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data3" sheetId="1" r:id="rId3"/>
    <sheet state="visible" name="Variables" sheetId="2" r:id="rId4"/>
    <sheet state="visible" name="Cleaning data" sheetId="3" r:id="rId5"/>
    <sheet state="visible" name="DATA" sheetId="4" r:id="rId6"/>
    <sheet state="visible" name="Pivot Anything" sheetId="5" r:id="rId7"/>
    <sheet state="visible" name="Summaries" sheetId="6" r:id="rId8"/>
    <sheet state="visible" name="Histograms" sheetId="7" r:id="rId9"/>
    <sheet state="visible" name="Age &gt;5, Countries" sheetId="8" r:id="rId10"/>
    <sheet state="visible" name="Reasons by ND" sheetId="9" r:id="rId11"/>
    <sheet state="visible" name="Study_hours_Filtered" sheetId="10" r:id="rId12"/>
    <sheet state="visible" name="Study time by ND" sheetId="11" r:id="rId13"/>
    <sheet state="visible" name="Project hours for R chart" sheetId="12" r:id="rId14"/>
    <sheet state="visible" name="Study time by ND2" sheetId="13" r:id="rId15"/>
    <sheet state="visible" name="Books by Country" sheetId="14" r:id="rId16"/>
    <sheet state="visible" name="Reasons by Education" sheetId="15" r:id="rId17"/>
    <sheet state="visible" name="ND by Education" sheetId="16" r:id="rId18"/>
    <sheet state="visible" name="info_sources" sheetId="17" r:id="rId19"/>
  </sheets>
  <definedNames>
    <definedName name="variable_names">Variables!$B:$C</definedName>
    <definedName hidden="1" localSheetId="3" name="_xlnm._FilterDatabase">DATA!$A$1:$AU$754</definedName>
    <definedName hidden="1" localSheetId="9" name="_xlnm._FilterDatabase">Study_hours_Filtered!$A$1:$AU$682</definedName>
  </definedNames>
  <calcPr/>
  <pivotCaches>
    <pivotCache cacheId="0" r:id="rId20"/>
  </pivotCaches>
</workbook>
</file>

<file path=xl/sharedStrings.xml><?xml version="1.0" encoding="utf-8"?>
<sst xmlns="http://schemas.openxmlformats.org/spreadsheetml/2006/main" count="39816" uniqueCount="3571">
  <si>
    <t>Cleaning Action</t>
  </si>
  <si>
    <t>Unnamed: 0</t>
  </si>
  <si>
    <t>Short name</t>
  </si>
  <si>
    <t>Original Name</t>
  </si>
  <si>
    <t>Description</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</si>
  <si>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</si>
  <si>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</si>
  <si>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</si>
  <si>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</si>
  <si>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</si>
  <si>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</si>
  <si>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</si>
  <si>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</si>
  <si>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</si>
  <si>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</si>
  <si>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</si>
  <si>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</si>
  <si>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</si>
  <si>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</si>
  <si>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</si>
  <si>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</si>
  <si>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</si>
  <si>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</si>
  <si>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</si>
  <si>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</si>
  <si>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</si>
  <si>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</si>
  <si>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</si>
  <si>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</si>
  <si>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</si>
  <si>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</si>
  <si>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</si>
  <si>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</si>
  <si>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</si>
  <si>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</si>
  <si>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</si>
  <si>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</si>
  <si>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</si>
  <si>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</si>
  <si>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</si>
  <si>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</si>
  <si>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</si>
  <si>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</si>
  <si>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</si>
  <si>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</si>
  <si>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</si>
  <si>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</si>
  <si>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</si>
  <si>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</si>
  <si>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</si>
  <si>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</si>
  <si>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</si>
  <si>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</si>
  <si>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</si>
  <si>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</si>
  <si>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</si>
  <si>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Keep</t>
  </si>
  <si>
    <t>index</t>
  </si>
  <si>
    <t>Index column with no name</t>
  </si>
  <si>
    <t>Delete</t>
  </si>
  <si>
    <t>index_i</t>
  </si>
  <si>
    <t>Is there anything else that you'd like to tell us?</t>
  </si>
  <si>
    <t>Duplicate of 1st column</t>
  </si>
  <si>
    <t>Would you be willing to share more information for a chance to be featured on our blog, and help inspire others to be in demand and learn new skills with Udacity?</t>
  </si>
  <si>
    <t>index_ii</t>
  </si>
  <si>
    <t>Empty to 0, text to 1</t>
  </si>
  <si>
    <t>rfe_start_new_career</t>
  </si>
  <si>
    <t>Reasons for enrollment</t>
  </si>
  <si>
    <t>rfe_grow_skills_current_role</t>
  </si>
  <si>
    <t>rfe_academia_to_industry</t>
  </si>
  <si>
    <t>China</t>
  </si>
  <si>
    <t>hoodie</t>
  </si>
  <si>
    <t>“Data is the new bacon"</t>
  </si>
  <si>
    <t>rfe_prep_for_advanced_degree</t>
  </si>
  <si>
    <t>Product Management/Project Management</t>
  </si>
  <si>
    <t>Manager</t>
  </si>
  <si>
    <t>Education</t>
  </si>
  <si>
    <t>Udacity</t>
  </si>
  <si>
    <t>Bachelors</t>
  </si>
  <si>
    <t>Slack Channel</t>
  </si>
  <si>
    <t>2-4 hours</t>
  </si>
  <si>
    <t>4-6 hours</t>
  </si>
  <si>
    <t>rfe_general_interest</t>
  </si>
  <si>
    <t>Set a schedule</t>
  </si>
  <si>
    <t>Friend / word of mouth</t>
  </si>
  <si>
    <t>Have weekly assignments</t>
  </si>
  <si>
    <t>I love you guys!</t>
  </si>
  <si>
    <t>Argentina</t>
  </si>
  <si>
    <t>rfe_other</t>
  </si>
  <si>
    <t>t-shirt</t>
  </si>
  <si>
    <t>”Math - all the cool kids are doing it”</t>
  </si>
  <si>
    <t>Educator / Instructor</t>
  </si>
  <si>
    <t>Turn to age</t>
  </si>
  <si>
    <t>birthday</t>
  </si>
  <si>
    <t>Uadcity</t>
  </si>
  <si>
    <t>Birthday (YYYY-MM-DD)</t>
  </si>
  <si>
    <t>PhD</t>
  </si>
  <si>
    <t>Forums</t>
  </si>
  <si>
    <t>avg_hours_sleep_per_night</t>
  </si>
  <si>
    <t>Average number of hours of sleep per night (number)</t>
  </si>
  <si>
    <t>Don't be afraid to push the results of the project further!</t>
  </si>
  <si>
    <t>Google</t>
  </si>
  <si>
    <t>Nothing</t>
  </si>
  <si>
    <t>Great survey!</t>
  </si>
  <si>
    <t>avg_minutes_commute_per_day</t>
  </si>
  <si>
    <t>Aveage daily commute in minutes</t>
  </si>
  <si>
    <t>Canada</t>
  </si>
  <si>
    <t>avg_hours_sitting_per_day</t>
  </si>
  <si>
    <t>jacket (brand is TBD... probably Patagonia)</t>
  </si>
  <si>
    <t>Average number of hours spent sitting per day</t>
  </si>
  <si>
    <t>Business/Strategy</t>
  </si>
  <si>
    <t>Individual Contributor</t>
  </si>
  <si>
    <t>Business Support &amp; Logistics</t>
  </si>
  <si>
    <t>USAA</t>
  </si>
  <si>
    <t>Masters</t>
  </si>
  <si>
    <t>avg_number_books_per_year</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</si>
  <si>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</si>
  <si>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</si>
  <si>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</si>
  <si>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</si>
  <si>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</si>
  <si>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</si>
  <si>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</si>
  <si>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</si>
  <si>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</si>
  <si>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</si>
  <si>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</si>
  <si>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</si>
  <si>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</si>
  <si>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</si>
  <si>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</si>
  <si>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</si>
  <si>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</si>
  <si>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</si>
  <si>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</si>
  <si>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</si>
  <si>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</si>
  <si>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Average number of books read or listened to per year</t>
  </si>
  <si>
    <t>Entertainment &amp; Leisure</t>
  </si>
  <si>
    <t>Cramer Krasselt</t>
  </si>
  <si>
    <t>Dedication is a must</t>
  </si>
  <si>
    <t>country</t>
  </si>
  <si>
    <t>nothing</t>
  </si>
  <si>
    <t>Country</t>
  </si>
  <si>
    <t>udacity_swag_want_buy</t>
  </si>
  <si>
    <t>Freelancing</t>
  </si>
  <si>
    <t>Yes - 1, No - 0</t>
  </si>
  <si>
    <t>Not Applicable</t>
  </si>
  <si>
    <t>Retail &amp; Consumer Durables</t>
  </si>
  <si>
    <t>Self</t>
  </si>
  <si>
    <t>udacity_swag_which_item</t>
  </si>
  <si>
    <t>Ask for help.</t>
  </si>
  <si>
    <t>Types of swag</t>
  </si>
  <si>
    <t>Some classes could benefit from more hands on practice. For example, the intro to deep learning class is very hands on. I think other classes would benefit from being developed with a similar approach.</t>
  </si>
  <si>
    <t>No</t>
  </si>
  <si>
    <t>Merge up if up empty</t>
  </si>
  <si>
    <t>udacity_swag_ua</t>
  </si>
  <si>
    <t>Swag answers</t>
  </si>
  <si>
    <t>slogan</t>
  </si>
  <si>
    <t>Various slogans</t>
  </si>
  <si>
    <t>slogan_ua</t>
  </si>
  <si>
    <t>Slogans - user answer</t>
  </si>
  <si>
    <t>Try to make the best out of it. Try to do some research of your own outside the class materials and lectures.</t>
  </si>
  <si>
    <t>Give more information about employment statistics after taking nanodegree.</t>
  </si>
  <si>
    <t>is_employed</t>
  </si>
  <si>
    <t>Docker.</t>
  </si>
  <si>
    <t>I think you are doing an amazing job. Really like how you have redisigned the classroom. Still, I would appreciate more transparency in terms of job positioning after nanodegree.</t>
  </si>
  <si>
    <t>Mexico</t>
  </si>
  <si>
    <t>occupation</t>
  </si>
  <si>
    <t>Job role</t>
  </si>
  <si>
    <t>occupation_ua</t>
  </si>
  <si>
    <t>Job role - user answer</t>
  </si>
  <si>
    <t>hat</t>
  </si>
  <si>
    <t>President</t>
  </si>
  <si>
    <t>job_level</t>
  </si>
  <si>
    <t>Manufacturing</t>
  </si>
  <si>
    <t>Arville</t>
  </si>
  <si>
    <t>Position</t>
  </si>
  <si>
    <t>Keep it ticking over - even if just 15 minutes to keep progressing.</t>
  </si>
  <si>
    <t>job_level_ua</t>
  </si>
  <si>
    <t>More UK meetups</t>
  </si>
  <si>
    <t>Position - user answer</t>
  </si>
  <si>
    <t>industry</t>
  </si>
  <si>
    <t>Industry of occupation</t>
  </si>
  <si>
    <t>Haverford College</t>
  </si>
  <si>
    <t>industry_ua</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</si>
  <si>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</si>
  <si>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</si>
  <si>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</si>
  <si>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</si>
  <si>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years_of_experience</t>
  </si>
  <si>
    <t>Years of experience in the field</t>
  </si>
  <si>
    <t>Spain</t>
  </si>
  <si>
    <t>shoes (brand is TBD… probably Adidas or Puma)</t>
  </si>
  <si>
    <t>name_of_employer</t>
  </si>
  <si>
    <t>Co-founder (or solo founder)</t>
  </si>
  <si>
    <t>Name of the current employer</t>
  </si>
  <si>
    <t>Head of development</t>
  </si>
  <si>
    <t>highest_education</t>
  </si>
  <si>
    <t>frequently check the forum</t>
  </si>
  <si>
    <t>Highest level of education</t>
  </si>
  <si>
    <t>more assignments</t>
  </si>
  <si>
    <t>no</t>
  </si>
  <si>
    <t>nd_intro_to_prog</t>
  </si>
  <si>
    <t>Nanodegree</t>
  </si>
  <si>
    <t>socks</t>
  </si>
  <si>
    <t>Artificial Intelligence Engineer</t>
  </si>
  <si>
    <t>C-Level</t>
  </si>
  <si>
    <t>nd_business_analyst</t>
  </si>
  <si>
    <t>chatShopper</t>
  </si>
  <si>
    <t>ask for own motivation, try to tailor course on this (solve my own problems in projects)</t>
  </si>
  <si>
    <t>programming: best practices, overview best api's/services to use</t>
  </si>
  <si>
    <t>nd_data_analyst</t>
  </si>
  <si>
    <t>Business Intelligence / Business Analyst</t>
  </si>
  <si>
    <t>nd_mle</t>
  </si>
  <si>
    <t>freelancer</t>
  </si>
  <si>
    <t>30+</t>
  </si>
  <si>
    <t>20+</t>
  </si>
  <si>
    <t>nd_ai</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</si>
  <si>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</si>
  <si>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</si>
  <si>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</si>
  <si>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</si>
  <si>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nd_deep_learning</t>
  </si>
  <si>
    <t>Data Scientist</t>
  </si>
  <si>
    <t>nd_self_driving</t>
  </si>
  <si>
    <t>nd_robotics</t>
  </si>
  <si>
    <t>nd_none</t>
  </si>
  <si>
    <t>Healthcare and Pharmaceuticals</t>
  </si>
  <si>
    <t>Never give up</t>
  </si>
  <si>
    <t>nd_ua</t>
  </si>
  <si>
    <t>More content</t>
  </si>
  <si>
    <t>Javascript development (Node.js)</t>
  </si>
  <si>
    <t>You guys do a good job, keep it up</t>
  </si>
  <si>
    <t>most_helpful</t>
  </si>
  <si>
    <t>Most helpful option when stuck</t>
  </si>
  <si>
    <t>High school or below</t>
  </si>
  <si>
    <t>Mentor Help (classroom or 1:1 mentors)</t>
  </si>
  <si>
    <t>most_helpful_ua</t>
  </si>
  <si>
    <t>live help is more helpful than mentor</t>
  </si>
  <si>
    <t>Most helpful option when stuck - user answer</t>
  </si>
  <si>
    <t>Live help plz</t>
  </si>
  <si>
    <t>learn_hours_per_week</t>
  </si>
  <si>
    <t>Learning hours per week</t>
  </si>
  <si>
    <t>learn_hours_per_week_ua</t>
  </si>
  <si>
    <t>Learning hours per week - user answer</t>
  </si>
  <si>
    <t>apply_hours_per_week</t>
  </si>
  <si>
    <t>Applying hours per week</t>
  </si>
  <si>
    <t>apply_hours_per_week_ua</t>
  </si>
  <si>
    <t>BEEVA</t>
  </si>
  <si>
    <t>Applying hours per week - user answer</t>
  </si>
  <si>
    <t>Be constant and stay motivated</t>
  </si>
  <si>
    <t>avg_hours_project</t>
  </si>
  <si>
    <t>It's already awesome!</t>
  </si>
  <si>
    <t>Average hours to complete a project</t>
  </si>
  <si>
    <t>Clean Code</t>
  </si>
  <si>
    <t>Udacity is awesome!</t>
  </si>
  <si>
    <t>advice</t>
  </si>
  <si>
    <t>Advices for other student</t>
  </si>
  <si>
    <t>Student</t>
  </si>
  <si>
    <t>how_found_out</t>
  </si>
  <si>
    <t>Working Student</t>
  </si>
  <si>
    <t>SAP SE</t>
  </si>
  <si>
    <t>Source of info about Udacity</t>
  </si>
  <si>
    <t>Set a weekly goal</t>
  </si>
  <si>
    <t>AI-Class</t>
  </si>
  <si>
    <t>how_found_out_ua</t>
  </si>
  <si>
    <t>Source of info about Udacity - user answer</t>
  </si>
  <si>
    <t>recommend_rating</t>
  </si>
  <si>
    <t>Programming is the closest thing we have to superpowers</t>
  </si>
  <si>
    <t>Recommendation rating</t>
  </si>
  <si>
    <t>I'm going to start in Google in some weeks.</t>
  </si>
  <si>
    <t>what_to_improve</t>
  </si>
  <si>
    <t>Front End</t>
  </si>
  <si>
    <t>Google search</t>
  </si>
  <si>
    <t>What to change to improve experience</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</si>
  <si>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</si>
  <si>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</si>
  <si>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</si>
  <si>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</si>
  <si>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</si>
  <si>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what_else_to_learn</t>
  </si>
  <si>
    <t>What else want to learn</t>
  </si>
  <si>
    <t>other_thoughts</t>
  </si>
  <si>
    <t>Other thoughts to tell</t>
  </si>
  <si>
    <t>Type out code bit by bit, run in and get a feel for what is happening.</t>
  </si>
  <si>
    <t>Udacity is best learning institution I have attended.</t>
  </si>
  <si>
    <t>share_on_blog</t>
  </si>
  <si>
    <t>Deep learning for art</t>
  </si>
  <si>
    <t>Udacity is great.</t>
  </si>
  <si>
    <t>Share information on blog, Yes - 1, No - 0</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</si>
  <si>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</si>
  <si>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</si>
  <si>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</si>
  <si>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</si>
  <si>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</si>
  <si>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</si>
  <si>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</si>
  <si>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</si>
  <si>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</si>
  <si>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</si>
  <si>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</si>
  <si>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</si>
  <si>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</si>
  <si>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</si>
  <si>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</si>
  <si>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</si>
  <si>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</si>
  <si>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</si>
  <si>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</si>
  <si>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</si>
  <si>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</si>
  <si>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</si>
  <si>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</si>
  <si>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</si>
  <si>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</si>
  <si>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</si>
  <si>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</si>
  <si>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</si>
  <si>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</si>
  <si>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</si>
  <si>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</si>
  <si>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</si>
  <si>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</si>
  <si>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</si>
  <si>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</si>
  <si>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</si>
  <si>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</si>
  <si>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</si>
  <si>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</si>
  <si>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</si>
  <si>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</si>
  <si>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</si>
  <si>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</si>
  <si>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</si>
  <si>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</si>
  <si>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</si>
  <si>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</si>
  <si>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</si>
  <si>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</si>
  <si>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</si>
  <si>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</si>
  <si>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</si>
  <si>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</si>
  <si>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</si>
  <si>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</si>
  <si>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</si>
  <si>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</si>
  <si>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</si>
  <si>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</si>
  <si>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</si>
  <si>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</si>
  <si>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</si>
  <si>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</si>
  <si>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</si>
  <si>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</si>
  <si>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</si>
  <si>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</si>
  <si>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</si>
  <si>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</si>
  <si>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</si>
  <si>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</si>
  <si>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</si>
  <si>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</si>
  <si>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</si>
  <si>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</si>
  <si>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</si>
  <si>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</si>
  <si>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</si>
  <si>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</si>
  <si>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</si>
  <si>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</si>
  <si>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</si>
  <si>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</si>
  <si>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</si>
  <si>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</si>
  <si>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</si>
  <si>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</si>
  <si>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</si>
  <si>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</si>
  <si>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</si>
  <si>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</si>
  <si>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</si>
  <si>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</si>
  <si>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</si>
  <si>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</si>
  <si>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</si>
  <si>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</si>
  <si>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</si>
  <si>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</si>
  <si>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</si>
  <si>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</si>
  <si>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</si>
  <si>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</si>
  <si>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</si>
  <si>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</si>
  <si>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</si>
  <si>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</si>
  <si>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</si>
  <si>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</si>
  <si>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</si>
  <si>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</si>
  <si>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</si>
  <si>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</si>
  <si>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</si>
  <si>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</si>
  <si>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</si>
  <si>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</si>
  <si>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</si>
  <si>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</si>
  <si>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</si>
  <si>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</si>
  <si>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</si>
  <si>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</si>
  <si>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</si>
  <si>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</si>
  <si>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</si>
  <si>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</si>
  <si>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</si>
  <si>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</si>
  <si>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</si>
  <si>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</si>
  <si>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</si>
  <si>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</si>
  <si>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</si>
  <si>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</si>
  <si>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</si>
  <si>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</si>
  <si>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</si>
  <si>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</si>
  <si>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</si>
  <si>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</si>
  <si>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</si>
  <si>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</si>
  <si>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</si>
  <si>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</si>
  <si>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</si>
  <si>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</si>
  <si>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</si>
  <si>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</si>
  <si>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</si>
  <si>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</si>
  <si>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</si>
  <si>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</si>
  <si>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</si>
  <si>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</si>
  <si>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</si>
  <si>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</si>
  <si>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</si>
  <si>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</si>
  <si>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</si>
  <si>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</si>
  <si>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</si>
  <si>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</si>
  <si>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</si>
  <si>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</si>
  <si>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</si>
  <si>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</si>
  <si>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</si>
  <si>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</si>
  <si>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</si>
  <si>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</si>
  <si>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</si>
  <si>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</si>
  <si>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</si>
  <si>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</si>
  <si>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</si>
  <si>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</si>
  <si>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</si>
  <si>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</si>
  <si>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</si>
  <si>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</si>
  <si>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</si>
  <si>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</si>
  <si>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</si>
  <si>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</si>
  <si>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</si>
  <si>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</si>
  <si>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</si>
  <si>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Drop brand info on jackets</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</si>
  <si>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</si>
  <si>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</si>
  <si>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</si>
  <si>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</si>
  <si>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</si>
  <si>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</si>
  <si>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</si>
  <si>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</si>
  <si>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</si>
  <si>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</si>
  <si>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</si>
  <si>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</si>
  <si>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</si>
  <si>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</si>
  <si>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</si>
  <si>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</si>
  <si>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</si>
  <si>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</si>
  <si>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</si>
  <si>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</si>
  <si>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age</t>
  </si>
  <si>
    <t>Professor</t>
  </si>
  <si>
    <t>Federal Institute of technology</t>
  </si>
  <si>
    <t>Go ahead, keep going</t>
  </si>
  <si>
    <t>It is great for me</t>
  </si>
  <si>
    <t>Hardware for robotics</t>
  </si>
  <si>
    <t>medmap india</t>
  </si>
  <si>
    <t>swag_item_merged</t>
  </si>
  <si>
    <t>slogan_merged</t>
  </si>
  <si>
    <t>be persistent kids!</t>
  </si>
  <si>
    <t>discounts!</t>
  </si>
  <si>
    <t>occupation_merged</t>
  </si>
  <si>
    <t>deep learning</t>
  </si>
  <si>
    <t>job_level_merged</t>
  </si>
  <si>
    <t>industry_merged</t>
  </si>
  <si>
    <t>Research</t>
  </si>
  <si>
    <t>IBM Research</t>
  </si>
  <si>
    <t>most_helpful_merged</t>
  </si>
  <si>
    <t>commit to the program and make time for it even if you're busy with work and life.</t>
  </si>
  <si>
    <t>learn_hours_merged</t>
  </si>
  <si>
    <t>More choices for office hours</t>
  </si>
  <si>
    <t>technical interview questions, key concepts to master in CS or any sub-field, coverage of new trends and tech (i.e.  Kotlin for android app dev)</t>
  </si>
  <si>
    <t>apply_hours_merged</t>
  </si>
  <si>
    <t>how_found_out_merged</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</si>
  <si>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</si>
  <si>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</si>
  <si>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</si>
  <si>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</si>
  <si>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</si>
  <si>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</si>
  <si>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</si>
  <si>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</si>
  <si>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</si>
  <si>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</si>
  <si>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</si>
  <si>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</si>
  <si>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</si>
  <si>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</si>
  <si>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</si>
  <si>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</si>
  <si>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</si>
  <si>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</si>
  <si>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</si>
  <si>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</si>
  <si>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</si>
  <si>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</si>
  <si>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</si>
  <si>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</si>
  <si>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</si>
  <si>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</si>
  <si>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</si>
  <si>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</si>
  <si>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</si>
  <si>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</si>
  <si>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</si>
  <si>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</si>
  <si>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</si>
  <si>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</si>
  <si>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</si>
  <si>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</si>
  <si>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</si>
  <si>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</si>
  <si>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</si>
  <si>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</si>
  <si>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</si>
  <si>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</si>
  <si>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</si>
  <si>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</si>
  <si>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</si>
  <si>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</si>
  <si>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</si>
  <si>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</si>
  <si>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</si>
  <si>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</si>
  <si>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</si>
  <si>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</si>
  <si>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</si>
  <si>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</si>
  <si>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</si>
  <si>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</si>
  <si>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</si>
  <si>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</si>
  <si>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</si>
  <si>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</si>
  <si>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</si>
  <si>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</si>
  <si>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</si>
  <si>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</si>
  <si>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</si>
  <si>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</si>
  <si>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</si>
  <si>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</si>
  <si>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</si>
  <si>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</si>
  <si>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</si>
  <si>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</si>
  <si>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</si>
  <si>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</si>
  <si>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</si>
  <si>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</si>
  <si>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</si>
  <si>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</si>
  <si>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</si>
  <si>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</si>
  <si>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</si>
  <si>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</si>
  <si>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</si>
  <si>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</si>
  <si>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</si>
  <si>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</si>
  <si>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</si>
  <si>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</si>
  <si>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</si>
  <si>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</si>
  <si>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</si>
  <si>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</si>
  <si>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</si>
  <si>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</si>
  <si>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</si>
  <si>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</si>
  <si>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</si>
  <si>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</si>
  <si>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</si>
  <si>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</si>
  <si>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</si>
  <si>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</si>
  <si>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</si>
  <si>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</si>
  <si>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</si>
  <si>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</si>
  <si>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</si>
  <si>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</si>
  <si>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</si>
  <si>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</si>
  <si>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</si>
  <si>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</si>
  <si>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</si>
  <si>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</si>
  <si>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</si>
  <si>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</si>
  <si>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</si>
  <si>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</si>
  <si>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</si>
  <si>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</si>
  <si>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</si>
  <si>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</si>
  <si>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</si>
  <si>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</si>
  <si>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</si>
  <si>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</si>
  <si>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</si>
  <si>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</si>
  <si>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</si>
  <si>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</si>
  <si>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</si>
  <si>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</si>
  <si>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</si>
  <si>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</si>
  <si>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</si>
  <si>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</si>
  <si>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</si>
  <si>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</si>
  <si>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</si>
  <si>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</si>
  <si>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</si>
  <si>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</si>
  <si>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</si>
  <si>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</si>
  <si>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</si>
  <si>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</si>
  <si>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</si>
  <si>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</si>
  <si>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</si>
  <si>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</si>
  <si>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</si>
  <si>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</si>
  <si>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</si>
  <si>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</si>
  <si>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</si>
  <si>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</si>
  <si>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</si>
  <si>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</si>
  <si>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</si>
  <si>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</si>
  <si>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</si>
  <si>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</si>
  <si>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</si>
  <si>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</si>
  <si>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</si>
  <si>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</si>
  <si>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</si>
  <si>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</si>
  <si>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</si>
  <si>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</si>
  <si>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</si>
  <si>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</si>
  <si>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</si>
  <si>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</si>
  <si>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</si>
  <si>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</si>
  <si>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</si>
  <si>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</si>
  <si>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</si>
  <si>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</si>
  <si>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</si>
  <si>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</si>
  <si>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</si>
  <si>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</si>
  <si>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</si>
  <si>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</si>
  <si>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</si>
  <si>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</si>
  <si>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</si>
  <si>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</si>
  <si>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</si>
  <si>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</si>
  <si>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</si>
  <si>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</si>
  <si>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</si>
  <si>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</si>
  <si>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</si>
  <si>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</si>
  <si>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</si>
  <si>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</si>
  <si>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</si>
  <si>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</si>
  <si>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</si>
  <si>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</si>
  <si>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</si>
  <si>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</si>
  <si>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</si>
  <si>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</si>
  <si>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</si>
  <si>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</si>
  <si>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</si>
  <si>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</si>
  <si>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</si>
  <si>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</si>
  <si>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</si>
  <si>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</si>
  <si>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</si>
  <si>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</si>
  <si>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</si>
  <si>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</si>
  <si>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</si>
  <si>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</si>
  <si>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</si>
  <si>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</si>
  <si>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</si>
  <si>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</si>
  <si>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</si>
  <si>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</si>
  <si>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</si>
  <si>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</si>
  <si>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</si>
  <si>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</si>
  <si>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</si>
  <si>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</si>
  <si>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</si>
  <si>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</si>
  <si>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</si>
  <si>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</si>
  <si>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</si>
  <si>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</si>
  <si>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</si>
  <si>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</si>
  <si>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</si>
  <si>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</si>
  <si>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</si>
  <si>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</si>
  <si>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</si>
  <si>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</si>
  <si>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</si>
  <si>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</si>
  <si>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</si>
  <si>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</si>
  <si>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</si>
  <si>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</si>
  <si>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</si>
  <si>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</si>
  <si>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</si>
  <si>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</si>
  <si>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</si>
  <si>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</si>
  <si>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</si>
  <si>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</si>
  <si>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</si>
  <si>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</si>
  <si>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</si>
  <si>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</si>
  <si>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</si>
  <si>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</si>
  <si>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</si>
  <si>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</si>
  <si>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</si>
  <si>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</si>
  <si>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</si>
  <si>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</si>
  <si>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</si>
  <si>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</si>
  <si>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</si>
  <si>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</si>
  <si>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</si>
  <si>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</si>
  <si>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</si>
  <si>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</si>
  <si>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</si>
  <si>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</si>
  <si>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</si>
  <si>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</si>
  <si>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</si>
  <si>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</si>
  <si>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</si>
  <si>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</si>
  <si>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</si>
  <si>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</si>
  <si>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</si>
  <si>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</si>
  <si>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</si>
  <si>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</si>
  <si>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</si>
  <si>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</si>
  <si>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</si>
  <si>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</si>
  <si>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</si>
  <si>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</si>
  <si>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</si>
  <si>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</si>
  <si>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</si>
  <si>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</si>
  <si>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</si>
  <si>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</si>
  <si>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</si>
  <si>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</si>
  <si>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</si>
  <si>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</si>
  <si>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</si>
  <si>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</si>
  <si>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</si>
  <si>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</si>
  <si>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</si>
  <si>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</si>
  <si>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</si>
  <si>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</si>
  <si>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</si>
  <si>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</si>
  <si>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</si>
  <si>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</si>
  <si>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</si>
  <si>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</si>
  <si>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</si>
  <si>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</si>
  <si>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</si>
  <si>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</si>
  <si>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</si>
  <si>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</si>
  <si>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</si>
  <si>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</si>
  <si>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</si>
  <si>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</si>
  <si>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</si>
  <si>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</si>
  <si>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</si>
  <si>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</si>
  <si>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</si>
  <si>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</si>
  <si>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</si>
  <si>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</si>
  <si>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</si>
  <si>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</si>
  <si>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</si>
  <si>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</si>
  <si>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</si>
  <si>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</si>
  <si>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</si>
  <si>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</si>
  <si>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</si>
  <si>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</si>
  <si>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</si>
  <si>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</si>
  <si>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</si>
  <si>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</si>
  <si>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</si>
  <si>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</si>
  <si>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</si>
  <si>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</si>
  <si>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</si>
  <si>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</si>
  <si>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</si>
  <si>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</si>
  <si>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</si>
  <si>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</si>
  <si>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</si>
  <si>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</si>
  <si>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</si>
  <si>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</si>
  <si>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</si>
  <si>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</si>
  <si>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</si>
  <si>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</si>
  <si>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</si>
  <si>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</si>
  <si>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</si>
  <si>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</si>
  <si>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</si>
  <si>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</si>
  <si>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</si>
  <si>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</si>
  <si>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</si>
  <si>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</si>
  <si>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</si>
  <si>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</si>
  <si>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</si>
  <si>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</si>
  <si>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</si>
  <si>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</si>
  <si>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</si>
  <si>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</si>
  <si>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</si>
  <si>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</si>
  <si>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</si>
  <si>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</si>
  <si>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</si>
  <si>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</si>
  <si>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</si>
  <si>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</si>
  <si>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</si>
  <si>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</si>
  <si>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</si>
  <si>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</si>
  <si>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</si>
  <si>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</si>
  <si>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</si>
  <si>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</si>
  <si>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</si>
  <si>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</si>
  <si>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</si>
  <si>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</si>
  <si>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</si>
  <si>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</si>
  <si>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</si>
  <si>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</si>
  <si>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</si>
  <si>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</si>
  <si>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</si>
  <si>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</si>
  <si>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</si>
  <si>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</si>
  <si>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</si>
  <si>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</si>
  <si>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</si>
  <si>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</si>
  <si>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</si>
  <si>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</si>
  <si>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</si>
  <si>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</si>
  <si>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</si>
  <si>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</si>
  <si>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</si>
  <si>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</si>
  <si>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</si>
  <si>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</si>
  <si>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</si>
  <si>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</si>
  <si>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</si>
  <si>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</si>
  <si>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</si>
  <si>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</si>
  <si>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</si>
  <si>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</si>
  <si>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</si>
  <si>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</si>
  <si>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</si>
  <si>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</si>
  <si>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</si>
  <si>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</si>
  <si>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</si>
  <si>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</si>
  <si>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</si>
  <si>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</si>
  <si>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</si>
  <si>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</si>
  <si>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</si>
  <si>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</si>
  <si>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</si>
  <si>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</si>
  <si>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</si>
  <si>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</si>
  <si>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</si>
  <si>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</si>
  <si>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</si>
  <si>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</si>
  <si>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</si>
  <si>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</si>
  <si>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</si>
  <si>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</si>
  <si>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</si>
  <si>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</si>
  <si>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</si>
  <si>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</si>
  <si>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</si>
  <si>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</si>
  <si>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</si>
  <si>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</si>
  <si>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</si>
  <si>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</si>
  <si>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</si>
  <si>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</si>
  <si>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</si>
  <si>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</si>
  <si>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</si>
  <si>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</si>
  <si>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</si>
  <si>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</si>
  <si>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</si>
  <si>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</si>
  <si>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</si>
  <si>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</si>
  <si>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</si>
  <si>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</si>
  <si>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</si>
  <si>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</si>
  <si>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</si>
  <si>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</si>
  <si>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</si>
  <si>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</si>
  <si>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</si>
  <si>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</si>
  <si>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</si>
  <si>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</si>
  <si>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</si>
  <si>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</si>
  <si>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</si>
  <si>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</si>
  <si>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</si>
  <si>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</si>
  <si>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</si>
  <si>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</si>
  <si>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</si>
  <si>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</si>
  <si>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</si>
  <si>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</si>
  <si>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</si>
  <si>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</si>
  <si>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</si>
  <si>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</si>
  <si>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</si>
  <si>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</si>
  <si>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</si>
  <si>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</si>
  <si>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</si>
  <si>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</si>
  <si>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</si>
  <si>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</si>
  <si>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</si>
  <si>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</si>
  <si>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</si>
  <si>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</si>
  <si>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</si>
  <si>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</si>
  <si>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</si>
  <si>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</si>
  <si>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</si>
  <si>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</si>
  <si>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</si>
  <si>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</si>
  <si>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</si>
  <si>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</si>
  <si>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</si>
  <si>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</si>
  <si>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</si>
  <si>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</si>
  <si>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</si>
  <si>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</si>
  <si>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</si>
  <si>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</si>
  <si>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</si>
  <si>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</si>
  <si>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</si>
  <si>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</si>
  <si>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</si>
  <si>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</si>
  <si>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</si>
  <si>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</si>
  <si>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</si>
  <si>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</si>
  <si>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</si>
  <si>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</si>
  <si>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</si>
  <si>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</si>
  <si>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</si>
  <si>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</si>
  <si>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</si>
  <si>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</si>
  <si>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</si>
  <si>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</si>
  <si>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</si>
  <si>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</si>
  <si>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</si>
  <si>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</si>
  <si>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</si>
  <si>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</si>
  <si>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</si>
  <si>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</si>
  <si>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</si>
  <si>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</si>
  <si>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</si>
  <si>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</si>
  <si>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</si>
  <si>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</si>
  <si>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</si>
  <si>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</si>
  <si>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</si>
  <si>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</si>
  <si>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</si>
  <si>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</si>
  <si>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</si>
  <si>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</si>
  <si>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</si>
  <si>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</si>
  <si>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</si>
  <si>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</si>
  <si>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</si>
  <si>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</si>
  <si>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</si>
  <si>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</si>
  <si>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</si>
  <si>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</si>
  <si>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</si>
  <si>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</si>
  <si>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</si>
  <si>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</si>
  <si>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</si>
  <si>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</si>
  <si>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</si>
  <si>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</si>
  <si>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</si>
  <si>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</si>
  <si>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</si>
  <si>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</si>
  <si>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</si>
  <si>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</si>
  <si>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</si>
  <si>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</si>
  <si>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</si>
  <si>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</si>
  <si>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</si>
  <si>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</si>
  <si>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</si>
  <si>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</si>
  <si>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</si>
  <si>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</si>
  <si>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</si>
  <si>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</si>
  <si>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</si>
  <si>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</si>
  <si>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</si>
  <si>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</si>
  <si>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</si>
  <si>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</si>
  <si>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</si>
  <si>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</si>
  <si>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</si>
  <si>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</si>
  <si>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</si>
  <si>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</si>
  <si>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</si>
  <si>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</si>
  <si>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</si>
  <si>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</si>
  <si>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</si>
  <si>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</si>
  <si>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</si>
  <si>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</si>
  <si>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</si>
  <si>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</si>
  <si>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</si>
  <si>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</si>
  <si>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</si>
  <si>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</si>
  <si>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</si>
  <si>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</si>
  <si>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</si>
  <si>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</si>
  <si>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</si>
  <si>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</si>
  <si>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</si>
  <si>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</si>
  <si>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</si>
  <si>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</si>
  <si>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</si>
  <si>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</si>
  <si>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</si>
  <si>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</si>
  <si>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</si>
  <si>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</si>
  <si>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</si>
  <si>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</si>
  <si>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</si>
  <si>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</si>
  <si>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</si>
  <si>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</si>
  <si>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</si>
  <si>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</si>
  <si>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</si>
  <si>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</si>
  <si>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</si>
  <si>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</si>
  <si>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</si>
  <si>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</si>
  <si>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</si>
  <si>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</si>
  <si>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</si>
  <si>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</si>
  <si>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</si>
  <si>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</si>
  <si>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</si>
  <si>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</si>
  <si>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</si>
  <si>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</si>
  <si>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</si>
  <si>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</si>
  <si>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</si>
  <si>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</si>
  <si>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</si>
  <si>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</si>
  <si>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</si>
  <si>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</si>
  <si>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</si>
  <si>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</si>
  <si>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</si>
  <si>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</si>
  <si>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</si>
  <si>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</si>
  <si>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</si>
  <si>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</si>
  <si>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</si>
  <si>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</si>
  <si>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</si>
  <si>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</si>
  <si>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</si>
  <si>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</si>
  <si>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</si>
  <si>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</si>
  <si>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</si>
  <si>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</si>
  <si>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</si>
  <si>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</si>
  <si>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</si>
  <si>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</si>
  <si>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</si>
  <si>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</si>
  <si>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</si>
  <si>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</si>
  <si>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</si>
  <si>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</si>
  <si>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</si>
  <si>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</si>
  <si>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</si>
  <si>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</si>
  <si>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</si>
  <si>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</si>
  <si>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</si>
  <si>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</si>
  <si>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</si>
  <si>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</si>
  <si>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</si>
  <si>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</si>
  <si>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</si>
  <si>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</si>
  <si>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</si>
  <si>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</si>
  <si>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</si>
  <si>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</si>
  <si>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</si>
  <si>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</si>
  <si>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</si>
  <si>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</si>
  <si>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</si>
  <si>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</si>
  <si>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</si>
  <si>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</si>
  <si>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</si>
  <si>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</si>
  <si>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</si>
  <si>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</si>
  <si>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</si>
  <si>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</si>
  <si>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</si>
  <si>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</si>
  <si>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</si>
  <si>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</si>
  <si>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</si>
  <si>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</si>
  <si>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</si>
  <si>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</si>
  <si>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</si>
  <si>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</si>
  <si>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</si>
  <si>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</si>
  <si>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</si>
  <si>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</si>
  <si>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</si>
  <si>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</si>
  <si>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</si>
  <si>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</si>
  <si>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</si>
  <si>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</si>
  <si>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</si>
  <si>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</si>
  <si>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</si>
  <si>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</si>
  <si>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</si>
  <si>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</si>
  <si>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</si>
  <si>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</si>
  <si>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</si>
  <si>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</si>
  <si>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</si>
  <si>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</si>
  <si>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</si>
  <si>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</si>
  <si>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</si>
  <si>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</si>
  <si>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</si>
  <si>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</si>
  <si>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</si>
  <si>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</si>
  <si>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</si>
  <si>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</si>
  <si>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</si>
  <si>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</si>
  <si>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</si>
  <si>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</si>
  <si>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</si>
  <si>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</si>
  <si>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</si>
  <si>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</si>
  <si>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</si>
  <si>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</si>
  <si>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</si>
  <si>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</si>
  <si>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</si>
  <si>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</si>
  <si>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</si>
  <si>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</si>
  <si>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</si>
  <si>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</si>
  <si>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</si>
  <si>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</si>
  <si>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</si>
  <si>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</si>
  <si>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</si>
  <si>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</si>
  <si>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</si>
  <si>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</si>
  <si>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</si>
  <si>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</si>
  <si>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</si>
  <si>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</si>
  <si>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</si>
  <si>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</si>
  <si>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</si>
  <si>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</si>
  <si>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</si>
  <si>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</si>
  <si>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</si>
  <si>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</si>
  <si>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</si>
  <si>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</si>
  <si>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</si>
  <si>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</si>
  <si>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</si>
  <si>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</si>
  <si>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</si>
  <si>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</si>
  <si>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</si>
  <si>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</si>
  <si>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</si>
  <si>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</si>
  <si>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</si>
  <si>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</si>
  <si>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</si>
  <si>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</si>
  <si>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</si>
  <si>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</si>
  <si>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</si>
  <si>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</si>
  <si>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</si>
  <si>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</si>
  <si>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</si>
  <si>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</si>
  <si>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</si>
  <si>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</si>
  <si>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</si>
  <si>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</si>
  <si>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</si>
  <si>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</si>
  <si>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</si>
  <si>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</si>
  <si>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</si>
  <si>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</si>
  <si>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</si>
  <si>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</si>
  <si>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</si>
  <si>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</si>
  <si>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</si>
  <si>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</si>
  <si>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</si>
  <si>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</si>
  <si>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</si>
  <si>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</si>
  <si>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</si>
  <si>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</si>
  <si>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</si>
  <si>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</si>
  <si>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</si>
  <si>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</si>
  <si>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</si>
  <si>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</si>
  <si>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</si>
  <si>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</si>
  <si>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</si>
  <si>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</si>
  <si>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</si>
  <si>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</si>
  <si>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</si>
  <si>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</si>
  <si>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</si>
  <si>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</si>
  <si>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</si>
  <si>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</si>
  <si>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</si>
  <si>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</si>
  <si>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</si>
  <si>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</si>
  <si>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</si>
  <si>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</si>
  <si>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</si>
  <si>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</si>
  <si>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</si>
  <si>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</si>
  <si>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</si>
  <si>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</si>
  <si>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</si>
  <si>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</si>
  <si>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</si>
  <si>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</si>
  <si>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</si>
  <si>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</si>
  <si>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</si>
  <si>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</si>
  <si>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</si>
  <si>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</si>
  <si>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</si>
  <si>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</si>
  <si>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</si>
  <si>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</si>
  <si>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</si>
  <si>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</si>
  <si>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</si>
  <si>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</si>
  <si>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</si>
  <si>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</si>
  <si>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</si>
  <si>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</si>
  <si>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</si>
  <si>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</si>
  <si>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</si>
  <si>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</si>
  <si>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</si>
  <si>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</si>
  <si>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</si>
  <si>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</si>
  <si>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</si>
  <si>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</si>
  <si>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</si>
  <si>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</si>
  <si>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</si>
  <si>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</si>
  <si>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</si>
  <si>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</si>
  <si>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</si>
  <si>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</si>
  <si>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</si>
  <si>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</si>
  <si>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</si>
  <si>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</si>
  <si>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</si>
  <si>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</si>
  <si>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</si>
  <si>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</si>
  <si>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</si>
  <si>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</si>
  <si>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</si>
  <si>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</si>
  <si>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</si>
  <si>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</si>
  <si>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</si>
  <si>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</si>
  <si>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</si>
  <si>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</si>
  <si>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</si>
  <si>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</si>
  <si>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</si>
  <si>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</si>
  <si>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</si>
  <si>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</si>
  <si>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</si>
  <si>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</si>
  <si>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</si>
  <si>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</si>
  <si>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</si>
  <si>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</si>
  <si>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</si>
  <si>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</si>
  <si>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</si>
  <si>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</si>
  <si>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</si>
  <si>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</si>
  <si>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</si>
  <si>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</si>
  <si>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</si>
  <si>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</si>
  <si>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</si>
  <si>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</si>
  <si>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</si>
  <si>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</si>
  <si>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</si>
  <si>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</si>
  <si>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</si>
  <si>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</si>
  <si>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</si>
  <si>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</si>
  <si>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</si>
  <si>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</si>
  <si>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</si>
  <si>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</si>
  <si>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</si>
  <si>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</si>
  <si>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</si>
  <si>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</si>
  <si>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</si>
  <si>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</si>
  <si>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</si>
  <si>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</si>
  <si>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</si>
  <si>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</si>
  <si>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</si>
  <si>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</si>
  <si>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</si>
  <si>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</si>
  <si>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</si>
  <si>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</si>
  <si>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</si>
  <si>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</si>
  <si>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</si>
  <si>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</si>
  <si>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</si>
  <si>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</si>
  <si>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</si>
  <si>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</si>
  <si>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</si>
  <si>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</si>
  <si>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</si>
  <si>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</si>
  <si>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</si>
  <si>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</si>
  <si>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</si>
  <si>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</si>
  <si>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</si>
  <si>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</si>
  <si>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</si>
  <si>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</si>
  <si>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</si>
  <si>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</si>
  <si>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</si>
  <si>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</si>
  <si>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</si>
  <si>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</si>
  <si>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</si>
  <si>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</si>
  <si>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</si>
  <si>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</si>
  <si>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</si>
  <si>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</si>
  <si>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</si>
  <si>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</si>
  <si>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</si>
  <si>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</si>
  <si>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</si>
  <si>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</si>
  <si>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</si>
  <si>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</si>
  <si>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</si>
  <si>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</si>
  <si>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</si>
  <si>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</si>
  <si>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</si>
  <si>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</si>
  <si>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</si>
  <si>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</si>
  <si>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</si>
  <si>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</si>
  <si>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</si>
  <si>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</si>
  <si>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</si>
  <si>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</si>
  <si>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</si>
  <si>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</si>
  <si>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</si>
  <si>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</si>
  <si>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</si>
  <si>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</si>
  <si>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</si>
  <si>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</si>
  <si>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</si>
  <si>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</si>
  <si>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</si>
  <si>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</si>
  <si>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</si>
  <si>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</si>
  <si>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</si>
  <si>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</si>
  <si>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</si>
  <si>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</si>
  <si>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</si>
  <si>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</si>
  <si>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</si>
  <si>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</si>
  <si>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</si>
  <si>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</si>
  <si>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</si>
  <si>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</si>
  <si>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</si>
  <si>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</si>
  <si>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</si>
  <si>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</si>
  <si>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</si>
  <si>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</si>
  <si>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</si>
  <si>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</si>
  <si>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</si>
  <si>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</si>
  <si>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</si>
  <si>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</si>
  <si>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</si>
  <si>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</si>
  <si>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</si>
  <si>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</si>
  <si>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</si>
  <si>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</si>
  <si>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</si>
  <si>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</si>
  <si>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</si>
  <si>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</si>
  <si>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</si>
  <si>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</si>
  <si>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</si>
  <si>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</si>
  <si>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</si>
  <si>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</si>
  <si>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</si>
  <si>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</si>
  <si>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</si>
  <si>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</si>
  <si>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</si>
  <si>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</si>
  <si>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</si>
  <si>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</si>
  <si>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</si>
  <si>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</si>
  <si>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</si>
  <si>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</si>
  <si>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</si>
  <si>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</si>
  <si>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</si>
  <si>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</si>
  <si>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</si>
  <si>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</si>
  <si>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</si>
  <si>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</si>
  <si>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</si>
  <si>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</si>
  <si>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</si>
  <si>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</si>
  <si>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</si>
  <si>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</si>
  <si>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</si>
  <si>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</si>
  <si>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</si>
  <si>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</si>
  <si>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</si>
  <si>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</si>
  <si>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</si>
  <si>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</si>
  <si>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</si>
  <si>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</si>
  <si>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</si>
  <si>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</si>
  <si>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</si>
  <si>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</si>
  <si>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</si>
  <si>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</si>
  <si>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</si>
  <si>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</si>
  <si>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</si>
  <si>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</si>
  <si>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</si>
  <si>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</si>
  <si>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</si>
  <si>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</si>
  <si>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</si>
  <si>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</si>
  <si>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</si>
  <si>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</si>
  <si>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</si>
  <si>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</si>
  <si>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</si>
  <si>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</si>
  <si>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</si>
  <si>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</si>
  <si>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</si>
  <si>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</si>
  <si>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</si>
  <si>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</si>
  <si>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</si>
  <si>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</si>
  <si>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</si>
  <si>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</si>
  <si>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</si>
  <si>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</si>
  <si>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</si>
  <si>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</si>
  <si>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</si>
  <si>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</si>
  <si>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</si>
  <si>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</si>
  <si>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</si>
  <si>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</si>
  <si>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</si>
  <si>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</si>
  <si>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</si>
  <si>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</si>
  <si>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</si>
  <si>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</si>
  <si>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</si>
  <si>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</si>
  <si>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</si>
  <si>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</si>
  <si>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</si>
  <si>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</si>
  <si>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</si>
  <si>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</si>
  <si>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</si>
  <si>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</si>
  <si>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</si>
  <si>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</si>
  <si>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</si>
  <si>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</si>
  <si>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</si>
  <si>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</si>
  <si>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</si>
  <si>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</si>
  <si>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</si>
  <si>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</si>
  <si>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</si>
  <si>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</si>
  <si>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</si>
  <si>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</si>
  <si>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</si>
  <si>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</si>
  <si>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</si>
  <si>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</si>
  <si>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</si>
  <si>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</si>
  <si>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</si>
  <si>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</si>
  <si>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</si>
  <si>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</si>
  <si>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</si>
  <si>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</si>
  <si>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</si>
  <si>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</si>
  <si>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</si>
  <si>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</si>
  <si>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</si>
  <si>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</si>
  <si>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</si>
  <si>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</si>
  <si>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</si>
  <si>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</si>
  <si>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</si>
  <si>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</si>
  <si>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</si>
  <si>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</si>
  <si>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</si>
  <si>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</si>
  <si>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</si>
  <si>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</si>
  <si>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</si>
  <si>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</si>
  <si>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</si>
  <si>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</si>
  <si>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</si>
  <si>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</si>
  <si>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</si>
  <si>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</si>
  <si>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</si>
  <si>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</si>
  <si>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</si>
  <si>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</si>
  <si>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</si>
  <si>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</si>
  <si>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</si>
  <si>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</si>
  <si>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</si>
  <si>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</si>
  <si>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</si>
  <si>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</si>
  <si>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</si>
  <si>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</si>
  <si>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</si>
  <si>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</si>
  <si>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</si>
  <si>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</si>
  <si>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</si>
  <si>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</si>
  <si>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</si>
  <si>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</si>
  <si>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</si>
  <si>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</si>
  <si>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</si>
  <si>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</si>
  <si>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</si>
  <si>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</si>
  <si>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</si>
  <si>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</si>
  <si>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</si>
  <si>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</si>
  <si>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</si>
  <si>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</si>
  <si>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</si>
  <si>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</si>
  <si>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</si>
  <si>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</si>
  <si>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</si>
  <si>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</si>
  <si>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</si>
  <si>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</si>
  <si>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</si>
  <si>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</si>
  <si>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</si>
  <si>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</si>
  <si>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</si>
  <si>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</si>
  <si>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</si>
  <si>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</si>
  <si>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</si>
  <si>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</si>
  <si>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</si>
  <si>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</si>
  <si>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</si>
  <si>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</si>
  <si>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</si>
  <si>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</si>
  <si>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</si>
  <si>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</si>
  <si>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</si>
  <si>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</si>
  <si>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</si>
  <si>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</si>
  <si>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</si>
  <si>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</si>
  <si>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</si>
  <si>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</si>
  <si>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</si>
  <si>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</si>
  <si>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</si>
  <si>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</si>
  <si>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</si>
  <si>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</si>
  <si>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</si>
  <si>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</si>
  <si>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</si>
  <si>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</si>
  <si>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</si>
  <si>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</si>
  <si>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</si>
  <si>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</si>
  <si>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</si>
  <si>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</si>
  <si>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</si>
  <si>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</si>
  <si>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</si>
  <si>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</si>
  <si>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</si>
  <si>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</si>
  <si>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</si>
  <si>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</si>
  <si>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</si>
  <si>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</si>
  <si>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</si>
  <si>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</si>
  <si>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</si>
  <si>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</si>
  <si>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</si>
  <si>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</si>
  <si>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</si>
  <si>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</si>
  <si>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</si>
  <si>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</si>
  <si>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</si>
  <si>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</si>
  <si>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</si>
  <si>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</si>
  <si>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</si>
  <si>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</si>
  <si>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</si>
  <si>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</si>
  <si>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</si>
  <si>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</si>
  <si>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</si>
  <si>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</si>
  <si>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</si>
  <si>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</si>
  <si>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</si>
  <si>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</si>
  <si>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</si>
  <si>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</si>
  <si>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</si>
  <si>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</si>
  <si>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</si>
  <si>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</si>
  <si>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</si>
  <si>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</si>
  <si>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</si>
  <si>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</si>
  <si>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</si>
  <si>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</si>
  <si>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</si>
  <si>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</si>
  <si>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</si>
  <si>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</si>
  <si>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</si>
  <si>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</si>
  <si>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</si>
  <si>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</si>
  <si>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</si>
  <si>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</si>
  <si>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</si>
  <si>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</si>
  <si>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</si>
  <si>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</si>
  <si>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</si>
  <si>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</si>
  <si>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</si>
  <si>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</si>
  <si>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</si>
  <si>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</si>
  <si>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</si>
  <si>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</si>
  <si>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</si>
  <si>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</si>
  <si>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</si>
  <si>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</si>
  <si>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</si>
  <si>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</si>
  <si>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</si>
  <si>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</si>
  <si>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</si>
  <si>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</si>
  <si>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</si>
  <si>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</si>
  <si>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</si>
  <si>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</si>
  <si>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</si>
  <si>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</si>
  <si>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</si>
  <si>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</si>
  <si>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</si>
  <si>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</si>
  <si>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</si>
  <si>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</si>
  <si>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</si>
  <si>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</si>
  <si>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</si>
  <si>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</si>
  <si>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</si>
  <si>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</si>
  <si>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</si>
  <si>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</si>
  <si>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</si>
  <si>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</si>
  <si>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</si>
  <si>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</si>
  <si>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</si>
  <si>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</si>
  <si>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</si>
  <si>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</si>
  <si>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</si>
  <si>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</si>
  <si>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</si>
  <si>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</si>
  <si>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</si>
  <si>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</si>
  <si>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</si>
  <si>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</si>
  <si>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</si>
  <si>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</si>
  <si>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</si>
  <si>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</si>
  <si>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</si>
  <si>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</si>
  <si>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</si>
  <si>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</si>
  <si>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</si>
  <si>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</si>
  <si>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</si>
  <si>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</si>
  <si>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</si>
  <si>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</si>
  <si>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</si>
  <si>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</si>
  <si>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</si>
  <si>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</si>
  <si>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</si>
  <si>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</si>
  <si>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</si>
  <si>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</si>
  <si>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</si>
  <si>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</si>
  <si>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</si>
  <si>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</si>
  <si>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</si>
  <si>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</si>
  <si>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</si>
  <si>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</si>
  <si>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</si>
  <si>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</si>
  <si>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</si>
  <si>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</si>
  <si>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</si>
  <si>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</si>
  <si>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</si>
  <si>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</si>
  <si>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</si>
  <si>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</si>
  <si>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</si>
  <si>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</si>
  <si>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</si>
  <si>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</si>
  <si>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</si>
  <si>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</si>
  <si>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</si>
  <si>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</si>
  <si>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</si>
  <si>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</si>
  <si>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</si>
  <si>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</si>
  <si>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</si>
  <si>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</si>
  <si>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</si>
  <si>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</si>
  <si>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</si>
  <si>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</si>
  <si>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</si>
  <si>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</si>
  <si>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</si>
  <si>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</si>
  <si>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</si>
  <si>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</si>
  <si>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</si>
  <si>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</si>
  <si>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</si>
  <si>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</si>
  <si>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</si>
  <si>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</si>
  <si>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</si>
  <si>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</si>
  <si>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</si>
  <si>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</si>
  <si>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</si>
  <si>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</si>
  <si>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</si>
  <si>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</si>
  <si>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</si>
  <si>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</si>
  <si>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</si>
  <si>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</si>
  <si>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</si>
  <si>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</si>
  <si>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</si>
  <si>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</si>
  <si>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</si>
  <si>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</si>
  <si>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</si>
  <si>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</si>
  <si>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</si>
  <si>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</si>
  <si>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</si>
  <si>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</si>
  <si>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</si>
  <si>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</si>
  <si>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</si>
  <si>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</si>
  <si>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</si>
  <si>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</si>
  <si>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</si>
  <si>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</si>
  <si>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</si>
  <si>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</si>
  <si>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</si>
  <si>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</si>
  <si>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</si>
  <si>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</si>
  <si>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</si>
  <si>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</si>
  <si>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</si>
  <si>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</si>
  <si>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</si>
  <si>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</si>
  <si>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</si>
  <si>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</si>
  <si>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</si>
  <si>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</si>
  <si>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</si>
  <si>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</si>
  <si>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</si>
  <si>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</si>
  <si>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</si>
  <si>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</si>
  <si>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</si>
  <si>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</si>
  <si>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</si>
  <si>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</si>
  <si>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</si>
  <si>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</si>
  <si>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</si>
  <si>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</si>
  <si>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</si>
  <si>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</si>
  <si>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</si>
  <si>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</si>
  <si>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</si>
  <si>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</si>
  <si>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</si>
  <si>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</si>
  <si>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</si>
  <si>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</si>
  <si>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</si>
  <si>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</si>
  <si>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</si>
  <si>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</si>
  <si>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</si>
  <si>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</si>
  <si>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</si>
  <si>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</si>
  <si>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</si>
  <si>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</si>
  <si>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</si>
  <si>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</si>
  <si>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</si>
  <si>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</si>
  <si>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</si>
  <si>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</si>
  <si>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</si>
  <si>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</si>
  <si>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</si>
  <si>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</si>
  <si>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</si>
  <si>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</si>
  <si>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</si>
  <si>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</si>
  <si>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</si>
  <si>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</si>
  <si>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</si>
  <si>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</si>
  <si>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</si>
  <si>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</si>
  <si>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</si>
  <si>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</si>
  <si>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</si>
  <si>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</si>
  <si>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</si>
  <si>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</si>
  <si>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</si>
  <si>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</si>
  <si>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</si>
  <si>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</si>
  <si>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</si>
  <si>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</si>
  <si>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</si>
  <si>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</si>
  <si>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</si>
  <si>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</si>
  <si>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</si>
  <si>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</si>
  <si>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</si>
  <si>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</si>
  <si>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</si>
  <si>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</si>
  <si>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</si>
  <si>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</si>
  <si>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</si>
  <si>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</si>
  <si>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</si>
  <si>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</si>
  <si>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</si>
  <si>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</si>
  <si>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</si>
  <si>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</si>
  <si>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</si>
  <si>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</si>
  <si>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</si>
  <si>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</si>
  <si>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</si>
  <si>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</si>
  <si>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</si>
  <si>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</si>
  <si>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</si>
  <si>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</si>
  <si>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</si>
  <si>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</si>
  <si>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</si>
  <si>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</si>
  <si>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</si>
  <si>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</si>
  <si>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</si>
  <si>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</si>
  <si>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</si>
  <si>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</si>
  <si>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</si>
  <si>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</si>
  <si>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</si>
  <si>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</si>
  <si>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</si>
  <si>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</si>
  <si>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</si>
  <si>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</si>
  <si>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</si>
  <si>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</si>
  <si>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</si>
  <si>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</si>
  <si>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</si>
  <si>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</si>
  <si>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</si>
  <si>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</si>
  <si>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</si>
  <si>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</si>
  <si>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</si>
  <si>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</si>
  <si>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</si>
  <si>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</si>
  <si>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</si>
  <si>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</si>
  <si>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</si>
  <si>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</si>
  <si>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</si>
  <si>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</si>
  <si>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</si>
  <si>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</si>
  <si>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</si>
  <si>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</si>
  <si>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</si>
  <si>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</si>
  <si>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</si>
  <si>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</si>
  <si>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</si>
  <si>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</si>
  <si>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</si>
  <si>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</si>
  <si>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</si>
  <si>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</si>
  <si>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</si>
  <si>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</si>
  <si>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</si>
  <si>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</si>
  <si>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</si>
  <si>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</si>
  <si>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</si>
  <si>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</si>
  <si>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</si>
  <si>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</si>
  <si>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</si>
  <si>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</si>
  <si>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</si>
  <si>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</si>
  <si>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</si>
  <si>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</si>
  <si>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</si>
  <si>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</si>
  <si>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</si>
  <si>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</si>
  <si>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</si>
  <si>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</si>
  <si>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</si>
  <si>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</si>
  <si>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</si>
  <si>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</si>
  <si>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</si>
  <si>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</si>
  <si>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</si>
  <si>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</si>
  <si>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</si>
  <si>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</si>
  <si>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</si>
  <si>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</si>
  <si>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</si>
  <si>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</si>
  <si>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</si>
  <si>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</si>
  <si>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</si>
  <si>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</si>
  <si>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</si>
  <si>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</si>
  <si>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</si>
  <si>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</si>
  <si>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</si>
  <si>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</si>
  <si>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</si>
  <si>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</si>
  <si>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</si>
  <si>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</si>
  <si>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</si>
  <si>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</si>
  <si>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</si>
  <si>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</si>
  <si>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</si>
  <si>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</si>
  <si>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</si>
  <si>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</si>
  <si>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</si>
  <si>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</si>
  <si>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</si>
  <si>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</si>
  <si>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</si>
  <si>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</si>
  <si>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</si>
  <si>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</si>
  <si>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</si>
  <si>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</si>
  <si>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</si>
  <si>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</si>
  <si>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</si>
  <si>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</si>
  <si>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</si>
  <si>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</si>
  <si>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</si>
  <si>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</si>
  <si>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</si>
  <si>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</si>
  <si>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</si>
  <si>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</si>
  <si>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</si>
  <si>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</si>
  <si>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</si>
  <si>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</si>
  <si>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</si>
  <si>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</si>
  <si>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</si>
  <si>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</si>
  <si>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</si>
  <si>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</si>
  <si>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</si>
  <si>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</si>
  <si>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</si>
  <si>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</si>
  <si>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</si>
  <si>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</si>
  <si>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</si>
  <si>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</si>
  <si>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</si>
  <si>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</si>
  <si>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</si>
  <si>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</si>
  <si>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</si>
  <si>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</si>
  <si>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</si>
  <si>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</si>
  <si>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</si>
  <si>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</si>
  <si>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</si>
  <si>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</si>
  <si>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</si>
  <si>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</si>
  <si>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</si>
  <si>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</si>
  <si>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</si>
  <si>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</si>
  <si>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</si>
  <si>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</si>
  <si>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</si>
  <si>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</si>
  <si>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</si>
  <si>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</si>
  <si>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</si>
  <si>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</si>
  <si>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</si>
  <si>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</si>
  <si>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</si>
  <si>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</si>
  <si>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</si>
  <si>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</si>
  <si>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</si>
  <si>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</si>
  <si>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</si>
  <si>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</si>
  <si>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</si>
  <si>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</si>
  <si>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</si>
  <si>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</si>
  <si>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</si>
  <si>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</si>
  <si>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</si>
  <si>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</si>
  <si>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</si>
  <si>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</si>
  <si>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</si>
  <si>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</si>
  <si>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</si>
  <si>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</si>
  <si>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</si>
  <si>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</si>
  <si>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</si>
  <si>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</si>
  <si>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</si>
  <si>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</si>
  <si>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</si>
  <si>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</si>
  <si>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</si>
  <si>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</si>
  <si>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</si>
  <si>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</si>
  <si>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</si>
  <si>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</si>
  <si>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</si>
  <si>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</si>
  <si>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</si>
  <si>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</si>
  <si>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</si>
  <si>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</si>
  <si>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</si>
  <si>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</si>
  <si>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</si>
  <si>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</si>
  <si>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</si>
  <si>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</si>
  <si>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</si>
  <si>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</si>
  <si>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</si>
  <si>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</si>
  <si>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</si>
  <si>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</si>
  <si>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</si>
  <si>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</si>
  <si>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</si>
  <si>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</si>
  <si>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</si>
  <si>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</si>
  <si>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</si>
  <si>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</si>
  <si>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</si>
  <si>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</si>
  <si>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</si>
  <si>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</si>
  <si>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</si>
  <si>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</si>
  <si>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</si>
  <si>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</si>
  <si>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</si>
  <si>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</si>
  <si>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</si>
  <si>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</si>
  <si>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</si>
  <si>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</si>
  <si>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</si>
  <si>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</si>
  <si>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</si>
  <si>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</si>
  <si>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</si>
  <si>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</si>
  <si>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</si>
  <si>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</si>
  <si>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</si>
  <si>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</si>
  <si>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</si>
  <si>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</si>
  <si>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</si>
  <si>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</si>
  <si>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</si>
  <si>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</si>
  <si>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</si>
  <si>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</si>
  <si>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</si>
  <si>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</si>
  <si>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</si>
  <si>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</si>
  <si>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</si>
  <si>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</si>
  <si>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</si>
  <si>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</si>
  <si>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</si>
  <si>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</si>
  <si>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</si>
  <si>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</si>
  <si>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</si>
  <si>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</si>
  <si>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</si>
  <si>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</si>
  <si>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</si>
  <si>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</si>
  <si>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</si>
  <si>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</si>
  <si>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</si>
  <si>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</si>
  <si>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</si>
  <si>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</si>
  <si>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</si>
  <si>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</si>
  <si>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</si>
  <si>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</si>
  <si>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</si>
  <si>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</si>
  <si>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</si>
  <si>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</si>
  <si>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</si>
  <si>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</si>
  <si>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</si>
  <si>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</si>
  <si>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</si>
  <si>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</si>
  <si>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</si>
  <si>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</si>
  <si>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</si>
  <si>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</si>
  <si>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</si>
  <si>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</si>
  <si>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</si>
  <si>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</si>
  <si>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</si>
  <si>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</si>
  <si>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</si>
  <si>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</si>
  <si>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</si>
  <si>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</si>
  <si>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</si>
  <si>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</si>
  <si>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</si>
  <si>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</si>
  <si>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</si>
  <si>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</si>
  <si>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</si>
  <si>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</si>
  <si>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</si>
  <si>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</si>
  <si>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</si>
  <si>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</si>
  <si>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</si>
  <si>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</si>
  <si>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</si>
  <si>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</si>
  <si>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</si>
  <si>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</si>
  <si>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</si>
  <si>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</si>
  <si>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</si>
  <si>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</si>
  <si>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</si>
  <si>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</si>
  <si>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</si>
  <si>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</si>
  <si>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</si>
  <si>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</si>
  <si>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</si>
  <si>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</si>
  <si>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</si>
  <si>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</si>
  <si>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</si>
  <si>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</si>
  <si>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</si>
  <si>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</si>
  <si>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</si>
  <si>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</si>
  <si>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</si>
  <si>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</si>
  <si>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</si>
  <si>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</si>
  <si>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</si>
  <si>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</si>
  <si>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</si>
  <si>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</si>
  <si>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</si>
  <si>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</si>
  <si>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</si>
  <si>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</si>
  <si>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</si>
  <si>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</si>
  <si>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</si>
  <si>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</si>
  <si>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</si>
  <si>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</si>
  <si>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</si>
  <si>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</si>
  <si>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</si>
  <si>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</si>
  <si>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</si>
  <si>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</si>
  <si>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</si>
  <si>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</si>
  <si>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</si>
  <si>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</si>
  <si>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</si>
  <si>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</si>
  <si>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</si>
  <si>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</si>
  <si>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</si>
  <si>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</si>
  <si>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</si>
  <si>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</si>
  <si>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</si>
  <si>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</si>
  <si>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</si>
  <si>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</si>
  <si>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</si>
  <si>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</si>
  <si>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</si>
  <si>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</si>
  <si>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</si>
  <si>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</si>
  <si>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</si>
  <si>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</si>
  <si>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</si>
  <si>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</si>
  <si>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</si>
  <si>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</si>
  <si>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</si>
  <si>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</si>
  <si>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</si>
  <si>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</si>
  <si>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</si>
  <si>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</si>
  <si>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</si>
  <si>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</si>
  <si>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</si>
  <si>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</si>
  <si>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</si>
  <si>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</si>
  <si>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</si>
  <si>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</si>
  <si>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</si>
  <si>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</si>
  <si>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</si>
  <si>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</si>
  <si>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</si>
  <si>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</si>
  <si>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</si>
  <si>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</si>
  <si>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</si>
  <si>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</si>
  <si>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</si>
  <si>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</si>
  <si>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</si>
  <si>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</si>
  <si>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</si>
  <si>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</si>
  <si>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</si>
  <si>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</si>
  <si>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</si>
  <si>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</si>
  <si>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</si>
  <si>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</si>
  <si>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</si>
  <si>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</si>
  <si>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</si>
  <si>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</si>
  <si>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</si>
  <si>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</si>
  <si>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</si>
  <si>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</si>
  <si>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</si>
  <si>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</si>
  <si>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</si>
  <si>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</si>
  <si>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</si>
  <si>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</si>
  <si>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</si>
  <si>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</si>
  <si>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</si>
  <si>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</si>
  <si>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</si>
  <si>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</si>
  <si>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</si>
  <si>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</si>
  <si>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</si>
  <si>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</si>
  <si>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</si>
  <si>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</si>
  <si>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</si>
  <si>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</si>
  <si>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</si>
  <si>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</si>
  <si>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</si>
  <si>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</si>
  <si>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</si>
  <si>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</si>
  <si>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</si>
  <si>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</si>
  <si>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</si>
  <si>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</si>
  <si>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</si>
  <si>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</si>
  <si>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</si>
  <si>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</si>
  <si>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</si>
  <si>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</si>
  <si>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</si>
  <si>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</si>
  <si>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</si>
  <si>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</si>
  <si>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</si>
  <si>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</si>
  <si>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</si>
  <si>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</si>
  <si>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</si>
  <si>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</si>
  <si>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</si>
  <si>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</si>
  <si>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</si>
  <si>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</si>
  <si>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</si>
  <si>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</si>
  <si>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</si>
  <si>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</si>
  <si>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</si>
  <si>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</si>
  <si>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</si>
  <si>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</si>
  <si>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</si>
  <si>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</si>
  <si>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</si>
  <si>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</si>
  <si>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</si>
  <si>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</si>
  <si>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</si>
  <si>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</si>
  <si>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</si>
  <si>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</si>
  <si>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</si>
  <si>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</si>
  <si>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</si>
  <si>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</si>
  <si>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</si>
  <si>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</si>
  <si>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</si>
  <si>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</si>
  <si>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</si>
  <si>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</si>
  <si>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</si>
  <si>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</si>
  <si>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</si>
  <si>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</si>
  <si>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</si>
  <si>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</si>
  <si>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</si>
  <si>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</si>
  <si>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</si>
  <si>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</si>
  <si>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</si>
  <si>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</si>
  <si>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</si>
  <si>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</si>
  <si>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</si>
  <si>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</si>
  <si>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</si>
  <si>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</si>
  <si>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</si>
  <si>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</si>
  <si>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</si>
  <si>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</si>
  <si>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</si>
  <si>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</si>
  <si>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</si>
  <si>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</si>
  <si>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</si>
  <si>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</si>
  <si>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</si>
  <si>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</si>
  <si>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</si>
  <si>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</si>
  <si>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</si>
  <si>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</si>
  <si>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</si>
  <si>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</si>
  <si>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</si>
  <si>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</si>
  <si>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</si>
  <si>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</si>
  <si>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</si>
  <si>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</si>
  <si>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</si>
  <si>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</si>
  <si>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</si>
  <si>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</si>
  <si>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</si>
  <si>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</si>
  <si>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</si>
  <si>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</si>
  <si>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</si>
  <si>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</si>
  <si>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</si>
  <si>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</si>
  <si>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</si>
  <si>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</si>
  <si>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</si>
  <si>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</si>
  <si>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</si>
  <si>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</si>
  <si>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</si>
  <si>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</si>
  <si>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</si>
  <si>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</si>
  <si>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</si>
  <si>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</si>
  <si>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</si>
  <si>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</si>
  <si>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</si>
  <si>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</si>
  <si>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</si>
  <si>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</si>
  <si>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</si>
  <si>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</si>
  <si>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</si>
  <si>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</si>
  <si>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</si>
  <si>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</si>
  <si>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</si>
  <si>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</si>
  <si>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</si>
  <si>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</si>
  <si>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</si>
  <si>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</si>
  <si>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</si>
  <si>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</si>
  <si>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</si>
  <si>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</si>
  <si>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</si>
  <si>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</si>
  <si>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</si>
  <si>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</si>
  <si>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</si>
  <si>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</si>
  <si>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</si>
  <si>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</si>
  <si>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</si>
  <si>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</si>
  <si>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</si>
  <si>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</si>
  <si>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</si>
  <si>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</si>
  <si>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</si>
  <si>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</si>
  <si>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</si>
  <si>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</si>
  <si>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</si>
  <si>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</si>
  <si>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</si>
  <si>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</si>
  <si>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</si>
  <si>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</si>
  <si>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</si>
  <si>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</si>
  <si>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</si>
  <si>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</si>
  <si>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</si>
  <si>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</si>
  <si>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</si>
  <si>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</si>
  <si>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</si>
  <si>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</si>
  <si>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</si>
  <si>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</si>
  <si>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</si>
  <si>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</si>
  <si>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</si>
  <si>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</si>
  <si>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</si>
  <si>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</si>
  <si>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</si>
  <si>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</si>
  <si>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</si>
  <si>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</si>
  <si>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</si>
  <si>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</si>
  <si>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</si>
  <si>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</si>
  <si>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</si>
  <si>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</si>
  <si>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</si>
  <si>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</si>
  <si>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</si>
  <si>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</si>
  <si>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</si>
  <si>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</si>
  <si>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</si>
  <si>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</si>
  <si>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</si>
  <si>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</si>
  <si>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</si>
  <si>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</si>
  <si>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</si>
  <si>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</si>
  <si>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</si>
  <si>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</si>
  <si>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</si>
  <si>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</si>
  <si>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</si>
  <si>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</si>
  <si>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</si>
  <si>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</si>
  <si>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</si>
  <si>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</si>
  <si>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</si>
  <si>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</si>
  <si>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</si>
  <si>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</si>
  <si>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</si>
  <si>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</si>
  <si>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</si>
  <si>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</si>
  <si>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</si>
  <si>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</si>
  <si>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</si>
  <si>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</si>
  <si>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</si>
  <si>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</si>
  <si>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</si>
  <si>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</si>
  <si>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</si>
  <si>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</si>
  <si>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</si>
  <si>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</si>
  <si>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</si>
  <si>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</si>
  <si>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</si>
  <si>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</si>
  <si>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</si>
  <si>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</si>
  <si>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</si>
  <si>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</si>
  <si>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</si>
  <si>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</si>
  <si>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</si>
  <si>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</si>
  <si>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</si>
  <si>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</si>
  <si>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</si>
  <si>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</si>
  <si>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</si>
  <si>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</si>
  <si>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</si>
  <si>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</si>
  <si>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</si>
  <si>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</si>
  <si>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</si>
  <si>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</si>
  <si>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</si>
  <si>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</si>
  <si>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</si>
  <si>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</si>
  <si>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</si>
  <si>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</si>
  <si>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</si>
  <si>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</si>
  <si>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</si>
  <si>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</si>
  <si>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</si>
  <si>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</si>
  <si>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</si>
  <si>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</si>
  <si>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</si>
  <si>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</si>
  <si>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</si>
  <si>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</si>
  <si>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</si>
  <si>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</si>
  <si>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</si>
  <si>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</si>
  <si>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</si>
  <si>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</si>
  <si>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</si>
  <si>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</si>
  <si>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</si>
  <si>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</si>
  <si>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</si>
  <si>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</si>
  <si>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</si>
  <si>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</si>
  <si>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</si>
  <si>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</si>
  <si>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</si>
  <si>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</si>
  <si>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</si>
  <si>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</si>
  <si>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</si>
  <si>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</si>
  <si>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</si>
  <si>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</si>
  <si>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</si>
  <si>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</si>
  <si>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</si>
  <si>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</si>
  <si>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</si>
  <si>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</si>
  <si>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</si>
  <si>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</si>
  <si>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</si>
  <si>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</si>
  <si>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</si>
  <si>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</si>
  <si>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</si>
  <si>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</si>
  <si>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</si>
  <si>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</si>
  <si>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</si>
  <si>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</si>
  <si>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</si>
  <si>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</si>
  <si>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</si>
  <si>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</si>
  <si>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</si>
  <si>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</si>
  <si>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</si>
  <si>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</si>
  <si>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</si>
  <si>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</si>
  <si>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</si>
  <si>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</si>
  <si>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</si>
  <si>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</si>
  <si>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</si>
  <si>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</si>
  <si>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</si>
  <si>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</si>
  <si>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</si>
  <si>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</si>
  <si>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</si>
  <si>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</si>
  <si>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</si>
  <si>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</si>
  <si>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</si>
  <si>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</si>
  <si>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</si>
  <si>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</si>
  <si>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</si>
  <si>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</si>
  <si>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</si>
  <si>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</si>
  <si>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</si>
  <si>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</si>
  <si>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</si>
  <si>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</si>
  <si>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</si>
  <si>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</si>
  <si>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</si>
  <si>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</si>
  <si>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</si>
  <si>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</si>
  <si>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</si>
  <si>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</si>
  <si>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</si>
  <si>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</si>
  <si>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</si>
  <si>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</si>
  <si>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</si>
  <si>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</si>
  <si>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</si>
  <si>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</si>
  <si>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</si>
  <si>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</si>
  <si>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</si>
  <si>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</si>
  <si>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</si>
  <si>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</si>
  <si>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</si>
  <si>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</si>
  <si>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</si>
  <si>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</si>
  <si>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</si>
  <si>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</si>
  <si>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</si>
  <si>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</si>
  <si>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</si>
  <si>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</si>
  <si>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</si>
  <si>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</si>
  <si>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</si>
  <si>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</si>
  <si>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</si>
  <si>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</si>
  <si>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</si>
  <si>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</si>
  <si>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</si>
  <si>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</si>
  <si>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</si>
  <si>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</si>
  <si>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</si>
  <si>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</si>
  <si>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</si>
  <si>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</si>
  <si>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</si>
  <si>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</si>
  <si>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</si>
  <si>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</si>
  <si>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</si>
  <si>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</si>
  <si>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</si>
  <si>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</si>
  <si>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</si>
  <si>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</si>
  <si>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</si>
  <si>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</si>
  <si>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</si>
  <si>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</si>
  <si>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</si>
  <si>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</si>
  <si>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</si>
  <si>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</si>
  <si>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</si>
  <si>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</si>
  <si>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</si>
  <si>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</si>
  <si>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</si>
  <si>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</si>
  <si>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</si>
  <si>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</si>
  <si>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</si>
  <si>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</si>
  <si>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</si>
  <si>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</si>
  <si>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</si>
  <si>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</si>
  <si>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</si>
  <si>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</si>
  <si>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</si>
  <si>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</si>
  <si>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</si>
  <si>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</si>
  <si>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</si>
  <si>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</si>
  <si>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</si>
  <si>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</si>
  <si>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</si>
  <si>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</si>
  <si>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</si>
  <si>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</si>
  <si>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</si>
  <si>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</si>
  <si>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</si>
  <si>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</si>
  <si>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</si>
  <si>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</si>
  <si>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</si>
  <si>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</si>
  <si>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</si>
  <si>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</si>
  <si>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</si>
  <si>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</si>
  <si>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</si>
  <si>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</si>
  <si>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</si>
  <si>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</si>
  <si>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</si>
  <si>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</si>
  <si>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</si>
  <si>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</si>
  <si>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</si>
  <si>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</si>
  <si>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</si>
  <si>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</si>
  <si>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</si>
  <si>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</si>
  <si>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</si>
  <si>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</si>
  <si>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</si>
  <si>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</si>
  <si>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</si>
  <si>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</si>
  <si>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</si>
  <si>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</si>
  <si>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</si>
  <si>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</si>
  <si>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</si>
  <si>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</si>
  <si>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</si>
  <si>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</si>
  <si>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</si>
  <si>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</si>
  <si>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</si>
  <si>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</si>
  <si>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</si>
  <si>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</si>
  <si>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</si>
  <si>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</si>
  <si>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</si>
  <si>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</si>
  <si>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</si>
  <si>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</si>
  <si>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</si>
  <si>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</si>
  <si>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</si>
  <si>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</si>
  <si>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</si>
  <si>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</si>
  <si>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</si>
  <si>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</si>
  <si>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</si>
  <si>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</si>
  <si>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</si>
  <si>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</si>
  <si>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</si>
  <si>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</si>
  <si>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</si>
  <si>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</si>
  <si>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</si>
  <si>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</si>
  <si>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</si>
  <si>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</si>
  <si>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</si>
  <si>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</si>
  <si>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</si>
  <si>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</si>
  <si>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</si>
  <si>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</si>
  <si>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</si>
  <si>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</si>
  <si>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</si>
  <si>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</si>
  <si>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</si>
  <si>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</si>
  <si>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</si>
  <si>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</si>
  <si>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</si>
  <si>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</si>
  <si>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</si>
  <si>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</si>
  <si>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</si>
  <si>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</si>
  <si>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</si>
  <si>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</si>
  <si>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</si>
  <si>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</si>
  <si>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</si>
  <si>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</si>
  <si>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</si>
  <si>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</si>
  <si>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</si>
  <si>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</si>
  <si>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</si>
  <si>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</si>
  <si>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</si>
  <si>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</si>
  <si>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</si>
  <si>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</si>
  <si>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</si>
  <si>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</si>
  <si>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</si>
  <si>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</si>
  <si>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</si>
  <si>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</si>
  <si>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</si>
  <si>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</si>
  <si>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</si>
  <si>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</si>
  <si>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</si>
  <si>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</si>
  <si>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</si>
  <si>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</si>
  <si>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</si>
  <si>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</si>
  <si>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</si>
  <si>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</si>
  <si>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</si>
  <si>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</si>
  <si>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</si>
  <si>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</si>
  <si>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</si>
  <si>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</si>
  <si>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</si>
  <si>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</si>
  <si>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</si>
  <si>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</si>
  <si>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</si>
  <si>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</si>
  <si>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</si>
  <si>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</si>
  <si>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</si>
  <si>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</si>
  <si>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</si>
  <si>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</si>
  <si>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</si>
  <si>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</si>
  <si>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</si>
  <si>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</si>
  <si>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</si>
  <si>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</si>
  <si>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</si>
  <si>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</si>
  <si>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</si>
  <si>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</si>
  <si>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</si>
  <si>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</si>
  <si>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</si>
  <si>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</si>
  <si>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</si>
  <si>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</si>
  <si>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</si>
  <si>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</si>
  <si>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</si>
  <si>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</si>
  <si>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</si>
  <si>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</si>
  <si>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</si>
  <si>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</si>
  <si>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</si>
  <si>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</si>
  <si>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</si>
  <si>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</si>
  <si>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</si>
  <si>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</si>
  <si>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</si>
  <si>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</si>
  <si>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</si>
  <si>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</si>
  <si>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</si>
  <si>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</si>
  <si>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</si>
  <si>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</si>
  <si>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</si>
  <si>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</si>
  <si>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</si>
  <si>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</si>
  <si>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</si>
  <si>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</si>
  <si>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</si>
  <si>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</si>
  <si>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</si>
  <si>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</si>
  <si>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</si>
  <si>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</si>
  <si>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</si>
  <si>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</si>
  <si>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</si>
  <si>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</si>
  <si>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</si>
  <si>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</si>
  <si>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</si>
  <si>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</si>
  <si>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</si>
  <si>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</si>
  <si>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</si>
  <si>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</si>
  <si>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</si>
  <si>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</si>
  <si>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</si>
  <si>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</si>
  <si>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</si>
  <si>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</si>
  <si>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</si>
  <si>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</si>
  <si>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</si>
  <si>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</si>
  <si>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</si>
  <si>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</si>
  <si>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</si>
  <si>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</si>
  <si>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</si>
  <si>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</si>
  <si>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</si>
  <si>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</si>
  <si>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</si>
  <si>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</si>
  <si>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</si>
  <si>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</si>
  <si>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</si>
  <si>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</si>
  <si>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</si>
  <si>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</si>
  <si>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</si>
  <si>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</si>
  <si>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</si>
  <si>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</si>
  <si>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</si>
  <si>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</si>
  <si>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</si>
  <si>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</si>
  <si>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</si>
  <si>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</si>
  <si>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</si>
  <si>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</si>
  <si>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</si>
  <si>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</si>
  <si>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</si>
  <si>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</si>
  <si>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</si>
  <si>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</si>
  <si>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</si>
  <si>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</si>
  <si>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</si>
  <si>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</si>
  <si>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</si>
  <si>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</si>
  <si>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</si>
  <si>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</si>
  <si>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</si>
  <si>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</si>
  <si>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</si>
  <si>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</si>
  <si>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</si>
  <si>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</si>
  <si>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</si>
  <si>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</si>
  <si>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</si>
  <si>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</si>
  <si>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</si>
  <si>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</si>
  <si>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</si>
  <si>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</si>
  <si>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</si>
  <si>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</si>
  <si>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</si>
  <si>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</si>
  <si>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</si>
  <si>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</si>
  <si>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</si>
  <si>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</si>
  <si>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</si>
  <si>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</si>
  <si>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</si>
  <si>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</si>
  <si>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</si>
  <si>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</si>
  <si>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</si>
  <si>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</si>
  <si>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</si>
  <si>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</si>
  <si>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</si>
  <si>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</si>
  <si>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</si>
  <si>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</si>
  <si>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</si>
  <si>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</si>
  <si>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</si>
  <si>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</si>
  <si>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</si>
  <si>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</si>
  <si>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</si>
  <si>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</si>
  <si>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</si>
  <si>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</si>
  <si>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</si>
  <si>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</si>
  <si>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</si>
  <si>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</si>
  <si>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</si>
  <si>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</si>
  <si>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</si>
  <si>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</si>
  <si>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</si>
  <si>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</si>
  <si>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</si>
  <si>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</si>
  <si>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</si>
  <si>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</si>
  <si>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</si>
  <si>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</si>
  <si>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</si>
  <si>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</si>
  <si>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</si>
  <si>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</si>
  <si>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</si>
  <si>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</si>
  <si>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</si>
  <si>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</si>
  <si>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</si>
  <si>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</si>
  <si>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</si>
  <si>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</si>
  <si>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</si>
  <si>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</si>
  <si>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</si>
  <si>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</si>
  <si>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</si>
  <si>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</si>
  <si>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</si>
  <si>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</si>
  <si>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</si>
  <si>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Reasons for using Udacity (Enrolment ?)</t>
  </si>
  <si>
    <t>Binary variables</t>
  </si>
  <si>
    <t>COUNTA of index</t>
  </si>
  <si>
    <t>Occupations</t>
  </si>
  <si>
    <t>Numerics</t>
  </si>
  <si>
    <t>Min</t>
  </si>
  <si>
    <t>Max</t>
  </si>
  <si>
    <t>Median</t>
  </si>
  <si>
    <t>Mean</t>
  </si>
  <si>
    <t>St. Deviation</t>
  </si>
  <si>
    <t>Numeric rows</t>
  </si>
  <si>
    <t>Non-empty rows</t>
  </si>
  <si>
    <t>No answer</t>
  </si>
  <si>
    <t>User input only</t>
  </si>
  <si>
    <t>Number of participants, total</t>
  </si>
  <si>
    <t>Nanodegrees</t>
  </si>
  <si>
    <t>Countries</t>
  </si>
  <si>
    <t>Numerics, filtered</t>
  </si>
  <si>
    <t>Total</t>
  </si>
  <si>
    <t>Industry</t>
  </si>
  <si>
    <t>1. Mosf of numeric variables contain some non-numeric input</t>
  </si>
  <si>
    <t xml:space="preserve">Often it is not only empty strings but also numbers with strings </t>
  </si>
  <si>
    <t>How found out about Udacity</t>
  </si>
  <si>
    <t>that may be turned to numbers</t>
  </si>
  <si>
    <t xml:space="preserve">2. Minimums and maximum are often represented by some </t>
  </si>
  <si>
    <t>unreasonable data, that should be handled for proper calcualtions.</t>
  </si>
  <si>
    <t>By default only the medians can be considered more or less reliable.</t>
  </si>
  <si>
    <t xml:space="preserve">3. Categorical data on occupations and job levels can benefit from </t>
  </si>
  <si>
    <t>Most helpful</t>
  </si>
  <si>
    <t>being grouped into broader categories</t>
  </si>
  <si>
    <t>News of different kind</t>
  </si>
  <si>
    <t>Others</t>
  </si>
  <si>
    <t>Others, 1 mention</t>
  </si>
  <si>
    <t>No Answer</t>
  </si>
  <si>
    <t>Others, less than 5 answers</t>
  </si>
  <si>
    <t>AVERAGE of avg_number_books_per_year</t>
  </si>
  <si>
    <t>MEDIAN of avg_number_books_per_year</t>
  </si>
  <si>
    <t>MIN of avg_number_books_per_year</t>
  </si>
  <si>
    <t>MAX of avg_number_books_per_year</t>
  </si>
  <si>
    <t>STDEVP of avg_number_books_per_year</t>
  </si>
  <si>
    <t>Grand Total</t>
  </si>
  <si>
    <t>age, filtered by "&gt;5"</t>
  </si>
  <si>
    <t>mean</t>
  </si>
  <si>
    <t>meadian</t>
  </si>
  <si>
    <t>std (population)</t>
  </si>
  <si>
    <t>1 quartile</t>
  </si>
  <si>
    <t>3 quartile</t>
  </si>
  <si>
    <t>Nanodegree  /  Interes</t>
  </si>
  <si>
    <t>start a new career</t>
  </si>
  <si>
    <t>grow skills for current role</t>
  </si>
  <si>
    <t>from academia to industry</t>
  </si>
  <si>
    <t>prepare for advanced degree</t>
  </si>
  <si>
    <t>general interest</t>
  </si>
  <si>
    <t>other</t>
  </si>
  <si>
    <t>Overall</t>
  </si>
  <si>
    <t>learn hours</t>
  </si>
  <si>
    <t>apply hours</t>
  </si>
  <si>
    <t>project hours</t>
  </si>
  <si>
    <t>Standard Deviation</t>
  </si>
  <si>
    <t>ML Engineer</t>
  </si>
  <si>
    <t>DL Foundations</t>
  </si>
  <si>
    <t>Q1</t>
  </si>
  <si>
    <t>Q2</t>
  </si>
  <si>
    <t>Q3</t>
  </si>
  <si>
    <t>Education / Interests</t>
  </si>
  <si>
    <t>prepare for an advanced degree</t>
  </si>
  <si>
    <t>Number of students</t>
  </si>
  <si>
    <t>1. The most numerous categories are Masters (316, 42%) and Bachelors (283, 38%), followed by PhD (73, 10%)</t>
  </si>
  <si>
    <t>2. Bachelors dominate in request for preparation for an advanced degree (56.3% on those who chose this option), they also express general interest to the chosen field (29% of their choices in comparison with 31% of new career)</t>
  </si>
  <si>
    <t>3. Student with PhD are the most noticable in transition from academia to industry, but interests for career change, growing skills and general interest are expressed more often than academia-to-industry transition</t>
  </si>
  <si>
    <t>if_remember</t>
  </si>
  <si>
    <t>if_news</t>
  </si>
  <si>
    <t>Education / Nanodegrees</t>
  </si>
  <si>
    <t>Numder of students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</si>
</sst>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20">
    <font>
      <sz val="10.0"/>
      <color rgb="FF000000"/>
      <name val="Arial"/>
    </font>
    <font>
      <b/>
      <sz val="12.0"/>
    </font>
    <font/>
    <font>
      <sz val="11.0"/>
      <color rgb="FF000000"/>
      <name val="Arial"/>
    </font>
    <font>
      <b/>
    </font>
    <font>
      <b/>
      <sz val="11.0"/>
      <color rgb="FF000000"/>
      <name val="Arial"/>
    </font>
    <font>
      <u/>
      <color rgb="FF0000FF"/>
    </font>
    <font>
      <sz val="11.0"/>
      <color rgb="FF000000"/>
      <name val="Inconsolata"/>
    </font>
    <font>
      <b/>
      <color rgb="FF000000"/>
    </font>
    <font>
      <color rgb="FF000000"/>
    </font>
    <font>
      <b/>
      <i/>
      <sz val="12.0"/>
      <color rgb="FF000000"/>
    </font>
    <font>
      <b/>
      <sz val="12.0"/>
      <color rgb="FF000000"/>
    </font>
    <font>
      <name val="Arial"/>
    </font>
    <font>
      <b/>
      <name val="Arial"/>
    </font>
    <font>
      <b/>
      <i/>
      <color rgb="FF000000"/>
    </font>
    <font>
      <b/>
      <color rgb="FFFFFFFF"/>
      <name val="Arial"/>
    </font>
    <font>
      <b/>
      <color rgb="FFFFFFFF"/>
    </font>
    <font>
      <u/>
      <color rgb="FF0000FF"/>
    </font>
    <font>
      <color rgb="FF000000"/>
      <name val="Arial"/>
    </font>
    <font>
      <b/>
      <color rgb="FF000000"/>
      <name val="Arial"/>
    </font>
  </fonts>
  <fills count="8">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666666"/>
        <bgColor rgb="FF666666"/>
      </patternFill>
    </fill>
  </fills>
  <borders count="23">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bottom style="thick">
        <color rgb="FF666666"/>
      </bottom>
    </border>
    <border>
      <right style="thin">
        <color rgb="FFFFFFFF"/>
      </right>
    </border>
    <border>
      <top style="double">
        <color rgb="FF000000"/>
      </top>
    </border>
    <border>
      <bottom style="double">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1" numFmtId="0" xfId="0" applyAlignment="1" applyFont="1">
      <alignment horizontal="center"/>
    </xf>
    <xf borderId="0" fillId="0" fontId="2" numFmtId="164" xfId="0" applyAlignment="1" applyFont="1" applyNumberFormat="1">
      <alignment readingOrder="0"/>
    </xf>
    <xf borderId="0" fillId="2" fontId="3" numFmtId="0" xfId="0" applyAlignment="1" applyFill="1" applyFont="1">
      <alignment readingOrder="0"/>
    </xf>
    <xf borderId="0" fillId="0" fontId="2" numFmtId="165" xfId="0" applyAlignment="1" applyFont="1" applyNumberFormat="1">
      <alignment readingOrder="0"/>
    </xf>
    <xf borderId="0" fillId="0" fontId="4" numFmtId="0" xfId="0" applyAlignment="1" applyFont="1">
      <alignment horizontal="left" readingOrder="0"/>
    </xf>
    <xf borderId="0" fillId="2" fontId="5" numFmtId="0" xfId="0" applyAlignment="1" applyFont="1">
      <alignment horizontal="left" readingOrder="0"/>
    </xf>
    <xf borderId="0" fillId="0" fontId="4" numFmtId="0" xfId="0" applyAlignment="1" applyFont="1">
      <alignment horizontal="left"/>
    </xf>
    <xf borderId="0" fillId="0" fontId="6" numFmtId="0" xfId="0" applyAlignment="1" applyFont="1">
      <alignment readingOrder="0"/>
    </xf>
    <xf borderId="0" fillId="2" fontId="7" numFmtId="0" xfId="0" applyFont="1"/>
    <xf borderId="0" fillId="0" fontId="4" numFmtId="0" xfId="0" applyAlignment="1" applyFont="1">
      <alignment readingOrder="0"/>
    </xf>
    <xf borderId="0" fillId="0" fontId="4" numFmtId="0" xfId="0" applyFont="1"/>
    <xf borderId="0" fillId="0" fontId="2" numFmtId="0" xfId="0" applyAlignment="1" applyFont="1">
      <alignment readingOrder="0"/>
    </xf>
    <xf borderId="0" fillId="0" fontId="2" numFmtId="165" xfId="0" applyFont="1" applyNumberFormat="1"/>
    <xf borderId="0" fillId="0" fontId="2" numFmtId="20" xfId="0" applyAlignment="1" applyFont="1" applyNumberFormat="1">
      <alignment readingOrder="0"/>
    </xf>
    <xf borderId="0" fillId="3" fontId="2" numFmtId="0" xfId="0" applyFill="1" applyFont="1"/>
    <xf borderId="0" fillId="3" fontId="1" numFmtId="0" xfId="0" applyAlignment="1" applyFont="1">
      <alignment horizontal="center" readingOrder="0"/>
    </xf>
    <xf borderId="0" fillId="3" fontId="4" numFmtId="0" xfId="0" applyAlignment="1" applyFont="1">
      <alignment readingOrder="0"/>
    </xf>
    <xf borderId="1" fillId="4" fontId="1" numFmtId="0" xfId="0" applyAlignment="1" applyBorder="1" applyFill="1" applyFont="1">
      <alignment horizontal="center" readingOrder="0"/>
    </xf>
    <xf borderId="2" fillId="0" fontId="2" numFmtId="0" xfId="0" applyBorder="1" applyFont="1"/>
    <xf borderId="3" fillId="0" fontId="2" numFmtId="0" xfId="0" applyBorder="1" applyFont="1"/>
    <xf borderId="4" fillId="4" fontId="1" numFmtId="0" xfId="0" applyAlignment="1" applyBorder="1" applyFont="1">
      <alignment horizontal="center" readingOrder="0"/>
    </xf>
    <xf borderId="5" fillId="4" fontId="1" numFmtId="0" xfId="0" applyAlignment="1" applyBorder="1" applyFont="1">
      <alignment horizontal="center" readingOrder="0"/>
    </xf>
    <xf borderId="5" fillId="4" fontId="4" numFmtId="0" xfId="0" applyAlignment="1" applyBorder="1" applyFont="1">
      <alignment readingOrder="0"/>
    </xf>
    <xf borderId="6" fillId="4" fontId="4" numFmtId="0" xfId="0" applyAlignment="1" applyBorder="1" applyFont="1">
      <alignment readingOrder="0"/>
    </xf>
    <xf borderId="7" fillId="0" fontId="4" numFmtId="0" xfId="0" applyAlignment="1" applyBorder="1" applyFont="1">
      <alignment readingOrder="0"/>
    </xf>
    <xf borderId="8" fillId="0" fontId="2" numFmtId="0" xfId="0" applyBorder="1" applyFont="1"/>
    <xf borderId="9" fillId="0" fontId="2" numFmtId="10" xfId="0" applyBorder="1" applyFont="1" applyNumberFormat="1"/>
    <xf borderId="7" fillId="0" fontId="4" numFmtId="0" xfId="0" applyBorder="1" applyFont="1"/>
    <xf borderId="8" fillId="0" fontId="2" numFmtId="4" xfId="0" applyBorder="1" applyFont="1" applyNumberFormat="1"/>
    <xf borderId="9" fillId="0" fontId="2" numFmtId="0" xfId="0" applyBorder="1" applyFont="1"/>
    <xf borderId="10" fillId="0" fontId="4" numFmtId="0" xfId="0" applyAlignment="1" applyBorder="1" applyFont="1">
      <alignment readingOrder="0"/>
    </xf>
    <xf borderId="11" fillId="0" fontId="2" numFmtId="0" xfId="0" applyBorder="1" applyFont="1"/>
    <xf borderId="12" fillId="0" fontId="2" numFmtId="0" xfId="0" applyAlignment="1" applyBorder="1" applyFont="1">
      <alignment horizontal="center" readingOrder="0"/>
    </xf>
    <xf borderId="13" fillId="0" fontId="2" numFmtId="0" xfId="0" applyBorder="1" applyFont="1"/>
    <xf borderId="14" fillId="0" fontId="2" numFmtId="0" xfId="0" applyBorder="1" applyFont="1"/>
    <xf borderId="10" fillId="0" fontId="2" numFmtId="0" xfId="0" applyAlignment="1" applyBorder="1" applyFont="1">
      <alignment readingOrder="0"/>
    </xf>
    <xf borderId="15" fillId="0" fontId="2" numFmtId="0" xfId="0" applyBorder="1" applyFont="1"/>
    <xf borderId="16" fillId="0" fontId="2" numFmtId="0" xfId="0" applyAlignment="1" applyBorder="1" applyFont="1">
      <alignment horizontal="center" readingOrder="0"/>
    </xf>
    <xf borderId="17" fillId="0" fontId="2" numFmtId="0" xfId="0" applyBorder="1" applyFont="1"/>
    <xf borderId="18" fillId="0" fontId="2" numFmtId="0" xfId="0" applyBorder="1" applyFont="1"/>
    <xf borderId="11" fillId="0" fontId="2" numFmtId="4" xfId="0" applyBorder="1" applyFont="1" applyNumberFormat="1"/>
    <xf borderId="0" fillId="3" fontId="4" numFmtId="0" xfId="0" applyAlignment="1" applyFont="1">
      <alignment readingOrder="0"/>
    </xf>
    <xf borderId="15" fillId="0" fontId="2" numFmtId="10" xfId="0" applyBorder="1" applyFont="1" applyNumberFormat="1"/>
    <xf borderId="0" fillId="3" fontId="2" numFmtId="0" xfId="0" applyAlignment="1" applyFont="1">
      <alignment readingOrder="0"/>
    </xf>
    <xf borderId="9" fillId="0" fontId="2" numFmtId="10" xfId="0" applyBorder="1" applyFont="1" applyNumberFormat="1"/>
    <xf borderId="7" fillId="0" fontId="4" numFmtId="0" xfId="0" applyAlignment="1" applyBorder="1" applyFont="1">
      <alignment readingOrder="0"/>
    </xf>
    <xf borderId="0" fillId="3" fontId="4" numFmtId="0" xfId="0" applyFont="1"/>
    <xf borderId="0" fillId="0" fontId="8" numFmtId="0" xfId="0" applyAlignment="1" applyFont="1">
      <alignment readingOrder="0"/>
    </xf>
    <xf borderId="0" fillId="0" fontId="9" numFmtId="0" xfId="0" applyAlignment="1" applyFont="1">
      <alignment readingOrder="0"/>
    </xf>
    <xf borderId="8" fillId="0" fontId="4" numFmtId="0" xfId="0" applyAlignment="1" applyBorder="1" applyFont="1">
      <alignment readingOrder="0"/>
    </xf>
    <xf borderId="0" fillId="0" fontId="9" numFmtId="0" xfId="0" applyFont="1"/>
    <xf borderId="8" fillId="5" fontId="10" numFmtId="0" xfId="0" applyAlignment="1" applyBorder="1" applyFill="1" applyFont="1">
      <alignment horizontal="center" readingOrder="0" shrinkToFit="0" vertical="center" wrapText="1"/>
    </xf>
    <xf borderId="8" fillId="5" fontId="11" numFmtId="0" xfId="0" applyAlignment="1" applyBorder="1" applyFont="1">
      <alignment horizontal="center" readingOrder="0" shrinkToFit="0" vertical="center" wrapText="1"/>
    </xf>
    <xf borderId="8" fillId="5" fontId="11" numFmtId="0" xfId="0" applyAlignment="1" applyBorder="1" applyFont="1">
      <alignment horizontal="left" shrinkToFit="0" vertical="center" wrapText="1"/>
    </xf>
    <xf borderId="8" fillId="5" fontId="11" numFmtId="0" xfId="0" applyAlignment="1" applyBorder="1" applyFont="1">
      <alignment horizontal="left" readingOrder="0" shrinkToFit="0" vertical="center" wrapText="1"/>
    </xf>
    <xf borderId="8" fillId="5" fontId="1" numFmtId="0" xfId="0" applyAlignment="1" applyBorder="1" applyFont="1">
      <alignment readingOrder="0"/>
    </xf>
    <xf borderId="8" fillId="0" fontId="4" numFmtId="0" xfId="0" applyBorder="1" applyFont="1"/>
    <xf borderId="8" fillId="6" fontId="4" numFmtId="0" xfId="0" applyAlignment="1" applyBorder="1" applyFill="1" applyFont="1">
      <alignment readingOrder="0"/>
    </xf>
    <xf borderId="8" fillId="6" fontId="4" numFmtId="0" xfId="0" applyBorder="1" applyFont="1"/>
    <xf borderId="0" fillId="0" fontId="12" numFmtId="0" xfId="0" applyAlignment="1" applyFont="1">
      <alignment vertical="bottom"/>
    </xf>
    <xf borderId="0" fillId="0" fontId="13" numFmtId="0" xfId="0" applyAlignment="1" applyFont="1">
      <alignment vertical="bottom"/>
    </xf>
    <xf borderId="0" fillId="0" fontId="13" numFmtId="0" xfId="0" applyAlignment="1" applyFont="1">
      <alignment horizontal="center" vertical="bottom"/>
    </xf>
    <xf borderId="0" fillId="0" fontId="12" numFmtId="0" xfId="0" applyAlignment="1" applyFont="1">
      <alignment horizontal="right" vertical="bottom"/>
    </xf>
    <xf borderId="0" fillId="0" fontId="4" numFmtId="0" xfId="0" applyAlignment="1" applyFont="1">
      <alignment horizontal="center" readingOrder="0"/>
    </xf>
    <xf borderId="0" fillId="0" fontId="4" numFmtId="4" xfId="0" applyAlignment="1" applyFont="1" applyNumberFormat="1">
      <alignment horizontal="center" readingOrder="0"/>
    </xf>
    <xf borderId="0" fillId="0" fontId="2" numFmtId="4" xfId="0" applyFont="1" applyNumberFormat="1"/>
    <xf borderId="19" fillId="3" fontId="14" numFmtId="0" xfId="0" applyAlignment="1" applyBorder="1" applyFont="1">
      <alignment horizontal="center" readingOrder="0" shrinkToFit="0" vertical="center" wrapText="1"/>
    </xf>
    <xf borderId="19" fillId="7" fontId="15" numFmtId="0" xfId="0" applyAlignment="1" applyBorder="1" applyFill="1" applyFont="1">
      <alignment horizontal="center" readingOrder="0" shrinkToFit="0" wrapText="1"/>
    </xf>
    <xf borderId="19" fillId="7" fontId="16" numFmtId="0" xfId="0" applyAlignment="1" applyBorder="1" applyFont="1">
      <alignment horizontal="center" readingOrder="0" shrinkToFit="0" vertical="center" wrapText="1"/>
    </xf>
    <xf borderId="19" fillId="7" fontId="16" numFmtId="0" xfId="0" applyAlignment="1" applyBorder="1" applyFont="1">
      <alignment horizontal="center" readingOrder="0" shrinkToFit="0" vertical="center" wrapText="1"/>
    </xf>
    <xf borderId="19" fillId="7" fontId="16" numFmtId="0" xfId="0" applyAlignment="1" applyBorder="1" applyFont="1">
      <alignment horizontal="center" shrinkToFit="0" vertical="center" wrapText="1"/>
    </xf>
    <xf borderId="20" fillId="5" fontId="9" numFmtId="0" xfId="0" applyBorder="1" applyFont="1"/>
    <xf borderId="0" fillId="2" fontId="9" numFmtId="0" xfId="0" applyFont="1"/>
    <xf borderId="21" fillId="3" fontId="8" numFmtId="0" xfId="0" applyBorder="1" applyFont="1"/>
    <xf borderId="0" fillId="0" fontId="17" numFmtId="0" xfId="0" applyFont="1"/>
    <xf borderId="19" fillId="7" fontId="15" numFmtId="0" xfId="0" applyAlignment="1" applyBorder="1" applyFont="1">
      <alignment horizontal="center" shrinkToFit="0" wrapText="1"/>
    </xf>
    <xf borderId="0" fillId="0" fontId="4" numFmtId="0" xfId="0" applyAlignment="1" applyFont="1">
      <alignment horizontal="center" shrinkToFit="0" vertical="center" wrapText="1"/>
    </xf>
    <xf borderId="0" fillId="2" fontId="18" numFmtId="0" xfId="0" applyAlignment="1" applyFont="1">
      <alignment horizontal="right" vertical="bottom"/>
    </xf>
    <xf borderId="22" fillId="2" fontId="18" numFmtId="0" xfId="0" applyAlignment="1" applyBorder="1" applyFont="1">
      <alignment horizontal="right" vertical="bottom"/>
    </xf>
    <xf borderId="0" fillId="3" fontId="19" numFmtId="0" xfId="0" applyAlignment="1" applyFont="1">
      <alignment horizontal="right" vertical="bottom"/>
    </xf>
    <xf borderId="0" fillId="0" fontId="2" numFmtId="20" xfId="0" applyFont="1" applyNumberForma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ummari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clustered"/>
        <c:ser>
          <c:idx val="0"/>
          <c:order val="0"/>
          <c:spPr>
            <a:solidFill>
              <a:srgbClr val="3366CC"/>
            </a:solidFill>
          </c:spPr>
          <c:dLbls>
            <c:txPr>
              <a:bodyPr/>
              <a:lstStyle/>
              <a:p>
                <a:pPr lvl="0">
                  <a:defRPr b="0" i="0"/>
                </a:pPr>
              </a:p>
            </c:txPr>
            <c:showLegendKey val="0"/>
            <c:showVal val="1"/>
            <c:showCatName val="0"/>
            <c:showSerName val="0"/>
            <c:showPercent val="0"/>
            <c:showBubbleSize val="0"/>
          </c:dLbls>
          <c:cat>
            <c:strRef>
              <c:f>Summaries!$F$14:$F$25</c:f>
            </c:strRef>
          </c:cat>
          <c:val>
            <c:numRef>
              <c:f>Summaries!$G$14:$G$25</c:f>
            </c:numRef>
          </c:val>
        </c:ser>
        <c:axId val="1463324589"/>
        <c:axId val="874227434"/>
      </c:barChart>
      <c:catAx>
        <c:axId val="1463324589"/>
        <c:scaling>
          <c:orientation val="maxMin"/>
        </c:scaling>
        <c:delete val="0"/>
        <c:axPos val="l"/>
        <c:txPr>
          <a:bodyPr/>
          <a:lstStyle/>
          <a:p>
            <a:pPr lvl="0">
              <a:defRPr b="0">
                <a:solidFill>
                  <a:srgbClr val="000000"/>
                </a:solidFill>
              </a:defRPr>
            </a:pPr>
          </a:p>
        </c:txPr>
        <c:crossAx val="874227434"/>
      </c:catAx>
      <c:valAx>
        <c:axId val="874227434"/>
        <c:scaling>
          <c:orientation val="minMax"/>
        </c:scaling>
        <c:delete val="0"/>
        <c:axPos val="b"/>
        <c:majorGridlines>
          <c:spPr>
            <a:ln>
              <a:solidFill>
                <a:srgbClr val="B7B7B7"/>
              </a:solidFill>
            </a:ln>
          </c:spPr>
        </c:majorGridlines>
        <c:title>
          <c:tx>
            <c:rich>
              <a:bodyPr/>
              <a:lstStyle/>
              <a:p>
                <a:pPr lvl="0">
                  <a:defRPr b="0"/>
                </a:pPr>
                <a:r>
                  <a:t>number of students</a:t>
                </a:r>
              </a:p>
            </c:rich>
          </c:tx>
          <c:overlay val="0"/>
        </c:title>
        <c:numFmt formatCode="General" sourceLinked="1"/>
        <c:tickLblPos val="nextTo"/>
        <c:spPr>
          <a:ln w="47625">
            <a:noFill/>
          </a:ln>
        </c:spPr>
        <c:txPr>
          <a:bodyPr/>
          <a:lstStyle/>
          <a:p>
            <a:pPr lvl="0">
              <a:defRPr b="0"/>
            </a:pPr>
          </a:p>
        </c:txPr>
        <c:crossAx val="1463324589"/>
        <c:crosses val="max"/>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Nanodegrees by Interests</a:t>
            </a:r>
          </a:p>
        </c:rich>
      </c:tx>
      <c:overlay val="0"/>
    </c:title>
    <c:plotArea>
      <c:layout/>
      <c:barChart>
        <c:barDir val="bar"/>
        <c:grouping val="percentStacked"/>
        <c:ser>
          <c:idx val="0"/>
          <c:order val="0"/>
          <c:tx>
            <c:strRef>
              <c:f>'Reasons by ND'!$B$1</c:f>
            </c:strRef>
          </c:tx>
          <c:spPr>
            <a:solidFill>
              <a:srgbClr val="3366CC"/>
            </a:solidFill>
          </c:spPr>
          <c:cat>
            <c:strRef>
              <c:f>'Reasons by ND'!$A$2:$A$12</c:f>
            </c:strRef>
          </c:cat>
          <c:val>
            <c:numRef>
              <c:f>'Reasons by ND'!$B$2:$B$12</c:f>
            </c:numRef>
          </c:val>
        </c:ser>
        <c:ser>
          <c:idx val="1"/>
          <c:order val="1"/>
          <c:tx>
            <c:strRef>
              <c:f>'Reasons by ND'!$C$1</c:f>
            </c:strRef>
          </c:tx>
          <c:spPr>
            <a:solidFill>
              <a:srgbClr val="DC3912"/>
            </a:solidFill>
          </c:spPr>
          <c:cat>
            <c:strRef>
              <c:f>'Reasons by ND'!$A$2:$A$12</c:f>
            </c:strRef>
          </c:cat>
          <c:val>
            <c:numRef>
              <c:f>'Reasons by ND'!$C$2:$C$12</c:f>
            </c:numRef>
          </c:val>
        </c:ser>
        <c:ser>
          <c:idx val="2"/>
          <c:order val="2"/>
          <c:tx>
            <c:strRef>
              <c:f>'Reasons by ND'!$D$1</c:f>
            </c:strRef>
          </c:tx>
          <c:spPr>
            <a:solidFill>
              <a:srgbClr val="FF9900"/>
            </a:solidFill>
          </c:spPr>
          <c:cat>
            <c:strRef>
              <c:f>'Reasons by ND'!$A$2:$A$12</c:f>
            </c:strRef>
          </c:cat>
          <c:val>
            <c:numRef>
              <c:f>'Reasons by ND'!$D$2:$D$12</c:f>
            </c:numRef>
          </c:val>
        </c:ser>
        <c:ser>
          <c:idx val="3"/>
          <c:order val="3"/>
          <c:tx>
            <c:strRef>
              <c:f>'Reasons by ND'!$E$1</c:f>
            </c:strRef>
          </c:tx>
          <c:spPr>
            <a:solidFill>
              <a:srgbClr val="109618"/>
            </a:solidFill>
          </c:spPr>
          <c:cat>
            <c:strRef>
              <c:f>'Reasons by ND'!$A$2:$A$12</c:f>
            </c:strRef>
          </c:cat>
          <c:val>
            <c:numRef>
              <c:f>'Reasons by ND'!$E$2:$E$12</c:f>
            </c:numRef>
          </c:val>
        </c:ser>
        <c:ser>
          <c:idx val="4"/>
          <c:order val="4"/>
          <c:tx>
            <c:strRef>
              <c:f>'Reasons by ND'!$F$1</c:f>
            </c:strRef>
          </c:tx>
          <c:spPr>
            <a:solidFill>
              <a:srgbClr val="990099"/>
            </a:solidFill>
          </c:spPr>
          <c:cat>
            <c:strRef>
              <c:f>'Reasons by ND'!$A$2:$A$12</c:f>
            </c:strRef>
          </c:cat>
          <c:val>
            <c:numRef>
              <c:f>'Reasons by ND'!$F$2:$F$12</c:f>
            </c:numRef>
          </c:val>
        </c:ser>
        <c:ser>
          <c:idx val="5"/>
          <c:order val="5"/>
          <c:tx>
            <c:strRef>
              <c:f>'Reasons by ND'!$G$1</c:f>
            </c:strRef>
          </c:tx>
          <c:spPr>
            <a:solidFill>
              <a:srgbClr val="0099C6"/>
            </a:solidFill>
          </c:spPr>
          <c:cat>
            <c:strRef>
              <c:f>'Reasons by ND'!$A$2:$A$12</c:f>
            </c:strRef>
          </c:cat>
          <c:val>
            <c:numRef>
              <c:f>'Reasons by ND'!$G$2:$G$12</c:f>
            </c:numRef>
          </c:val>
        </c:ser>
        <c:overlap val="100"/>
        <c:axId val="1448898194"/>
        <c:axId val="1963812064"/>
      </c:barChart>
      <c:catAx>
        <c:axId val="1448898194"/>
        <c:scaling>
          <c:orientation val="maxMin"/>
        </c:scaling>
        <c:delete val="0"/>
        <c:axPos val="l"/>
        <c:title>
          <c:tx>
            <c:rich>
              <a:bodyPr/>
              <a:lstStyle/>
              <a:p>
                <a:pPr lvl="0">
                  <a:defRPr b="0"/>
                </a:pPr>
                <a:r>
                  <a:t>Nanodegrees</a:t>
                </a:r>
              </a:p>
            </c:rich>
          </c:tx>
          <c:overlay val="0"/>
        </c:title>
        <c:txPr>
          <a:bodyPr/>
          <a:lstStyle/>
          <a:p>
            <a:pPr lvl="0">
              <a:defRPr b="0"/>
            </a:pPr>
          </a:p>
        </c:txPr>
        <c:crossAx val="1963812064"/>
      </c:catAx>
      <c:valAx>
        <c:axId val="1963812064"/>
        <c:scaling>
          <c:orientation val="minMax"/>
        </c:scaling>
        <c:delete val="0"/>
        <c:axPos val="b"/>
        <c:majorGridlines>
          <c:spPr>
            <a:ln>
              <a:solidFill>
                <a:srgbClr val="999999"/>
              </a:solidFill>
            </a:ln>
          </c:spPr>
        </c:majorGridlines>
        <c:minorGridlines>
          <c:spPr>
            <a:ln>
              <a:solidFill>
                <a:srgbClr val="CCCCCC"/>
              </a:solidFill>
            </a:ln>
          </c:spPr>
        </c:minorGridlines>
        <c:title>
          <c:tx>
            <c:rich>
              <a:bodyPr/>
              <a:lstStyle/>
              <a:p>
                <a:pPr lvl="0">
                  <a:defRPr b="0"/>
                </a:pPr>
                <a:r>
                  <a:t>Percentage</a:t>
                </a:r>
              </a:p>
            </c:rich>
          </c:tx>
          <c:overlay val="0"/>
        </c:title>
        <c:numFmt formatCode="General" sourceLinked="1"/>
        <c:tickLblPos val="nextTo"/>
        <c:spPr>
          <a:ln w="47625">
            <a:noFill/>
          </a:ln>
        </c:spPr>
        <c:txPr>
          <a:bodyPr/>
          <a:lstStyle/>
          <a:p>
            <a:pPr lvl="0">
              <a:defRPr b="0"/>
            </a:pPr>
          </a:p>
        </c:txPr>
        <c:crossAx val="1448898194"/>
        <c:crosses val="max"/>
      </c:valAx>
    </c:plotArea>
    <c:legend>
      <c:legendPos val="t"/>
      <c:overlay val="0"/>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Reasons: Structure by Nanodegree</a:t>
            </a:r>
          </a:p>
        </c:rich>
      </c:tx>
      <c:overlay val="0"/>
    </c:title>
    <c:plotArea>
      <c:layout/>
      <c:barChart>
        <c:barDir val="bar"/>
        <c:grouping val="percentStacked"/>
        <c:ser>
          <c:idx val="0"/>
          <c:order val="0"/>
          <c:tx>
            <c:strRef>
              <c:f>'Reasons by ND'!$A$2</c:f>
            </c:strRef>
          </c:tx>
          <c:spPr>
            <a:solidFill>
              <a:srgbClr val="3366CC"/>
            </a:solidFill>
          </c:spPr>
          <c:cat>
            <c:strRef>
              <c:f>'Reasons by ND'!$B$1:$G$1</c:f>
            </c:strRef>
          </c:cat>
          <c:val>
            <c:numRef>
              <c:f>'Reasons by ND'!$B$2:$G$2</c:f>
            </c:numRef>
          </c:val>
        </c:ser>
        <c:ser>
          <c:idx val="1"/>
          <c:order val="1"/>
          <c:tx>
            <c:strRef>
              <c:f>'Reasons by ND'!$A$3</c:f>
            </c:strRef>
          </c:tx>
          <c:spPr>
            <a:solidFill>
              <a:srgbClr val="DC3912"/>
            </a:solidFill>
          </c:spPr>
          <c:cat>
            <c:strRef>
              <c:f>'Reasons by ND'!$B$1:$G$1</c:f>
            </c:strRef>
          </c:cat>
          <c:val>
            <c:numRef>
              <c:f>'Reasons by ND'!$B$3:$G$3</c:f>
            </c:numRef>
          </c:val>
        </c:ser>
        <c:ser>
          <c:idx val="2"/>
          <c:order val="2"/>
          <c:tx>
            <c:strRef>
              <c:f>'Reasons by ND'!$A$4</c:f>
            </c:strRef>
          </c:tx>
          <c:spPr>
            <a:solidFill>
              <a:srgbClr val="FF9900"/>
            </a:solidFill>
          </c:spPr>
          <c:cat>
            <c:strRef>
              <c:f>'Reasons by ND'!$B$1:$G$1</c:f>
            </c:strRef>
          </c:cat>
          <c:val>
            <c:numRef>
              <c:f>'Reasons by ND'!$B$4:$G$4</c:f>
            </c:numRef>
          </c:val>
        </c:ser>
        <c:ser>
          <c:idx val="3"/>
          <c:order val="3"/>
          <c:tx>
            <c:strRef>
              <c:f>'Reasons by ND'!$A$5</c:f>
            </c:strRef>
          </c:tx>
          <c:spPr>
            <a:solidFill>
              <a:srgbClr val="109618"/>
            </a:solidFill>
          </c:spPr>
          <c:cat>
            <c:strRef>
              <c:f>'Reasons by ND'!$B$1:$G$1</c:f>
            </c:strRef>
          </c:cat>
          <c:val>
            <c:numRef>
              <c:f>'Reasons by ND'!$B$5:$G$5</c:f>
            </c:numRef>
          </c:val>
        </c:ser>
        <c:ser>
          <c:idx val="4"/>
          <c:order val="4"/>
          <c:tx>
            <c:strRef>
              <c:f>'Reasons by ND'!$A$6</c:f>
            </c:strRef>
          </c:tx>
          <c:spPr>
            <a:solidFill>
              <a:srgbClr val="990099"/>
            </a:solidFill>
          </c:spPr>
          <c:cat>
            <c:strRef>
              <c:f>'Reasons by ND'!$B$1:$G$1</c:f>
            </c:strRef>
          </c:cat>
          <c:val>
            <c:numRef>
              <c:f>'Reasons by ND'!$B$6:$G$6</c:f>
            </c:numRef>
          </c:val>
        </c:ser>
        <c:ser>
          <c:idx val="5"/>
          <c:order val="5"/>
          <c:tx>
            <c:strRef>
              <c:f>'Reasons by ND'!$A$7</c:f>
            </c:strRef>
          </c:tx>
          <c:spPr>
            <a:solidFill>
              <a:srgbClr val="0099C6"/>
            </a:solidFill>
          </c:spPr>
          <c:cat>
            <c:strRef>
              <c:f>'Reasons by ND'!$B$1:$G$1</c:f>
            </c:strRef>
          </c:cat>
          <c:val>
            <c:numRef>
              <c:f>'Reasons by ND'!$B$7:$G$7</c:f>
            </c:numRef>
          </c:val>
        </c:ser>
        <c:ser>
          <c:idx val="6"/>
          <c:order val="6"/>
          <c:tx>
            <c:strRef>
              <c:f>'Reasons by ND'!$A$8</c:f>
            </c:strRef>
          </c:tx>
          <c:spPr>
            <a:solidFill>
              <a:srgbClr val="DD4477"/>
            </a:solidFill>
          </c:spPr>
          <c:cat>
            <c:strRef>
              <c:f>'Reasons by ND'!$B$1:$G$1</c:f>
            </c:strRef>
          </c:cat>
          <c:val>
            <c:numRef>
              <c:f>'Reasons by ND'!$B$8:$G$8</c:f>
            </c:numRef>
          </c:val>
        </c:ser>
        <c:ser>
          <c:idx val="7"/>
          <c:order val="7"/>
          <c:tx>
            <c:strRef>
              <c:f>'Reasons by ND'!$A$9</c:f>
            </c:strRef>
          </c:tx>
          <c:spPr>
            <a:solidFill>
              <a:srgbClr val="66AA00"/>
            </a:solidFill>
          </c:spPr>
          <c:cat>
            <c:strRef>
              <c:f>'Reasons by ND'!$B$1:$G$1</c:f>
            </c:strRef>
          </c:cat>
          <c:val>
            <c:numRef>
              <c:f>'Reasons by ND'!$B$9:$G$9</c:f>
            </c:numRef>
          </c:val>
        </c:ser>
        <c:ser>
          <c:idx val="8"/>
          <c:order val="8"/>
          <c:tx>
            <c:strRef>
              <c:f>'Reasons by ND'!$A$10</c:f>
            </c:strRef>
          </c:tx>
          <c:spPr>
            <a:solidFill>
              <a:srgbClr val="B82E2E"/>
            </a:solidFill>
          </c:spPr>
          <c:cat>
            <c:strRef>
              <c:f>'Reasons by ND'!$B$1:$G$1</c:f>
            </c:strRef>
          </c:cat>
          <c:val>
            <c:numRef>
              <c:f>'Reasons by ND'!$B$10:$G$10</c:f>
            </c:numRef>
          </c:val>
        </c:ser>
        <c:ser>
          <c:idx val="9"/>
          <c:order val="9"/>
          <c:tx>
            <c:strRef>
              <c:f>'Reasons by ND'!$A$11</c:f>
            </c:strRef>
          </c:tx>
          <c:spPr>
            <a:solidFill>
              <a:srgbClr val="316395"/>
            </a:solidFill>
          </c:spPr>
          <c:cat>
            <c:strRef>
              <c:f>'Reasons by ND'!$B$1:$G$1</c:f>
            </c:strRef>
          </c:cat>
          <c:val>
            <c:numRef>
              <c:f>'Reasons by ND'!$B$11:$G$11</c:f>
            </c:numRef>
          </c:val>
        </c:ser>
        <c:overlap val="100"/>
        <c:axId val="102558428"/>
        <c:axId val="49244611"/>
      </c:barChart>
      <c:catAx>
        <c:axId val="102558428"/>
        <c:scaling>
          <c:orientation val="maxMin"/>
        </c:scaling>
        <c:delete val="0"/>
        <c:axPos val="l"/>
        <c:txPr>
          <a:bodyPr/>
          <a:lstStyle/>
          <a:p>
            <a:pPr lvl="0">
              <a:defRPr b="0"/>
            </a:pPr>
          </a:p>
        </c:txPr>
        <c:crossAx val="49244611"/>
      </c:catAx>
      <c:valAx>
        <c:axId val="49244611"/>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102558428"/>
        <c:crosses val="max"/>
      </c:valAx>
    </c:plotArea>
    <c:legend>
      <c:legendPos val="b"/>
      <c:overlay val="0"/>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Interests by different education levels</a:t>
            </a:r>
          </a:p>
        </c:rich>
      </c:tx>
      <c:overlay val="0"/>
    </c:title>
    <c:plotArea>
      <c:layout/>
      <c:barChart>
        <c:barDir val="bar"/>
        <c:grouping val="percentStacked"/>
        <c:ser>
          <c:idx val="0"/>
          <c:order val="0"/>
          <c:tx>
            <c:strRef>
              <c:f>'Reasons by Education'!$A$2</c:f>
            </c:strRef>
          </c:tx>
          <c:spPr>
            <a:solidFill>
              <a:srgbClr val="3366CC"/>
            </a:solidFill>
          </c:spPr>
          <c:cat>
            <c:strRef>
              <c:f>'Reasons by Education'!$B$1:$G$1</c:f>
            </c:strRef>
          </c:cat>
          <c:val>
            <c:numRef>
              <c:f>'Reasons by Education'!$B$2:$G$2</c:f>
            </c:numRef>
          </c:val>
        </c:ser>
        <c:ser>
          <c:idx val="1"/>
          <c:order val="1"/>
          <c:tx>
            <c:strRef>
              <c:f>'Reasons by Education'!$A$3</c:f>
            </c:strRef>
          </c:tx>
          <c:spPr>
            <a:solidFill>
              <a:srgbClr val="DC3912"/>
            </a:solidFill>
          </c:spPr>
          <c:cat>
            <c:strRef>
              <c:f>'Reasons by Education'!$B$1:$G$1</c:f>
            </c:strRef>
          </c:cat>
          <c:val>
            <c:numRef>
              <c:f>'Reasons by Education'!$B$3:$G$3</c:f>
            </c:numRef>
          </c:val>
        </c:ser>
        <c:ser>
          <c:idx val="2"/>
          <c:order val="2"/>
          <c:tx>
            <c:strRef>
              <c:f>'Reasons by Education'!$A$4</c:f>
            </c:strRef>
          </c:tx>
          <c:spPr>
            <a:solidFill>
              <a:srgbClr val="FF9900"/>
            </a:solidFill>
          </c:spPr>
          <c:cat>
            <c:strRef>
              <c:f>'Reasons by Education'!$B$1:$G$1</c:f>
            </c:strRef>
          </c:cat>
          <c:val>
            <c:numRef>
              <c:f>'Reasons by Education'!$B$4:$G$4</c:f>
            </c:numRef>
          </c:val>
        </c:ser>
        <c:ser>
          <c:idx val="3"/>
          <c:order val="3"/>
          <c:tx>
            <c:strRef>
              <c:f>'Reasons by Education'!$A$5</c:f>
            </c:strRef>
          </c:tx>
          <c:spPr>
            <a:solidFill>
              <a:srgbClr val="109618"/>
            </a:solidFill>
          </c:spPr>
          <c:cat>
            <c:strRef>
              <c:f>'Reasons by Education'!$B$1:$G$1</c:f>
            </c:strRef>
          </c:cat>
          <c:val>
            <c:numRef>
              <c:f>'Reasons by Education'!$B$5:$G$5</c:f>
            </c:numRef>
          </c:val>
        </c:ser>
        <c:ser>
          <c:idx val="4"/>
          <c:order val="4"/>
          <c:tx>
            <c:strRef>
              <c:f>'Reasons by Education'!$A$6</c:f>
            </c:strRef>
          </c:tx>
          <c:spPr>
            <a:solidFill>
              <a:srgbClr val="990099"/>
            </a:solidFill>
          </c:spPr>
          <c:cat>
            <c:strRef>
              <c:f>'Reasons by Education'!$B$1:$G$1</c:f>
            </c:strRef>
          </c:cat>
          <c:val>
            <c:numRef>
              <c:f>'Reasons by Education'!$B$6:$G$6</c:f>
            </c:numRef>
          </c:val>
        </c:ser>
        <c:ser>
          <c:idx val="5"/>
          <c:order val="5"/>
          <c:tx>
            <c:strRef>
              <c:f>'Reasons by Education'!$A$7</c:f>
            </c:strRef>
          </c:tx>
          <c:spPr>
            <a:solidFill>
              <a:srgbClr val="0099C6"/>
            </a:solidFill>
          </c:spPr>
          <c:cat>
            <c:strRef>
              <c:f>'Reasons by Education'!$B$1:$G$1</c:f>
            </c:strRef>
          </c:cat>
          <c:val>
            <c:numRef>
              <c:f>'Reasons by Education'!$B$7:$G$7</c:f>
            </c:numRef>
          </c:val>
        </c:ser>
        <c:overlap val="100"/>
        <c:axId val="418847166"/>
        <c:axId val="1774101669"/>
      </c:barChart>
      <c:catAx>
        <c:axId val="418847166"/>
        <c:scaling>
          <c:orientation val="maxMin"/>
        </c:scaling>
        <c:delete val="0"/>
        <c:axPos val="l"/>
        <c:txPr>
          <a:bodyPr/>
          <a:lstStyle/>
          <a:p>
            <a:pPr lvl="0">
              <a:defRPr b="0"/>
            </a:pPr>
          </a:p>
        </c:txPr>
        <c:crossAx val="1774101669"/>
      </c:catAx>
      <c:valAx>
        <c:axId val="1774101669"/>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418847166"/>
        <c:crosses val="max"/>
      </c:valAx>
    </c:plotArea>
    <c:legend>
      <c:legendPos val="b"/>
      <c:overlay val="0"/>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Reasons for enrollment for different education levels</a:t>
            </a:r>
          </a:p>
        </c:rich>
      </c:tx>
      <c:overlay val="0"/>
    </c:title>
    <c:plotArea>
      <c:layout/>
      <c:barChart>
        <c:barDir val="bar"/>
        <c:grouping val="percentStacked"/>
        <c:ser>
          <c:idx val="0"/>
          <c:order val="0"/>
          <c:tx>
            <c:strRef>
              <c:f>'Reasons by Education'!$B$1</c:f>
            </c:strRef>
          </c:tx>
          <c:spPr>
            <a:solidFill>
              <a:srgbClr val="3366CC"/>
            </a:solidFill>
          </c:spPr>
          <c:cat>
            <c:strRef>
              <c:f>'Reasons by Education'!$A$2:$A$7</c:f>
            </c:strRef>
          </c:cat>
          <c:val>
            <c:numRef>
              <c:f>'Reasons by Education'!$B$2:$B$7</c:f>
            </c:numRef>
          </c:val>
        </c:ser>
        <c:ser>
          <c:idx val="1"/>
          <c:order val="1"/>
          <c:tx>
            <c:strRef>
              <c:f>'Reasons by Education'!$C$1</c:f>
            </c:strRef>
          </c:tx>
          <c:spPr>
            <a:solidFill>
              <a:srgbClr val="DC3912"/>
            </a:solidFill>
          </c:spPr>
          <c:cat>
            <c:strRef>
              <c:f>'Reasons by Education'!$A$2:$A$7</c:f>
            </c:strRef>
          </c:cat>
          <c:val>
            <c:numRef>
              <c:f>'Reasons by Education'!$C$2:$C$7</c:f>
            </c:numRef>
          </c:val>
        </c:ser>
        <c:ser>
          <c:idx val="2"/>
          <c:order val="2"/>
          <c:tx>
            <c:strRef>
              <c:f>'Reasons by Education'!$D$1</c:f>
            </c:strRef>
          </c:tx>
          <c:spPr>
            <a:solidFill>
              <a:srgbClr val="FF9900"/>
            </a:solidFill>
          </c:spPr>
          <c:cat>
            <c:strRef>
              <c:f>'Reasons by Education'!$A$2:$A$7</c:f>
            </c:strRef>
          </c:cat>
          <c:val>
            <c:numRef>
              <c:f>'Reasons by Education'!$D$2:$D$7</c:f>
            </c:numRef>
          </c:val>
        </c:ser>
        <c:ser>
          <c:idx val="3"/>
          <c:order val="3"/>
          <c:tx>
            <c:strRef>
              <c:f>'Reasons by Education'!$E$1</c:f>
            </c:strRef>
          </c:tx>
          <c:spPr>
            <a:solidFill>
              <a:srgbClr val="109618"/>
            </a:solidFill>
          </c:spPr>
          <c:cat>
            <c:strRef>
              <c:f>'Reasons by Education'!$A$2:$A$7</c:f>
            </c:strRef>
          </c:cat>
          <c:val>
            <c:numRef>
              <c:f>'Reasons by Education'!$E$2:$E$7</c:f>
            </c:numRef>
          </c:val>
        </c:ser>
        <c:ser>
          <c:idx val="4"/>
          <c:order val="4"/>
          <c:tx>
            <c:strRef>
              <c:f>'Reasons by Education'!$F$1</c:f>
            </c:strRef>
          </c:tx>
          <c:spPr>
            <a:solidFill>
              <a:srgbClr val="990099"/>
            </a:solidFill>
          </c:spPr>
          <c:cat>
            <c:strRef>
              <c:f>'Reasons by Education'!$A$2:$A$7</c:f>
            </c:strRef>
          </c:cat>
          <c:val>
            <c:numRef>
              <c:f>'Reasons by Education'!$F$2:$F$7</c:f>
            </c:numRef>
          </c:val>
        </c:ser>
        <c:ser>
          <c:idx val="5"/>
          <c:order val="5"/>
          <c:tx>
            <c:strRef>
              <c:f>'Reasons by Education'!$G$1</c:f>
            </c:strRef>
          </c:tx>
          <c:spPr>
            <a:solidFill>
              <a:srgbClr val="0099C6"/>
            </a:solidFill>
          </c:spPr>
          <c:cat>
            <c:strRef>
              <c:f>'Reasons by Education'!$A$2:$A$7</c:f>
            </c:strRef>
          </c:cat>
          <c:val>
            <c:numRef>
              <c:f>'Reasons by Education'!$G$2:$G$7</c:f>
            </c:numRef>
          </c:val>
        </c:ser>
        <c:overlap val="100"/>
        <c:axId val="417119298"/>
        <c:axId val="1964409640"/>
      </c:barChart>
      <c:catAx>
        <c:axId val="417119298"/>
        <c:scaling>
          <c:orientation val="maxMin"/>
        </c:scaling>
        <c:delete val="0"/>
        <c:axPos val="l"/>
        <c:txPr>
          <a:bodyPr/>
          <a:lstStyle/>
          <a:p>
            <a:pPr lvl="0">
              <a:defRPr b="0"/>
            </a:pPr>
          </a:p>
        </c:txPr>
        <c:crossAx val="1964409640"/>
      </c:catAx>
      <c:valAx>
        <c:axId val="1964409640"/>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0"/>
            </a:pPr>
          </a:p>
        </c:txPr>
        <c:crossAx val="417119298"/>
        <c:crosses val="max"/>
      </c:valAx>
    </c:plotArea>
    <c:legend>
      <c:legendPos val="b"/>
      <c:overlay val="0"/>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defRPr>
            </a:pPr>
            <a:r>
              <a:t>Nanodegree participants by Education</a:t>
            </a:r>
          </a:p>
        </c:rich>
      </c:tx>
      <c:overlay val="0"/>
    </c:title>
    <c:plotArea>
      <c:layout/>
      <c:barChart>
        <c:barDir val="bar"/>
        <c:grouping val="percentStacked"/>
        <c:ser>
          <c:idx val="0"/>
          <c:order val="0"/>
          <c:tx>
            <c:strRef>
              <c:f>'ND by Education'!$A$2</c:f>
            </c:strRef>
          </c:tx>
          <c:spPr>
            <a:solidFill>
              <a:srgbClr val="3366CC"/>
            </a:solidFill>
          </c:spPr>
          <c:cat>
            <c:strRef>
              <c:f>'ND by Education'!$B$1:$L$1</c:f>
            </c:strRef>
          </c:cat>
          <c:val>
            <c:numRef>
              <c:f>'ND by Education'!$B$2:$L$2</c:f>
            </c:numRef>
          </c:val>
        </c:ser>
        <c:ser>
          <c:idx val="1"/>
          <c:order val="1"/>
          <c:tx>
            <c:strRef>
              <c:f>'ND by Education'!$A$3</c:f>
            </c:strRef>
          </c:tx>
          <c:spPr>
            <a:solidFill>
              <a:srgbClr val="DC3912"/>
            </a:solidFill>
          </c:spPr>
          <c:cat>
            <c:strRef>
              <c:f>'ND by Education'!$B$1:$L$1</c:f>
            </c:strRef>
          </c:cat>
          <c:val>
            <c:numRef>
              <c:f>'ND by Education'!$B$3:$L$3</c:f>
            </c:numRef>
          </c:val>
        </c:ser>
        <c:ser>
          <c:idx val="2"/>
          <c:order val="2"/>
          <c:tx>
            <c:strRef>
              <c:f>'ND by Education'!$A$4</c:f>
            </c:strRef>
          </c:tx>
          <c:spPr>
            <a:solidFill>
              <a:srgbClr val="FF9900"/>
            </a:solidFill>
          </c:spPr>
          <c:cat>
            <c:strRef>
              <c:f>'ND by Education'!$B$1:$L$1</c:f>
            </c:strRef>
          </c:cat>
          <c:val>
            <c:numRef>
              <c:f>'ND by Education'!$B$4:$L$4</c:f>
            </c:numRef>
          </c:val>
        </c:ser>
        <c:ser>
          <c:idx val="3"/>
          <c:order val="3"/>
          <c:tx>
            <c:strRef>
              <c:f>'ND by Education'!$A$5</c:f>
            </c:strRef>
          </c:tx>
          <c:spPr>
            <a:solidFill>
              <a:srgbClr val="109618"/>
            </a:solidFill>
          </c:spPr>
          <c:cat>
            <c:strRef>
              <c:f>'ND by Education'!$B$1:$L$1</c:f>
            </c:strRef>
          </c:cat>
          <c:val>
            <c:numRef>
              <c:f>'ND by Education'!$B$5:$L$5</c:f>
            </c:numRef>
          </c:val>
        </c:ser>
        <c:ser>
          <c:idx val="4"/>
          <c:order val="4"/>
          <c:tx>
            <c:strRef>
              <c:f>'ND by Education'!$A$6</c:f>
            </c:strRef>
          </c:tx>
          <c:spPr>
            <a:solidFill>
              <a:srgbClr val="990099"/>
            </a:solidFill>
          </c:spPr>
          <c:cat>
            <c:strRef>
              <c:f>'ND by Education'!$B$1:$L$1</c:f>
            </c:strRef>
          </c:cat>
          <c:val>
            <c:numRef>
              <c:f>'ND by Education'!$B$6:$L$6</c:f>
            </c:numRef>
          </c:val>
        </c:ser>
        <c:ser>
          <c:idx val="5"/>
          <c:order val="5"/>
          <c:tx>
            <c:strRef>
              <c:f>'ND by Education'!$A$7</c:f>
            </c:strRef>
          </c:tx>
          <c:spPr>
            <a:solidFill>
              <a:srgbClr val="0099C6"/>
            </a:solidFill>
          </c:spPr>
          <c:cat>
            <c:strRef>
              <c:f>'ND by Education'!$B$1:$L$1</c:f>
            </c:strRef>
          </c:cat>
          <c:val>
            <c:numRef>
              <c:f>'ND by Education'!$B$7:$L$7</c:f>
            </c:numRef>
          </c:val>
        </c:ser>
        <c:overlap val="100"/>
        <c:axId val="191091869"/>
        <c:axId val="1551669125"/>
      </c:barChart>
      <c:catAx>
        <c:axId val="191091869"/>
        <c:scaling>
          <c:orientation val="maxMin"/>
        </c:scaling>
        <c:delete val="0"/>
        <c:axPos val="l"/>
        <c:title>
          <c:tx>
            <c:rich>
              <a:bodyPr/>
              <a:lstStyle/>
              <a:p>
                <a:pPr lvl="0">
                  <a:defRPr b="0"/>
                </a:pPr>
                <a:r>
                  <a:t>Nanodegrees</a:t>
                </a:r>
              </a:p>
            </c:rich>
          </c:tx>
          <c:overlay val="0"/>
        </c:title>
        <c:txPr>
          <a:bodyPr rot="-5400000"/>
          <a:lstStyle/>
          <a:p>
            <a:pPr lvl="0">
              <a:defRPr b="0"/>
            </a:pPr>
          </a:p>
        </c:txPr>
        <c:crossAx val="1551669125"/>
      </c:catAx>
      <c:valAx>
        <c:axId val="1551669125"/>
        <c:scaling>
          <c:orientation val="minMax"/>
        </c:scaling>
        <c:delete val="0"/>
        <c:axPos val="b"/>
        <c:majorGridlines>
          <c:spPr>
            <a:ln>
              <a:solidFill>
                <a:srgbClr val="B7B7B7"/>
              </a:solidFill>
            </a:ln>
          </c:spPr>
        </c:majorGridlines>
        <c:title>
          <c:tx>
            <c:rich>
              <a:bodyPr/>
              <a:lstStyle/>
              <a:p>
                <a:pPr lvl="0">
                  <a:defRPr b="0"/>
                </a:pPr>
                <a:r>
                  <a:t>Percentage</a:t>
                </a:r>
              </a:p>
            </c:rich>
          </c:tx>
          <c:overlay val="0"/>
        </c:title>
        <c:numFmt formatCode="General" sourceLinked="1"/>
        <c:tickLblPos val="nextTo"/>
        <c:spPr>
          <a:ln w="47625">
            <a:noFill/>
          </a:ln>
        </c:spPr>
        <c:txPr>
          <a:bodyPr/>
          <a:lstStyle/>
          <a:p>
            <a:pPr lvl="0">
              <a:defRPr b="0"/>
            </a:pPr>
          </a:p>
        </c:txPr>
        <c:crossAx val="191091869"/>
        <c:crosses val="max"/>
      </c:valAx>
    </c:plotArea>
    <c:legend>
      <c:legendPos val="t"/>
      <c:overlay val="0"/>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defRPr>
            </a:pPr>
            <a:r>
              <a:t>Nanodegrees, number of participants</a:t>
            </a:r>
          </a:p>
        </c:rich>
      </c:tx>
      <c:overlay val="0"/>
    </c:title>
    <c:plotArea>
      <c:layout>
        <c:manualLayout>
          <c:xMode val="edge"/>
          <c:yMode val="edge"/>
          <c:x val="0.07438012324043196"/>
          <c:y val="0.16751463698630237"/>
          <c:w val="0.8797552151054326"/>
          <c:h val="0.4177488171169748"/>
        </c:manualLayout>
      </c:layout>
      <c:barChart>
        <c:barDir val="col"/>
        <c:grouping val="stacked"/>
        <c:ser>
          <c:idx val="0"/>
          <c:order val="0"/>
          <c:tx>
            <c:strRef>
              <c:f>'ND by Education'!$A$2</c:f>
            </c:strRef>
          </c:tx>
          <c:spPr>
            <a:solidFill>
              <a:srgbClr val="3366CC"/>
            </a:solidFill>
          </c:spPr>
          <c:cat>
            <c:strRef>
              <c:f>'ND by Education'!$B$1:$K$1</c:f>
            </c:strRef>
          </c:cat>
          <c:val>
            <c:numRef>
              <c:f>'ND by Education'!$B$2:$K$2</c:f>
            </c:numRef>
          </c:val>
        </c:ser>
        <c:ser>
          <c:idx val="1"/>
          <c:order val="1"/>
          <c:tx>
            <c:strRef>
              <c:f>'ND by Education'!$A$3</c:f>
            </c:strRef>
          </c:tx>
          <c:spPr>
            <a:solidFill>
              <a:srgbClr val="DC3912"/>
            </a:solidFill>
          </c:spPr>
          <c:cat>
            <c:strRef>
              <c:f>'ND by Education'!$B$1:$K$1</c:f>
            </c:strRef>
          </c:cat>
          <c:val>
            <c:numRef>
              <c:f>'ND by Education'!$B$3:$K$3</c:f>
            </c:numRef>
          </c:val>
        </c:ser>
        <c:ser>
          <c:idx val="2"/>
          <c:order val="2"/>
          <c:tx>
            <c:strRef>
              <c:f>'ND by Education'!$A$4</c:f>
            </c:strRef>
          </c:tx>
          <c:spPr>
            <a:solidFill>
              <a:srgbClr val="FF9900"/>
            </a:solidFill>
          </c:spPr>
          <c:cat>
            <c:strRef>
              <c:f>'ND by Education'!$B$1:$K$1</c:f>
            </c:strRef>
          </c:cat>
          <c:val>
            <c:numRef>
              <c:f>'ND by Education'!$B$4:$K$4</c:f>
            </c:numRef>
          </c:val>
        </c:ser>
        <c:ser>
          <c:idx val="3"/>
          <c:order val="3"/>
          <c:tx>
            <c:strRef>
              <c:f>'ND by Education'!$A$5</c:f>
            </c:strRef>
          </c:tx>
          <c:spPr>
            <a:solidFill>
              <a:srgbClr val="109618"/>
            </a:solidFill>
          </c:spPr>
          <c:cat>
            <c:strRef>
              <c:f>'ND by Education'!$B$1:$K$1</c:f>
            </c:strRef>
          </c:cat>
          <c:val>
            <c:numRef>
              <c:f>'ND by Education'!$B$5:$K$5</c:f>
            </c:numRef>
          </c:val>
        </c:ser>
        <c:ser>
          <c:idx val="4"/>
          <c:order val="4"/>
          <c:tx>
            <c:strRef>
              <c:f>'ND by Education'!$A$6</c:f>
            </c:strRef>
          </c:tx>
          <c:spPr>
            <a:solidFill>
              <a:srgbClr val="990099"/>
            </a:solidFill>
          </c:spPr>
          <c:cat>
            <c:strRef>
              <c:f>'ND by Education'!$B$1:$K$1</c:f>
            </c:strRef>
          </c:cat>
          <c:val>
            <c:numRef>
              <c:f>'ND by Education'!$B$6:$K$6</c:f>
            </c:numRef>
          </c:val>
        </c:ser>
        <c:ser>
          <c:idx val="5"/>
          <c:order val="5"/>
          <c:tx>
            <c:strRef>
              <c:f>'ND by Education'!$A$7</c:f>
            </c:strRef>
          </c:tx>
          <c:spPr>
            <a:solidFill>
              <a:srgbClr val="0099C6"/>
            </a:solidFill>
          </c:spPr>
          <c:cat>
            <c:strRef>
              <c:f>'ND by Education'!$B$1:$K$1</c:f>
            </c:strRef>
          </c:cat>
          <c:val>
            <c:numRef>
              <c:f>'ND by Education'!$B$7:$K$7</c:f>
            </c:numRef>
          </c:val>
        </c:ser>
        <c:overlap val="100"/>
        <c:axId val="1763248537"/>
        <c:axId val="1101858518"/>
      </c:barChart>
      <c:catAx>
        <c:axId val="1763248537"/>
        <c:scaling>
          <c:orientation val="minMax"/>
        </c:scaling>
        <c:delete val="0"/>
        <c:axPos val="b"/>
        <c:title>
          <c:tx>
            <c:rich>
              <a:bodyPr/>
              <a:lstStyle/>
              <a:p>
                <a:pPr lvl="0">
                  <a:defRPr b="0"/>
                </a:pPr>
                <a:r>
                  <a:t>Nanodegrees</a:t>
                </a:r>
              </a:p>
            </c:rich>
          </c:tx>
          <c:overlay val="0"/>
        </c:title>
        <c:txPr>
          <a:bodyPr rot="-5400000"/>
          <a:lstStyle/>
          <a:p>
            <a:pPr lvl="0">
              <a:defRPr b="0"/>
            </a:pPr>
          </a:p>
        </c:txPr>
        <c:crossAx val="1101858518"/>
      </c:catAx>
      <c:valAx>
        <c:axId val="1101858518"/>
        <c:scaling>
          <c:orientation val="minMax"/>
        </c:scaling>
        <c:delete val="0"/>
        <c:axPos val="l"/>
        <c:majorGridlines>
          <c:spPr>
            <a:ln>
              <a:solidFill>
                <a:srgbClr val="B7B7B7"/>
              </a:solidFill>
            </a:ln>
          </c:spPr>
        </c:majorGridlines>
        <c:minorGridlines>
          <c:spPr>
            <a:ln>
              <a:solidFill>
                <a:srgbClr val="CCCCCC"/>
              </a:solidFill>
            </a:ln>
          </c:spPr>
        </c:minorGridlines>
        <c:numFmt formatCode="General" sourceLinked="1"/>
        <c:tickLblPos val="nextTo"/>
        <c:spPr>
          <a:ln w="47625">
            <a:noFill/>
          </a:ln>
        </c:spPr>
        <c:txPr>
          <a:bodyPr/>
          <a:lstStyle/>
          <a:p>
            <a:pPr lvl="0">
              <a:defRPr b="0"/>
            </a:pPr>
          </a:p>
        </c:txPr>
        <c:crossAx val="1763248537"/>
      </c:valAx>
    </c:plotArea>
    <c:legend>
      <c:legendPos val="t"/>
      <c:overlay val="0"/>
    </c:legend>
    <c:plotVisOnly val="1"/>
  </c:chart>
</c:chartSpac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9</xdr:col>
      <xdr:colOff>276225</xdr:colOff>
      <xdr:row>1</xdr:row>
      <xdr:rowOff>28575</xdr:rowOff>
    </xdr:from>
    <xdr:ext cx="3514725" cy="4238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133350</xdr:colOff>
      <xdr:row>13</xdr:row>
      <xdr:rowOff>123825</xdr:rowOff>
    </xdr:from>
    <xdr:ext cx="8924925" cy="56483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1209675</xdr:colOff>
      <xdr:row>13</xdr:row>
      <xdr:rowOff>114300</xdr:rowOff>
    </xdr:from>
    <xdr:ext cx="8924925" cy="564832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104775</xdr:colOff>
      <xdr:row>8</xdr:row>
      <xdr:rowOff>161925</xdr:rowOff>
    </xdr:from>
    <xdr:ext cx="6991350" cy="53149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333375</xdr:colOff>
      <xdr:row>8</xdr:row>
      <xdr:rowOff>171450</xdr:rowOff>
    </xdr:from>
    <xdr:ext cx="6991350" cy="531495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47625</xdr:colOff>
      <xdr:row>8</xdr:row>
      <xdr:rowOff>47625</xdr:rowOff>
    </xdr:from>
    <xdr:ext cx="8429625" cy="549592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504825</xdr:colOff>
      <xdr:row>8</xdr:row>
      <xdr:rowOff>76200</xdr:rowOff>
    </xdr:from>
    <xdr:ext cx="6705600" cy="5457825"/>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AU754" sheet="DATA"/>
  </cacheSource>
  <cacheFields>
    <cacheField name="index" numFmtId="0">
      <sharedItems containsSemiMixedTypes="0" containsString="0"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sharedItems>
    </cacheField>
    <cacheField name="rfe_start_new_career" numFmtId="0">
      <sharedItems containsSemiMixedTypes="0" containsString="0" containsNumber="1" containsInteger="1">
        <n v="0.0"/>
        <n v="1.0"/>
      </sharedItems>
    </cacheField>
    <cacheField name="rfe_grow_skills_current_role" numFmtId="0">
      <sharedItems containsSemiMixedTypes="0" containsString="0" containsNumber="1" containsInteger="1">
        <n v="0.0"/>
        <n v="1.0"/>
      </sharedItems>
    </cacheField>
    <cacheField name="rfe_academia_to_industry" numFmtId="0">
      <sharedItems containsSemiMixedTypes="0" containsString="0" containsNumber="1" containsInteger="1">
        <n v="0.0"/>
        <n v="1.0"/>
      </sharedItems>
    </cacheField>
    <cacheField name="rfe_prep_for_advanced_degree" numFmtId="0">
      <sharedItems containsSemiMixedTypes="0" containsString="0" containsNumber="1" containsInteger="1">
        <n v="0.0"/>
        <n v="1.0"/>
      </sharedItems>
    </cacheField>
    <cacheField name="rfe_general_interest" numFmtId="0">
      <sharedItems containsSemiMixedTypes="0" containsString="0" containsNumber="1" containsInteger="1">
        <n v="0.0"/>
        <n v="1.0"/>
      </sharedItems>
    </cacheField>
    <cacheField name="rfe_other" numFmtId="0">
      <sharedItems containsSemiMixedTypes="0" containsString="0" containsNumber="1" containsInteger="1">
        <n v="0.0"/>
        <n v="1.0"/>
      </sharedItems>
    </cacheField>
    <cacheField name="birthday" numFmtId="0">
      <sharedItems containsString="0" containsBlank="1" containsNumber="1" containsInteger="1">
        <n v="31490.0"/>
        <n v="29466.0"/>
        <n v="32196.0"/>
        <n v="29812.0"/>
        <n v="34359.0"/>
        <n v="33315.0"/>
        <n v="31511.0"/>
        <n v="30813.0"/>
        <n v="26757.0"/>
        <n v="28734.0"/>
        <n v="31818.0"/>
        <n v="32631.0"/>
        <n v="32915.0"/>
        <n v="34311.0"/>
        <n v="35597.0"/>
        <n v="29872.0"/>
        <n v="34746.0"/>
        <n v="35200.0"/>
        <n v="33479.0"/>
        <n v="31983.0"/>
        <n v="28459.0"/>
        <n v="27226.0"/>
        <n v="29194.0"/>
        <n v="29425.0"/>
        <n v="27454.0"/>
        <n v="32337.0"/>
        <n v="29821.0"/>
        <n v="31486.0"/>
        <n v="29106.0"/>
        <n v="33490.0"/>
        <n v="30658.0"/>
        <n v="29344.0"/>
        <n v="30891.0"/>
        <n v="35136.0"/>
        <n v="33067.0"/>
        <n v="28598.0"/>
        <n v="27959.0"/>
        <n v="33295.0"/>
        <n v="29326.0"/>
        <n v="35093.0"/>
        <n v="31833.0"/>
        <n v="29562.0"/>
        <m/>
        <n v="30578.0"/>
        <n v="33712.0"/>
        <n v="29560.0"/>
        <n v="28327.0"/>
        <n v="33178.0"/>
        <n v="28834.0"/>
        <n v="26830.0"/>
        <n v="31588.0"/>
        <n v="34907.0"/>
        <n v="35240.0"/>
        <n v="31102.0"/>
        <n v="31568.0"/>
        <n v="29644.0"/>
        <n v="31104.0"/>
        <n v="33049.0"/>
        <n v="28389.0"/>
        <n v="24534.0"/>
        <n v="31598.0"/>
        <n v="27179.0"/>
        <n v="43086.0"/>
        <n v="34393.0"/>
        <n v="30275.0"/>
        <n v="31012.0"/>
        <n v="31954.0"/>
        <n v="30413.0"/>
        <n v="42956.0"/>
        <n v="34861.0"/>
        <n v="31700.0"/>
        <n v="28495.0"/>
        <n v="34298.0"/>
        <n v="33311.0"/>
        <n v="25492.0"/>
        <n v="35250.0"/>
        <n v="32369.0"/>
        <n v="28335.0"/>
        <n v="33587.0"/>
        <n v="33128.0"/>
        <n v="32220.0"/>
        <n v="32248.0"/>
        <n v="34186.0"/>
        <n v="32762.0"/>
        <n v="27126.0"/>
        <n v="30111.0"/>
        <n v="29928.0"/>
        <n v="33888.0"/>
        <n v="35137.0"/>
        <n v="32811.0"/>
        <n v="31433.0"/>
        <n v="32892.0"/>
        <n v="42904.0"/>
        <n v="32049.0"/>
        <n v="35247.0"/>
        <n v="24438.0"/>
        <n v="29094.0"/>
        <n v="32967.0"/>
        <n v="27169.0"/>
        <n v="31622.0"/>
        <n v="32721.0"/>
        <n v="23231.0"/>
        <n v="32437.0"/>
        <n v="31109.0"/>
        <n v="29887.0"/>
        <n v="30505.0"/>
        <n v="30306.0"/>
        <n v="30747.0"/>
        <n v="35313.0"/>
        <n v="30983.0"/>
        <n v="42797.0"/>
        <n v="33577.0"/>
        <n v="34088.0"/>
        <n v="30028.0"/>
        <n v="42929.0"/>
        <n v="35668.0"/>
        <n v="33156.0"/>
        <n v="33117.0"/>
        <n v="27127.0"/>
        <n v="34237.0"/>
        <n v="34688.0"/>
        <n v="29489.0"/>
        <n v="33476.0"/>
        <n v="32011.0"/>
        <n v="34037.0"/>
        <n v="28828.0"/>
        <n v="31656.0"/>
        <n v="24061.0"/>
        <n v="29906.0"/>
        <n v="31994.0"/>
        <n v="34615.0"/>
        <n v="33885.0"/>
        <n v="33877.0"/>
        <n v="29845.0"/>
        <n v="29414.0"/>
        <n v="33876.0"/>
        <n v="34017.0"/>
        <n v="33015.0"/>
        <n v="32885.0"/>
        <n v="32154.0"/>
        <n v="34064.0"/>
        <n v="32540.0"/>
        <n v="32950.0"/>
        <n v="30465.0"/>
        <n v="33864.0"/>
        <n v="31252.0"/>
        <n v="29519.0"/>
        <n v="24021.0"/>
        <n v="31912.0"/>
        <n v="30194.0"/>
        <n v="36223.0"/>
        <n v="31803.0"/>
        <n v="25703.0"/>
        <n v="34518.0"/>
        <n v="35326.0"/>
        <n v="34622.0"/>
        <n v="34999.0"/>
        <n v="32122.0"/>
        <n v="26615.0"/>
        <n v="32663.0"/>
        <n v="32335.0"/>
        <n v="29706.0"/>
        <n v="31190.0"/>
        <n v="34381.0"/>
        <n v="30331.0"/>
        <n v="28009.0"/>
        <n v="22106.0"/>
        <n v="34894.0"/>
        <n v="43095.0"/>
        <n v="29512.0"/>
        <n v="31506.0"/>
        <n v="35302.0"/>
        <n v="32621.0"/>
        <n v="35568.0"/>
        <n v="34453.0"/>
        <n v="29565.0"/>
        <n v="42865.0"/>
        <n v="33755.0"/>
        <n v="30802.0"/>
        <n v="31003.0"/>
        <n v="32910.0"/>
        <n v="30953.0"/>
        <n v="31835.0"/>
        <n v="21540.0"/>
        <n v="14611.0"/>
        <n v="29476.0"/>
        <n v="27246.0"/>
        <n v="29633.0"/>
        <n v="34650.0"/>
        <n v="31399.0"/>
        <n v="28804.0"/>
        <n v="31882.0"/>
        <n v="33421.0"/>
        <n v="31693.0"/>
        <n v="31498.0"/>
        <n v="31738.0"/>
        <n v="28682.0"/>
        <n v="27885.0"/>
        <n v="29440.0"/>
        <n v="29809.0"/>
        <n v="43048.0"/>
        <n v="32706.0"/>
        <n v="31548.0"/>
        <n v="32020.0"/>
        <n v="33934.0"/>
        <n v="32965.0"/>
        <n v="30084.0"/>
        <n v="24370.0"/>
        <n v="33182.0"/>
        <n v="28379.0"/>
        <n v="34862.0"/>
        <n v="32966.0"/>
        <n v="27861.0"/>
        <n v="33281.0"/>
        <n v="34191.0"/>
        <n v="32528.0"/>
        <n v="33163.0"/>
        <n v="34165.0"/>
        <n v="25799.0"/>
        <n v="28204.0"/>
        <n v="34312.0"/>
        <n v="33022.0"/>
        <n v="31533.0"/>
        <n v="28969.0"/>
        <n v="31755.0"/>
        <n v="28126.0"/>
        <n v="25050.0"/>
        <n v="33695.0"/>
        <n v="32523.0"/>
        <n v="27368.0"/>
        <n v="32526.0"/>
        <n v="25259.0"/>
        <n v="34537.0"/>
        <n v="25710.0"/>
        <n v="30999.0"/>
        <n v="32618.0"/>
        <n v="31550.0"/>
        <n v="30922.0"/>
        <n v="33878.0"/>
        <n v="35106.0"/>
        <n v="29900.0"/>
        <n v="26165.0"/>
        <n v="31950.0"/>
        <n v="34235.0"/>
        <n v="28973.0"/>
        <n v="25130.0"/>
        <n v="31616.0"/>
        <n v="30646.0"/>
        <n v="34504.0"/>
        <n v="29665.0"/>
        <n v="32765.0"/>
        <n v="33475.0"/>
        <n v="31986.0"/>
        <n v="30012.0"/>
        <n v="32105.0"/>
        <n v="31253.0"/>
        <n v="35274.0"/>
        <n v="32057.0"/>
        <n v="22548.0"/>
        <n v="32996.0"/>
        <n v="27656.0"/>
        <n v="30771.0"/>
        <n v="32356.0"/>
        <n v="32492.0"/>
        <n v="31335.0"/>
        <n v="32604.0"/>
        <n v="33046.0"/>
        <n v="28811.0"/>
        <n v="34183.0"/>
        <n v="31141.0"/>
        <n v="31929.0"/>
        <n v="34818.0"/>
        <n v="33030.0"/>
        <n v="42813.0"/>
        <n v="31988.0"/>
        <n v="32991.0"/>
        <n v="27674.0"/>
        <n v="29004.0"/>
        <n v="32562.0"/>
        <n v="31633.0"/>
        <n v="31426.0"/>
        <n v="34741.0"/>
        <n v="33422.0"/>
        <n v="27453.0"/>
        <n v="32851.0"/>
        <n v="30785.0"/>
        <n v="32331.0"/>
        <n v="21991.0"/>
        <n v="32557.0"/>
        <n v="43019.0"/>
        <n v="29941.0"/>
        <n v="32303.0"/>
        <n v="43056.0"/>
        <n v="31769.0"/>
        <n v="34335.0"/>
        <n v="30327.0"/>
        <n v="32578.0"/>
        <n v="33278.0"/>
        <n v="30129.0"/>
        <n v="23937.0"/>
        <n v="26668.0"/>
        <n v="33626.0"/>
        <n v="26395.0"/>
        <n v="32544.0"/>
        <n v="33697.0"/>
        <n v="33609.0"/>
        <n v="33386.0"/>
        <n v="27200.0"/>
        <n v="33989.0"/>
        <n v="33399.0"/>
        <n v="28993.0"/>
        <n v="29439.0"/>
        <n v="28859.0"/>
        <n v="33643.0"/>
        <n v="33513.0"/>
        <n v="26619.0"/>
        <n v="31218.0"/>
        <n v="33568.0"/>
        <n v="26479.0"/>
        <n v="30461.0"/>
        <n v="32534.0"/>
        <n v="35711.0"/>
        <n v="34628.0"/>
        <n v="35373.0"/>
        <n v="32577.0"/>
        <n v="35261.0"/>
        <n v="32329.0"/>
        <n v="33017.0"/>
        <n v="32297.0"/>
        <n v="32679.0"/>
        <n v="31625.0"/>
        <n v="32591.0"/>
        <n v="32005.0"/>
        <n v="33740.0"/>
        <n v="28642.0"/>
        <n v="30223.0"/>
        <n v="26617.0"/>
        <n v="33806.0"/>
        <n v="33552.0"/>
        <n v="32063.0"/>
        <n v="28821.0"/>
        <n v="31621.0"/>
        <n v="26673.0"/>
        <n v="28132.0"/>
        <n v="30041.0"/>
        <n v="33485.0"/>
        <n v="33430.0"/>
        <n v="33565.0"/>
        <n v="30676.0"/>
        <n v="26365.0"/>
        <n v="33162.0"/>
        <n v="32330.0"/>
        <n v="34961.0"/>
        <n v="32050.0"/>
        <n v="30265.0"/>
        <n v="27461.0"/>
        <n v="29053.0"/>
        <n v="31079.0"/>
        <n v="31048.0"/>
        <n v="32442.0"/>
        <n v="29068.0"/>
        <n v="35217.0"/>
        <n v="26635.0"/>
        <n v="33730.0"/>
        <n v="31660.0"/>
        <n v="33340.0"/>
        <n v="34721.0"/>
        <n v="42843.0"/>
        <n v="30581.0"/>
        <n v="34100.0"/>
        <n v="28381.0"/>
        <n v="29632.0"/>
        <n v="27272.0"/>
        <n v="31097.0"/>
        <n v="27924.0"/>
        <n v="28110.0"/>
        <n v="28531.0"/>
        <n v="31647.0"/>
        <n v="22802.0"/>
        <n v="34906.0"/>
        <n v="42940.0"/>
        <n v="27108.0"/>
        <n v="32681.0"/>
        <n v="31806.0"/>
        <n v="33365.0"/>
        <n v="35212.0"/>
        <n v="30925.0"/>
        <n v="33438.0"/>
        <n v="32595.0"/>
        <n v="25410.0"/>
        <n v="32166.0"/>
        <n v="33916.0"/>
        <n v="33630.0"/>
        <n v="33369.0"/>
        <n v="35421.0"/>
        <n v="31277.0"/>
        <n v="35207.0"/>
        <n v="30898.0"/>
        <n v="32560.0"/>
        <n v="34123.0"/>
        <n v="34931.0"/>
        <n v="29795.0"/>
        <n v="34095.0"/>
        <n v="22450.0"/>
        <n v="29952.0"/>
        <n v="34689.0"/>
        <n v="29960.0"/>
        <n v="33591.0"/>
        <n v="33238.0"/>
        <n v="30585.0"/>
        <n v="31434.0"/>
        <n v="29930.0"/>
        <n v="33725.0"/>
        <n v="29313.0"/>
        <n v="34275.0"/>
        <n v="25124.0"/>
        <n v="22573.0"/>
        <n v="29023.0"/>
        <n v="33732.0"/>
        <n v="32315.0"/>
        <n v="23257.0"/>
        <n v="32727.0"/>
        <n v="33114.0"/>
        <n v="34025.0"/>
        <n v="33077.0"/>
        <n v="27948.0"/>
        <n v="29093.0"/>
        <n v="32527.0"/>
        <n v="27608.0"/>
        <n v="31265.0"/>
        <n v="30445.0"/>
        <n v="32097.0"/>
        <n v="35411.0"/>
        <n v="28051.0"/>
        <n v="35749.0"/>
        <n v="26900.0"/>
        <n v="32226.0"/>
        <n v="27921.0"/>
        <n v="33863.0"/>
        <n v="31904.0"/>
        <n v="29535.0"/>
        <n v="31458.0"/>
        <n v="20026.0"/>
        <n v="34587.0"/>
        <n v="28762.0"/>
        <n v="30896.0"/>
        <n v="32413.0"/>
        <n v="26816.0"/>
        <n v="29434.0"/>
        <n v="30294.0"/>
        <n v="30738.0"/>
        <n v="30659.0"/>
        <n v="34058.0"/>
        <n v="29964.0"/>
        <n v="31940.0"/>
        <n v="31478.0"/>
        <n v="30050.0"/>
        <n v="26115.0"/>
        <n v="30433.0"/>
        <n v="31192.0"/>
        <n v="21582.0"/>
        <n v="30169.0"/>
        <n v="30185.0"/>
        <n v="32976.0"/>
        <n v="19547.0"/>
        <n v="28928.0"/>
        <n v="25883.0"/>
        <n v="32718.0"/>
        <n v="30053.0"/>
        <n v="22816.0"/>
        <n v="31540.0"/>
        <n v="30081.0"/>
        <n v="32850.0"/>
        <n v="32964.0"/>
        <n v="25965.0"/>
        <n v="30672.0"/>
        <n v="28203.0"/>
        <n v="31758.0"/>
        <n v="32136.0"/>
        <n v="32478.0"/>
        <n v="33993.0"/>
        <n v="29614.0"/>
        <n v="23189.0"/>
        <n v="32916.0"/>
        <n v="30351.0"/>
        <n v="31403.0"/>
        <n v="31452.0"/>
        <n v="31800.0"/>
        <n v="30018.0"/>
        <n v="31014.0"/>
        <n v="26198.0"/>
        <n v="30945.0"/>
        <n v="31081.0"/>
        <n v="29924.0"/>
        <n v="29448.0"/>
        <n v="28843.0"/>
        <n v="35090.0"/>
        <n v="31698.0"/>
        <n v="35502.0"/>
        <n v="31751.0"/>
        <n v="28108.0"/>
        <n v="25840.0"/>
        <n v="31956.0"/>
        <n v="28333.0"/>
        <n v="29407.0"/>
        <n v="29622.0"/>
        <n v="34278.0"/>
        <n v="30548.0"/>
        <n v="33569.0"/>
        <n v="32046.0"/>
        <n v="31463.0"/>
        <n v="32088.0"/>
        <n v="22447.0"/>
        <n v="29693.0"/>
        <n v="33012.0"/>
        <n v="32295.0"/>
        <n v="33183.0"/>
        <n v="30539.0"/>
        <n v="32693.0"/>
        <n v="28956.0"/>
        <n v="30258.0"/>
        <n v="33056.0"/>
        <n v="23508.0"/>
        <n v="29547.0"/>
        <n v="30965.0"/>
        <n v="29954.0"/>
        <n v="34041.0"/>
        <n v="34098.0"/>
        <n v="33946.0"/>
        <n v="35356.0"/>
        <n v="42950.0"/>
        <n v="28831.0"/>
        <n v="32599.0"/>
        <n v="33518.0"/>
        <n v="28195.0"/>
        <n v="29192.0"/>
        <n v="29683.0"/>
        <n v="31735.0"/>
        <n v="30653.0"/>
        <n v="43004.0"/>
        <n v="33186.0"/>
        <n v="28465.0"/>
        <n v="29603.0"/>
        <n v="32539.0"/>
        <n v="34776.0"/>
        <n v="29840.0"/>
        <n v="33589.0"/>
        <n v="32743.0"/>
        <n v="31651.0"/>
        <n v="29704.0"/>
        <n v="30039.0"/>
        <n v="33955.0"/>
        <n v="33254.0"/>
        <n v="23682.0"/>
        <n v="24696.0"/>
        <n v="32979.0"/>
        <n v="25775.0"/>
        <n v="26909.0"/>
        <n v="31594.0"/>
        <n v="25187.0"/>
        <n v="30504.0"/>
        <n v="34781.0"/>
        <n v="34481.0"/>
        <n v="33759.0"/>
        <n v="30698.0"/>
        <n v="33204.0"/>
        <n v="34732.0"/>
        <n v="27791.0"/>
        <n v="33554.0"/>
        <n v="30376.0"/>
        <n v="33265.0"/>
        <n v="35032.0"/>
        <n v="30004.0"/>
        <n v="31124.0"/>
        <n v="34727.0"/>
        <n v="32232.0"/>
        <n v="32450.0"/>
        <n v="34733.0"/>
        <n v="33293.0"/>
        <n v="25412.0"/>
        <n v="35081.0"/>
        <n v="30412.0"/>
        <n v="34766.0"/>
        <n v="34150.0"/>
        <n v="31952.0"/>
        <n v="31108.0"/>
        <n v="33073.0"/>
        <n v="34422.0"/>
        <n v="30310.0"/>
        <n v="33380.0"/>
        <n v="27115.0"/>
        <n v="27133.0"/>
        <n v="32981.0"/>
        <n v="34970.0"/>
        <n v="32210.0"/>
        <n v="31293.0"/>
        <n v="31866.0"/>
        <n v="32053.0"/>
        <n v="42992.0"/>
        <n v="23221.0"/>
        <n v="27878.0"/>
        <n v="32111.0"/>
        <n v="34086.0"/>
        <n v="33799.0"/>
        <n v="33737.0"/>
        <n v="30234.0"/>
        <n v="30221.0"/>
        <n v="31113.0"/>
        <n v="30466.0"/>
        <n v="30680.0"/>
        <n v="35199.0"/>
        <n v="33773.0"/>
        <n v="32781.0"/>
        <n v="32443.0"/>
        <n v="35039.0"/>
        <n v="33346.0"/>
        <n v="32281.0"/>
        <n v="30257.0"/>
        <n v="35031.0"/>
        <n v="32392.0"/>
        <n v="33988.0"/>
        <n v="27306.0"/>
        <n v="30768.0"/>
        <n v="32521.0"/>
        <n v="28856.0"/>
        <n v="35001.0"/>
        <n v="27793.0"/>
        <n v="35320.0"/>
        <n v="32021.0"/>
        <n v="30011.0"/>
        <n v="31907.0"/>
        <n v="33710.0"/>
        <n v="33000.0"/>
        <n v="32513.0"/>
        <n v="26873.0"/>
        <n v="30279.0"/>
        <n v="32960.0"/>
        <n v="33896.0"/>
        <n v="30214.0"/>
        <n v="35051.0"/>
        <n v="35573.0"/>
        <n v="26938.0"/>
        <n v="28137.0"/>
        <n v="30645.0"/>
        <n v="29020.0"/>
        <n v="22202.0"/>
        <n v="30233.0"/>
        <n v="35459.0"/>
        <n v="30996.0"/>
        <n v="28795.0"/>
        <n v="26256.0"/>
        <n v="23641.0"/>
        <n v="31131.0"/>
        <n v="28207.0"/>
        <n v="27646.0"/>
        <n v="30727.0"/>
        <n v="28413.0"/>
        <n v="26235.0"/>
        <n v="24168.0"/>
        <n v="33512.0"/>
        <n v="26021.0"/>
        <n v="33040.0"/>
        <n v="33530.0"/>
        <n v="29873.0"/>
        <n v="30149.0"/>
        <n v="34816.0"/>
        <n v="24983.0"/>
        <n v="31720.0"/>
        <n v="31861.0"/>
        <n v="29528.0"/>
        <n v="34844.0"/>
        <n v="32667.0"/>
        <n v="31082.0"/>
        <n v="34222.0"/>
        <n v="29744.0"/>
        <n v="32181.0"/>
        <n v="30799.0"/>
        <n v="29746.0"/>
        <n v="32860.0"/>
        <n v="34227.0"/>
        <n v="33191.0"/>
        <n v="30188.0"/>
        <n v="43069.0"/>
        <n v="30087.0"/>
        <n v="19245.0"/>
        <n v="34285.0"/>
        <n v="29290.0"/>
        <n v="29645.0"/>
        <n v="29049.0"/>
        <n v="29668.0"/>
        <n v="28471.0"/>
        <n v="42959.0"/>
        <n v="33228.0"/>
        <n v="32907.0"/>
        <n v="30528.0"/>
        <n v="29686.0"/>
        <n v="29339.0"/>
        <n v="27612.0"/>
        <n v="34109.0"/>
        <n v="34114.0"/>
        <n v="26782.0"/>
        <n v="33675.0"/>
        <n v="31258.0"/>
      </sharedItems>
    </cacheField>
    <cacheField name="age" numFmtId="0">
      <sharedItems containsString="0" containsBlank="1" containsNumber="1" containsInteger="1">
        <n v="32.0"/>
        <n v="38.0"/>
        <n v="30.0"/>
        <n v="37.0"/>
        <n v="24.0"/>
        <n v="27.0"/>
        <n v="34.0"/>
        <n v="45.0"/>
        <n v="40.0"/>
        <n v="31.0"/>
        <n v="29.0"/>
        <n v="28.0"/>
        <n v="21.0"/>
        <n v="36.0"/>
        <n v="23.0"/>
        <n v="22.0"/>
        <n v="44.0"/>
        <n v="43.0"/>
        <n v="39.0"/>
        <n v="26.0"/>
        <n v="42.0"/>
        <m/>
        <n v="41.0"/>
        <n v="33.0"/>
        <n v="51.0"/>
        <n v="0.0"/>
        <n v="35.0"/>
        <n v="1.0"/>
        <n v="48.0"/>
        <n v="25.0"/>
        <n v="55.0"/>
        <n v="52.0"/>
        <n v="19.0"/>
        <n v="58.0"/>
        <n v="59.0"/>
        <n v="78.0"/>
        <n v="50.0"/>
        <n v="49.0"/>
        <n v="47.0"/>
        <n v="56.0"/>
        <n v="53.0"/>
        <n v="46.0"/>
        <n v="20.0"/>
        <n v="57.0"/>
        <n v="63.0"/>
        <n v="65.0"/>
        <n v="54.0"/>
        <n v="66.0"/>
      </sharedItems>
    </cacheField>
    <cacheField name="avg_hours_sleep_per_night" numFmtId="0">
      <sharedItems containsString="0" containsBlank="1" containsNumber="1" containsInteger="1">
        <m/>
        <n v="7.0"/>
        <n v="8.0"/>
        <n v="6.0"/>
        <n v="85.0"/>
        <n v="9.0"/>
        <n v="1.0"/>
        <n v="5.0"/>
        <n v="10.0"/>
        <n v="4.0"/>
        <n v="45.0"/>
        <n v="9141984.0"/>
        <n v="65.0"/>
      </sharedItems>
    </cacheField>
    <cacheField name="avg_minutes_commute_per_day" numFmtId="0">
      <sharedItems containsString="0" containsBlank="1" containsNumber="1" containsInteger="1">
        <m/>
        <n v="45.0"/>
        <n v="30.0"/>
        <n v="65.0"/>
        <n v="240.0"/>
        <n v="0.0"/>
        <n v="35.0"/>
        <n v="10.0"/>
        <n v="40.0"/>
        <n v="120.0"/>
        <n v="50.0"/>
        <n v="180.0"/>
        <n v="60.0"/>
        <n v="150.0"/>
        <n v="100.0"/>
        <n v="70.0"/>
        <n v="90.0"/>
        <n v="20.0"/>
        <n v="200.0"/>
        <n v="2.0"/>
        <n v="80.0"/>
        <n v="1.0"/>
        <n v="140.0"/>
        <n v="28.0"/>
        <n v="7.0"/>
        <n v="55.0"/>
        <n v="25.0"/>
        <n v="15.0"/>
        <n v="160.0"/>
        <n v="5.0"/>
        <n v="8.0"/>
        <n v="75.0"/>
        <n v="300.0"/>
        <n v="360.0"/>
        <n v="3.0"/>
        <n v="270.0"/>
        <n v="6.0"/>
        <n v="110.0"/>
        <n v="420.0"/>
        <n v="13.0"/>
        <n v="48.0"/>
        <n v="250.0"/>
        <n v="130.0"/>
        <n v="95.0"/>
        <n v="21.0"/>
        <n v="600.0"/>
        <n v="135.0"/>
        <n v="220.0"/>
      </sharedItems>
    </cacheField>
    <cacheField name="avg_hours_sitting_per_day" numFmtId="0">
      <sharedItems containsString="0" containsBlank="1" containsNumber="1" containsInteger="1">
        <m/>
        <n v="8.0"/>
        <n v="5.0"/>
        <n v="610.0"/>
        <n v="6.0"/>
        <n v="10.0"/>
        <n v="12.0"/>
        <n v="9.0"/>
        <n v="14.0"/>
        <n v="3.0"/>
        <n v="16.0"/>
        <n v="7.0"/>
        <n v="18.0"/>
        <n v="13.0"/>
        <n v="15.0"/>
        <n v="60.0"/>
        <n v="11.0"/>
        <n v="2.0"/>
        <n v="56.0"/>
        <n v="50.0"/>
        <n v="4.0"/>
        <n v="1.0"/>
        <n v="20.0"/>
        <n v="720.0"/>
        <n v="200.0"/>
        <n v="88.0"/>
        <n v="540.0"/>
        <n v="17.0"/>
        <n v="800.0"/>
      </sharedItems>
    </cacheField>
    <cacheField name="avg_number_books_per_year" numFmtId="0">
      <sharedItems containsString="0" containsBlank="1" containsNumber="1" containsInteger="1">
        <m/>
        <n v="2.0"/>
        <n v="10.0"/>
        <n v="45.0"/>
        <n v="25.0"/>
        <n v="50.0"/>
        <n v="18.0"/>
        <n v="15.0"/>
        <n v="30.0"/>
        <n v="1.0"/>
        <n v="12.0"/>
        <n v="3.0"/>
        <n v="6.0"/>
        <n v="20.0"/>
        <n v="4.0"/>
        <n v="8.0"/>
        <n v="5.0"/>
        <n v="26.0"/>
        <n v="104.0"/>
        <n v="11.0"/>
        <n v="100.0"/>
        <n v="24.0"/>
        <n v="0.0"/>
        <n v="13.0"/>
        <n v="60.0"/>
        <n v="40.0"/>
        <n v="120.0"/>
        <n v="7.0"/>
        <n v="16.0"/>
        <n v="32.0"/>
        <n v="56.0"/>
        <n v="75.0"/>
        <n v="14.0"/>
        <n v="200.0"/>
        <n v="36.0"/>
        <n v="9.0"/>
        <n v="300.0"/>
        <n v="600.0"/>
        <n v="35.0"/>
      </sharedItems>
    </cacheField>
    <cacheField name="country" numFmtId="0">
      <sharedItems>
        <s v="China"/>
        <s v="Argentina"/>
        <s v="Canada"/>
        <s v="India"/>
        <s v="Japan"/>
        <s v="UK"/>
        <s v="Mexico"/>
        <s v="Spain"/>
        <s v="US"/>
        <s v="Russia"/>
        <s v="France"/>
        <s v="Singapore"/>
      </sharedItems>
    </cacheField>
    <cacheField name="udacity_swag_want_buy" numFmtId="0">
      <sharedItems containsSemiMixedTypes="0" containsString="0" containsNumber="1" containsInteger="1">
        <n v="1.0"/>
        <n v="0.0"/>
      </sharedItems>
    </cacheField>
    <cacheField name="udacity_swag_which_item" numFmtId="0">
      <sharedItems containsBlank="1">
        <s v="hoodie"/>
        <s v="t-shirt"/>
        <s v="jacket (brand is TBD... probably Patagonia)"/>
        <s v="backpack"/>
        <s v="hat"/>
        <s v="shoes (brand is TBD… probably Adidas or Puma)"/>
        <s v="socks"/>
        <m/>
        <s v="track suit / sweat suit"/>
      </sharedItems>
    </cacheField>
    <cacheField name="udacity_swag_ua" numFmtId="0">
      <sharedItems containsBlank="1">
        <m/>
        <s v="None"/>
        <s v="Coffee mug"/>
        <s v="gadgets"/>
        <s v="Tea cup"/>
        <s v="travel mug"/>
        <s v="Mug/Bottle"/>
        <s v="Self-driving toy car...."/>
        <s v="Notebooks"/>
        <s v="I didn't know about a swag store until now"/>
        <s v="mouse pad"/>
        <s v="Poncho"/>
        <s v="Mug"/>
        <s v="Don't really want swag"/>
        <s v="-"/>
      </sharedItems>
    </cacheField>
    <cacheField name="swag_item_merged" numFmtId="0">
      <sharedItems containsBlank="1">
        <s v="hoodie"/>
        <s v="t-shirt"/>
        <s v="jacket (brand is TBD... probably Patagonia)"/>
        <s v="backpack"/>
        <s v="hat"/>
        <s v="shoes (brand is TBD… probably Adidas or Puma)"/>
        <s v="socks"/>
        <s v="None"/>
        <s v="Coffee mug"/>
        <s v="track suit / sweat suit"/>
        <s v="gadgets"/>
        <s v="Tea cup"/>
        <s v="travel mug"/>
        <s v="Mug/Bottle"/>
        <s v="Self-driving toy car...."/>
        <m/>
        <s v="Notebooks"/>
        <s v="I didn't know about a swag store until now"/>
        <s v="mouse pad"/>
        <s v="Poncho"/>
        <s v="Mug"/>
        <s v="Don't really want swag"/>
        <s v="-"/>
      </sharedItems>
    </cacheField>
    <cacheField name="slogan_merged" numFmtId="0">
      <sharedItems containsBlank="1">
        <s v="“Data is the new bacon&quot;"/>
        <s v="”Math - all the cool kids are doing it”"/>
        <s v="“Machine learning for life”"/>
        <s v="“A quality life demands quality questions”"/>
        <s v="Programming is the closest thing we have to superpowers"/>
        <s v="I don't know yet!"/>
        <s v="Without data, you're just another person with an opinion."/>
        <s v="Before we meet again I will become stronger and better"/>
        <s v="Learn - for life!"/>
        <s v="Life Long Learner"/>
        <s v="Ctrl + C &amp; Ctrl + V"/>
        <s v="You can never be too ready for Skynet"/>
        <s v="Insert your stupid slogan here"/>
        <s v="How would you like your data? (Like scrambled/over easy eggs etc)"/>
        <s v="Machine is learning, so must we!"/>
        <s v="Ceci n'est à 95% pas un pipe"/>
        <s v="Unquenchable Thirst for Knowledge"/>
        <s v="Life long [machine] learning matters."/>
        <s v="Building skynet, one algorithm at a time."/>
        <s v="Automate all the things"/>
        <s v="Artificial Intelligence for non intelligent agents"/>
        <s v="Data driven humanoid"/>
        <s v="Self-driven engineer of self-driving cars"/>
        <s v="Data will never die"/>
        <s v="AI to the rescue"/>
        <s v="Too cute to compute"/>
        <s v="Build It"/>
        <s v="Born to learn"/>
        <s v="&quot;Be audacious&quot;"/>
        <s v="Data is the new Gold"/>
        <s v="Watch and learn"/>
        <s v="Data speaks"/>
        <s v="Learn more. Do more. Be more."/>
        <s v="No slogan"/>
        <s v="Dream into reality"/>
        <s v="Lerning fo Life"/>
        <s v="God is Good"/>
        <s v="Engineering Dreams"/>
        <s v="&quot;Talk is cheap, show me the code.&quot;"/>
        <s v="I'm AI-powered"/>
        <s v="Data says it all"/>
        <m/>
        <s v="My AI has more Neurons than me"/>
        <s v="&quot;Machine Learning - Now everyone can model!&quot;"/>
        <s v="學！無止盡"/>
        <s v="&quot;I am a learning machine&quot;"/>
        <s v="Go high or go home"/>
        <s v="Never stop learning"/>
        <s v="I create the future"/>
        <s v="I'm going Deep !"/>
        <s v="&quot;keep learning,  there is so much fascinating stuff out there&quot;"/>
        <s v="&quot;Deep learner&quot;"/>
        <s v="&quot;U live and U learn&quot;"/>
        <s v="Learn and Earn your seat to the joyride of the future"/>
        <s v="&quot;Love to learn every instant&quot;"/>
        <s v="Data is new blood for intelligent machines"/>
        <s v="We make shit taglines. Code is what we know."/>
        <s v="None"/>
        <s v="udacity"/>
        <s v="Working relentlessly for Nirvan Of Machines :)"/>
      </sharedItems>
    </cacheField>
    <cacheField name="is_employed" numFmtId="0">
      <sharedItems containsSemiMixedTypes="0" containsString="0" containsNumber="1" containsInteger="1">
        <n v="1.0"/>
        <n v="0.0"/>
      </sharedItems>
    </cacheField>
    <cacheField name="occupation_merged" numFmtId="0">
      <sharedItems containsBlank="1">
        <s v="Product Management/Project Management"/>
        <s v="Educator / Instructor"/>
        <s v="Business/Strategy"/>
        <s v="Data Engineer"/>
        <s v="Machine Learning Engineer"/>
        <s v="Data Analyst"/>
        <s v="Freelancing"/>
        <m/>
        <s v="Co-founder (or solo founder)"/>
        <s v="Artificial Intelligence Engineer"/>
        <s v="Business Intelligence / Business Analyst"/>
        <s v="Data Scientist"/>
        <s v="Student"/>
        <s v="Sales"/>
        <s v="Software Engineer"/>
        <s v="Chief IT Architect"/>
        <s v="Other"/>
        <s v="Research"/>
        <s v="Consulting"/>
        <s v="Accounting/Finance"/>
        <s v="Software QA Engineer"/>
        <s v="Self employed"/>
        <s v="Marketing"/>
        <s v="Machine learning and computer vision engineer"/>
        <s v="Director of Software Development in nsd.ru"/>
        <s v="Customer Service"/>
        <s v="Technical support"/>
        <s v="Musician"/>
        <s v="IT Professional"/>
        <s v="Chief Scientist (Cybersecurity)"/>
        <s v="Engineer / Technician"/>
        <s v="Application Developer"/>
        <s v="Self Driving Car"/>
        <s v="Retired"/>
        <s v="Udacity Mentor"/>
        <s v="Network Engineer"/>
        <s v="engineer"/>
        <s v="Paramedic"/>
        <s v="Full-Stack Developer, Teaching Assistant, Student"/>
      </sharedItems>
    </cacheField>
    <cacheField name="job_level_merged" numFmtId="0">
      <sharedItems containsBlank="1">
        <s v="Manager"/>
        <s v="Individual Contributor"/>
        <s v="Director"/>
        <s v="entry level"/>
        <s v="Not Applicable"/>
        <m/>
        <s v="President"/>
        <s v="C-Level"/>
        <s v="freelancer"/>
        <s v="Working Student"/>
        <s v="Senior"/>
        <s v="Engineer"/>
        <s v="Technologist"/>
        <s v="Intern"/>
        <s v="Vice President"/>
        <s v="Senior engineer"/>
        <s v="Professor"/>
        <s v="Consultant - SMA"/>
        <s v="Principle"/>
        <s v="Research Assistant"/>
        <s v="Team Leader"/>
        <s v="Junior"/>
        <s v="Software Engineer"/>
        <s v="Data Scientist/Manager"/>
        <s v="Assistant Professor"/>
        <s v="semi senior"/>
        <s v="Business Owner"/>
        <s v="Associate"/>
        <s v="Senior programmer"/>
        <s v="Co-owner, bassist"/>
        <s v="PostDoc"/>
        <s v="PhD/Graduate-student"/>
        <s v="Mid Level"/>
        <s v="Founder"/>
        <s v="Student Mentor SDC Program"/>
        <s v="Senior Software Engineer"/>
        <s v="Tax Officer"/>
        <s v="Medium level"/>
        <s v="Principal SW Scientist/Exec Director"/>
        <s v="Administrator/Developer"/>
        <s v="Code Review and Student Mentor"/>
        <s v="Contractor"/>
        <s v="Senior economist"/>
        <s v="Senior developer"/>
        <s v="Full time associate"/>
        <s v="Associate Professor"/>
        <s v="Product Team Leader"/>
        <s v="Phd fellow"/>
        <s v="Senior Consultant"/>
        <s v="Advance"/>
      </sharedItems>
    </cacheField>
    <cacheField name="industry_merged" numFmtId="0">
      <sharedItems containsBlank="1">
        <s v="Education"/>
        <s v="Business Support &amp; Logistics"/>
        <s v="Technology &amp; Internet"/>
        <s v="Entertainment &amp; Leisure"/>
        <s v="Retail &amp; Consumer Durables"/>
        <m/>
        <s v="Manufacturing"/>
        <s v="Healthcare and Pharmaceuticals"/>
        <s v="Insurance"/>
        <s v="Advertising &amp; Marketing"/>
        <s v="Data"/>
        <s v="Public Sector Consulting"/>
        <s v="Automotive"/>
        <s v="Consulting (Design studio)"/>
        <s v="Semiconductor"/>
        <s v="Utilities, Energy and Extraction"/>
        <s v="Real Estate"/>
        <s v="Transportation &amp; Delivery"/>
        <s v="Engineering Consultancy"/>
        <s v="Telecommunications"/>
        <s v="Construction, Machinery, and Homes"/>
        <s v="Government"/>
        <s v="Consumer products"/>
        <s v="Nonprofit"/>
        <s v="Neuroscience"/>
        <s v="Travel"/>
        <s v="Electronics"/>
        <s v="Banking and Finance"/>
        <s v="Airlines &amp; Aerospace (including Defense)"/>
        <s v="Micro finance"/>
        <s v="Financial Services"/>
        <s v="Market Research"/>
        <s v="Gambling"/>
        <s v="All of the above"/>
        <s v="Finance"/>
        <s v="Biometrics for Development"/>
        <s v="Consumer finance &amp; Internet"/>
        <s v="Defense"/>
        <s v="Banks"/>
        <s v="Agriculture"/>
        <s v="Banking and Fintech"/>
        <s v="Mining"/>
        <s v="Food &amp; Beverages"/>
        <s v="Citizen Science/Astrophysics"/>
        <s v="E-Learning"/>
        <s v="Wealth Management"/>
        <s v="Financial"/>
        <s v="ERP"/>
        <s v="Industrial Automation"/>
        <s v="Outsourcing"/>
        <s v="HR Consulting"/>
        <s v="Banking"/>
        <s v="Software security"/>
        <s v="finance and payment"/>
        <s v="Academia"/>
        <s v="Building Automation"/>
        <s v="Finance, Social trading"/>
        <s v="International Organization"/>
        <s v="Big Data Services"/>
        <s v="Recruitment, Education, IT"/>
        <s v="Security service"/>
        <s v="Investments"/>
        <s v="Many of above depending on the project"/>
        <s v="Financial Industry"/>
        <s v="Investment Banking"/>
        <s v="Surveillance"/>
        <s v="Tourism"/>
        <s v="Biology"/>
        <s v="Video Games"/>
        <s v="Applied Research / Semiconductor"/>
        <s v="Media &amp; Technology"/>
        <s v="covers multiple areas"/>
        <s v="Medical"/>
        <s v="Security"/>
        <s v="Service industry"/>
        <s v="Paramedic"/>
      </sharedItems>
    </cacheField>
    <cacheField name="years_of_experience" numFmtId="0">
      <sharedItems containsString="0" containsBlank="1" containsNumber="1" containsInteger="1">
        <m/>
        <n v="3.0"/>
        <n v="10.0"/>
        <n v="0.0"/>
        <n v="4.0"/>
        <n v="15.0"/>
        <n v="1.0"/>
        <n v="5.0"/>
        <n v="17.0"/>
        <n v="8.0"/>
        <n v="11.0"/>
        <n v="12.0"/>
        <n v="7.0"/>
        <n v="6.0"/>
        <n v="22.0"/>
        <n v="20.0"/>
        <n v="27.0"/>
        <n v="2.0"/>
        <n v="16.0"/>
        <n v="25.0"/>
        <n v="14.0"/>
        <n v="13.0"/>
        <n v="28.0"/>
        <n v="21.0"/>
        <n v="9.0"/>
        <n v="23.0"/>
        <n v="34.0"/>
        <n v="18.0"/>
        <n v="33.0"/>
        <n v="30.0"/>
        <n v="35.0"/>
        <n v="40.0"/>
        <n v="19.0"/>
      </sharedItems>
    </cacheField>
    <cacheField name="name_of_employer">
      <sharedItems containsBlank="1" containsMixedTypes="1" containsNumber="1" containsInteger="1">
        <s v="Udacity"/>
        <s v="Uadcity"/>
        <s v="USAA"/>
        <s v="DashDash"/>
        <s v="Trove"/>
        <s v="Cramer Krasselt"/>
        <s v="Self"/>
        <m/>
        <s v="Arville"/>
        <s v="Haverford College"/>
        <s v="Head of development"/>
        <s v="chatShopper"/>
        <s v="BEEVA"/>
        <s v="SAP SE"/>
        <s v="I'm going to start in Google in some weeks."/>
        <s v="Facebook"/>
        <s v="IBM"/>
        <s v="FH Lübeck"/>
        <s v="BiggerPockets"/>
        <s v="Allianz"/>
        <s v="Home Depot"/>
        <s v="Hibu"/>
        <s v="Wivo"/>
        <s v="Design Condition LLC"/>
        <s v="GAT consulting"/>
        <s v="Deloitte"/>
        <s v="Commvault"/>
        <s v="TSARI design institute of Smart Factory"/>
        <s v="Alberta Health Services"/>
        <s v="Method"/>
        <s v="KPMG"/>
        <s v="Casino essentials"/>
        <s v="Avisell"/>
        <s v="University of Texas at Austin"/>
        <s v="Frazer-Nash Consultancy"/>
        <s v="Oracle"/>
        <s v="Wipro"/>
        <s v="Edfora Private Limited"/>
        <s v="Squadrun"/>
        <s v="Exacaster"/>
        <s v="Cornershop"/>
        <s v="Pair Finance GmbH"/>
        <s v="manhattan associates"/>
        <s v="Nextace (Fidelity National Financial)"/>
        <s v="NVIDIA Corp"/>
        <s v="DSI"/>
        <s v="Federal Institute of technology"/>
        <s v="medmap india"/>
        <s v="IBM Research"/>
        <s v="Independent Contractor"/>
        <s v="Booz Allen Hamilton"/>
        <s v="Cura"/>
        <s v="Sisplan Sistemas"/>
        <s v="Index Engines"/>
        <s v="Traveloka.com"/>
        <s v="Accenture"/>
        <s v="Archides Uhren GmbH"/>
        <s v="IBM Germany"/>
        <s v="AKA Enterprise Solutions"/>
        <s v="Vaz"/>
        <s v="Rensselaer Polytechnic Institute (RPI)"/>
        <s v="CEA / INSERM / NeuroSpin"/>
        <s v="Yahoo"/>
        <s v="MakeMyTrip India Pvt Ltd"/>
        <s v="caegroup"/>
        <s v="Community Forests Pemba"/>
        <s v="Vcarve"/>
        <s v="Fiscal Hive"/>
        <s v="Sotware Engineeer"/>
        <s v="Biomed"/>
        <s v="Railway"/>
        <s v="Peak Reliability"/>
        <s v="Boxnine"/>
        <s v="Panini S.p.A."/>
        <s v="Bulgarian Academy of Sciences"/>
        <s v="Commercial Trust Limited"/>
        <s v="Bruner Consulting"/>
        <s v="Case Western Reserve University"/>
        <s v="-"/>
        <s v="Google Inc"/>
        <s v="Denim Group"/>
        <s v="Beckhoff Automation GmbH &amp; Co.KG"/>
        <s v="Sprana"/>
        <s v="interesse international inc."/>
        <s v="iGenius ICT"/>
        <s v="Ford Motor Company"/>
        <s v="DC BARS"/>
        <s v="Ups"/>
        <s v="Tokio Marine"/>
        <s v="Controllar"/>
        <s v="policeofficer"/>
        <s v="Polícia Federal"/>
        <s v="WishBox Solutions Ltd."/>
        <s v="Rather not say"/>
        <s v="Qualcomm"/>
        <s v="Google"/>
        <s v="Coscale"/>
        <s v="Alter Modus MFI"/>
        <s v="Ebay"/>
        <s v="Sony"/>
        <s v="Carlton village assisted living"/>
        <s v="AccionLabs"/>
        <s v="Itau"/>
        <s v="Investec"/>
        <s v="Student Price Card"/>
        <s v="Hangzhou"/>
        <s v="SolarLab"/>
        <s v="Euromonitor International"/>
        <s v="Globalfoundries"/>
        <s v="Chubb Insurance"/>
        <s v="Mahisoft"/>
        <s v="Media IQ Digital India Ltd."/>
        <s v="Academic Medical Center"/>
        <s v="Cognizant"/>
        <s v="Ubisoft Entertainment"/>
        <s v="Na"/>
        <s v="Acumen Solutions"/>
        <s v="Disney Park and Resorts"/>
        <s v="Sumach Group / Durham College"/>
        <s v="Gosvea"/>
        <s v="The Home Depot"/>
        <s v="Lancers Inc."/>
        <s v="celmac"/>
        <s v="InterWorks"/>
        <s v="Amazon"/>
        <s v="The Scripps Research Institute"/>
        <s v="netpromedia philippines"/>
        <s v="Florence unified School district"/>
        <s v="iCetana"/>
        <s v="Open Mobile Platform"/>
        <s v="Home"/>
        <s v="Simprints"/>
        <s v="engineer"/>
        <s v="National Land Information Center Kampala Uganda"/>
        <s v="data engineer and analyst"/>
        <s v="PM Group"/>
        <s v="National Settlement Depository of Russia"/>
        <s v="Willis Towers Watson"/>
        <s v="Gachon University"/>
        <s v="Vertex IT"/>
        <s v="Fundación Ayesa"/>
        <s v="Udacity Blitz"/>
        <s v="NCLY"/>
        <s v="Marine Corps Data Center"/>
        <s v="AT&amp;T"/>
        <s v="Tttech"/>
        <s v="JD Irving Ltd."/>
        <s v="University of Houston"/>
        <s v="Statoil"/>
        <s v="Imperial College London"/>
        <s v="Deutsche Post DHL Group"/>
        <s v="HPE"/>
        <s v="Rebbix"/>
        <s v="San jose"/>
        <s v="rankingCoach"/>
        <s v="Stony Brook University"/>
        <s v="Android Developer"/>
        <s v="Banco Promerica"/>
        <s v="Grofers"/>
        <s v="Astropay"/>
        <s v="Banchile"/>
        <s v="Chaparral Energy"/>
        <s v="software engineer"/>
        <s v="Falck A/S"/>
        <s v="Barista"/>
        <s v="DRW Trading Group"/>
        <s v="App Development"/>
        <s v="globant"/>
        <s v="BD"/>
        <s v="Walgreens"/>
        <s v="E12x"/>
        <s v="Fintellix Solutions Pvt Ltd"/>
        <s v="Datasigns Technologies"/>
        <s v="RoboAI"/>
        <s v="Data Scientist"/>
        <s v="Bangalore"/>
        <s v="..."/>
        <s v="Free lancing"/>
        <s v="Swiss Post Solutions"/>
        <s v="Dematic"/>
        <s v="SerpicoDEV"/>
        <s v="Digit insurance"/>
        <s v="Mentria Investments Limited"/>
        <s v="Ok.computer LLC"/>
        <s v="MiningTag S.A."/>
        <s v="Seagate Technology"/>
        <s v="WeLoveMail"/>
        <s v="TDWP LLC."/>
        <s v="Cecropia"/>
        <s v="New york presbyterian"/>
        <s v="Eicon"/>
        <s v="Applied Vision Corporation"/>
        <s v="Virginia Mason Medical Center"/>
        <s v="Newark Unified School District"/>
        <s v="Intuit"/>
        <s v="Philips"/>
        <s v="NTT Data"/>
        <s v="University of Minnesota/Zooniverse"/>
        <s v="Ing.Buero fuer Automation"/>
        <s v="Rbc"/>
        <s v="Persice"/>
        <s v="BeeLiked"/>
        <s v="AP Origin"/>
        <s v="Assurant"/>
        <s v="foundi"/>
        <s v="New Professions Lab"/>
        <s v="Eteg"/>
        <s v="HERE Technologies"/>
        <s v="Newgen"/>
        <s v="RIA Novosti / MIA Rossiya Segodnya"/>
        <s v="Chengbao"/>
        <s v="LinuxAcademy.com"/>
        <s v="Linea Directa Aseguradora"/>
        <s v="AlienVault"/>
        <s v="Planet9 energy"/>
        <s v="AppCraft"/>
        <s v="Convergint Technologies"/>
        <s v="Wright Capital Welath Management"/>
        <s v="Amsterdam"/>
        <s v="Self-employed"/>
        <s v="University Hospital Heidelberg"/>
        <s v="UST global"/>
        <s v="Apple"/>
        <s v="Hyderabad"/>
        <s v="Munich"/>
        <s v="Accesa"/>
        <s v="Rivigo"/>
        <s v="Awakening Byte"/>
        <s v="The Summit Group"/>
        <s v="TU Dresden"/>
        <s v="ManTech International"/>
        <s v="Office of the Federal Public Defender"/>
        <s v="Radius Payment Solutions"/>
        <s v="ASV"/>
        <s v="CTS"/>
        <s v="Mercyhurst University"/>
        <s v="Tatras Data"/>
        <s v="Server Density"/>
        <s v="Tribunal Regional Eleitoral do Maranhão"/>
        <s v="INESC-ID"/>
        <s v="Samsung Research India"/>
        <s v="Conento"/>
        <s v="xyz-soft"/>
        <s v="Monotype Solution"/>
        <s v="NVIDIA"/>
        <s v="MV Sistemas"/>
        <s v="attain"/>
        <s v="Centre d'epidemiologie clinique"/>
        <s v="UPMC"/>
        <s v="University of Helsinki, Finland"/>
        <s v="Microsoft"/>
        <s v="Myself"/>
        <s v="Self employed"/>
        <s v="Assemigroup"/>
        <s v="Shenzhen Shinetech Software"/>
        <s v="meetingmasters.de"/>
        <s v="UDLA Ecuador"/>
        <s v="Kimdogo GmbH"/>
        <s v="Modern Times Groups AB"/>
        <s v="Ice"/>
        <s v="Goodyear"/>
        <s v="ON Semiconductor"/>
        <s v="Capgemini"/>
        <s v="Mediatek"/>
        <s v="CashFlix"/>
        <s v="Wolters Kluwer"/>
        <s v="Huawei"/>
        <s v="OpenWare"/>
        <s v="secufloss"/>
        <s v="Taipei"/>
        <s v="Teradata"/>
        <s v="JR Automation Technologies"/>
        <s v="Valeo"/>
        <s v="Tesla"/>
        <s v="Madrid"/>
        <s v="TOLA Corp"/>
        <s v="Simples"/>
        <s v="Aganitha"/>
        <s v="Nokia"/>
        <s v="redbull"/>
        <s v="Python Developer"/>
        <s v="LGT Capital Partners"/>
        <s v="Energypro GmbH"/>
        <s v="Telnor"/>
        <s v="Henry Ford Healthcare System"/>
        <s v="Curry Gosselin Group Inc."/>
        <s v="Ericcson"/>
        <s v="Antevis UAB"/>
        <s v="Geoscape"/>
        <s v="MeyerPartner"/>
        <s v="Revenue Services of Brazil"/>
        <s v="Vizzuality"/>
        <s v="Mylan"/>
        <s v="Fraunhofer IMW"/>
        <s v="University of northern Colorado"/>
        <s v="Bradar - Embraer Defesa e Segurança"/>
        <s v="Minas Gerais House of Representatives"/>
        <s v="DC"/>
        <s v="Telia"/>
        <s v="Indotrading"/>
        <s v="SpaceX"/>
        <s v="PayPal"/>
        <s v="ClickSales"/>
        <s v="Platform45"/>
        <s v="Freelancing"/>
        <s v="Texas Department of Criminal Justice"/>
        <s v="Navex Global"/>
        <s v="Remote"/>
        <s v="AxisPoint Consulting"/>
        <s v="Rakuten Inc."/>
        <s v="Think Exponential - my company"/>
        <s v="Control4 Inc."/>
        <s v="GE"/>
        <s v="Everjobs"/>
        <s v="Concordia University"/>
        <s v="Hortonworks"/>
        <s v="Allied Global BPO"/>
        <s v="Oracle Financial Services Software"/>
        <s v="Pisom Tech"/>
        <s v="Dusseldorf"/>
        <s v="Audasa"/>
        <s v="TRE-RS"/>
        <s v="Cleartech Ltda"/>
        <s v="Kompstar"/>
        <s v="ABB Robotics"/>
        <s v="Ambrogio Srl"/>
        <s v="Smart Health UG"/>
        <s v="Sutter Health"/>
        <s v="Thorlabs, Inc"/>
        <s v="PageGroup"/>
        <s v="VSTV BiH"/>
        <s v="Kinvey"/>
        <s v="Freelancer"/>
        <s v="DoSell Ltd"/>
        <s v="Visa Inc"/>
        <s v="Upwork"/>
        <s v="Backend Software Engineer"/>
        <s v="University of Manitoba"/>
        <s v="EOIR"/>
        <s v="Malwarebytes"/>
        <s v="SEO Tek, Inc."/>
        <s v="Sunset Communities"/>
        <s v="Cognizant Technology Solutions"/>
        <s v="Marvell Semiconductor"/>
        <s v="Eternix"/>
        <s v="BMW"/>
        <s v="Bright Pattern, Inc."/>
        <s v="continuous improvment/project management"/>
        <s v="Oracle India"/>
        <s v="Camp Takajo"/>
        <s v="Stuttgart"/>
        <s v="Joga+"/>
        <s v="Thalesians Ltd"/>
        <s v="Secret"/>
        <s v="Time Inc."/>
        <s v="ESOC"/>
        <s v="Progyny"/>
        <s v="Helios"/>
        <s v="Authlete, Inc."/>
        <s v="Scotia bank"/>
        <s v="big data engineer"/>
        <s v="McGraw-hill education"/>
        <s v="automation anywhere"/>
        <s v="Spectral Intelligence"/>
        <s v="Umbilicals International"/>
        <s v="Appbase.io"/>
        <s v="OpusCapita Accounting UAB"/>
        <s v="everis, an NTT DATA Company "/>
        <s v="College of William and Mary"/>
        <s v="University of Regensburg"/>
        <s v="Zurich"/>
        <s v="Ppi"/>
        <s v="Hootsuite"/>
        <s v="Hibiyatsushou"/>
        <s v="ayondo"/>
        <s v="London"/>
        <s v="United Nations"/>
        <s v="Yokohama"/>
        <s v="JB advanced technology co."/>
        <s v="BCG Digital Ventures GmbH"/>
        <s v="Azimo.com"/>
        <s v="Industrial Agency"/>
        <s v="Scylla Informatics"/>
        <s v="BuildFax"/>
        <s v="McKesson"/>
        <s v="Radical AI"/>
        <s v="Airdog ltd"/>
        <s v="Forward 3D"/>
        <s v="Frankfurt Machine Learning"/>
        <s v="Anshutz entertainment group"/>
        <s v="Western Digital"/>
        <s v="Contrarius"/>
        <s v="UL"/>
        <s v="ElementAI"/>
        <s v="afb"/>
        <s v="xamarin developer"/>
        <s v="Medic Ambulance"/>
        <s v="VMIA"/>
        <s v="DST"/>
        <s v="Product Manager"/>
        <s v="Formosa Plastics"/>
        <s v="Creatio, Coder Academy"/>
        <s v="CEB"/>
        <s v="Whole Foods Market"/>
        <s v="Fortive"/>
        <s v="Project M Studio"/>
        <s v="Polaris Sensor Technologies"/>
        <s v="The PTR Group, Inc."/>
        <s v="WWE@CO"/>
        <s v="Secom trust systems"/>
        <s v="ThoughtWorks"/>
        <s v="SPOYL"/>
        <s v="Panda Lab"/>
        <s v="Interfloat Investimentos"/>
        <s v="Hook Digital"/>
        <s v="Sparky Animation"/>
        <s v="Department of Human Services"/>
        <s v="GRID Inc."/>
        <s v="bcgdv"/>
        <s v="TacoDeli"/>
        <s v="RAZR"/>
        <s v="Netdeal"/>
        <s v="George Mason University"/>
        <s v="Vanung University"/>
        <s v="Urjanet"/>
        <s v="Trustvox"/>
        <s v="University of Electronic Science and Technology of China"/>
        <s v="Hong Kong"/>
        <s v="Babycenter"/>
        <s v="SRCASW, University of Delhi"/>
        <s v="Shin-Yokohama"/>
        <s v="BeiJing, China"/>
        <s v="Itaú Unibanco"/>
        <s v="Scotia Capital/Scotiabank"/>
        <s v="GuangdongQunyu"/>
        <s v="UncannyVision"/>
        <s v="Coremelt Ltd."/>
        <s v="www.soais.com"/>
        <s v="Workday"/>
        <s v="Shanghai MuXueNetwork Technology Co., Ltd"/>
        <s v="Booking.com"/>
        <s v="Collège André-Grasset"/>
        <s v="Spikeway Technologies"/>
        <s v="Travel Appeal Srl"/>
        <s v="Hellenic Navy"/>
        <s v="Intersect,LLC"/>
        <s v="Credit Karma"/>
        <s v="Continental AG"/>
        <s v="beijing,China"/>
        <s v="EMBL"/>
        <s v="AI Solutions Expert"/>
        <s v="Q Division"/>
        <s v="Japan Exchange and Teaching Programme"/>
        <s v="Simility"/>
        <s v="Mmi holdings"/>
        <s v="Wuhan"/>
        <s v="Radiant Worlds"/>
        <s v="Fraunhofer Institute for Integrated Systems and Device Technology IISB"/>
        <s v="BrandSnob"/>
        <s v="TheD."/>
        <s v="Newcrest Mining"/>
        <s v="OBI Corp"/>
        <s v="360i"/>
        <s v="Ranger Health"/>
        <s v="Credit Suisse"/>
        <s v="CLSA Ltd"/>
        <s v="VMware"/>
        <s v="Motion Picture Solutions"/>
        <s v="Supahands dot com"/>
        <s v="The Business Therapist"/>
        <s v="Osprey Data"/>
        <s v="TSMC"/>
        <n v="6.0"/>
        <s v="Bengaluru"/>
        <s v="Aurora Pharmacy"/>
        <s v="Paladin Security"/>
        <s v="Your Dog's Best Friend"/>
        <s v="Airbus"/>
        <s v="University of Chicago"/>
        <s v="Sujeerya Animation and Entertainments private limited"/>
        <s v="Not Sure"/>
        <s v="popsugar"/>
        <s v="Veon"/>
        <s v="云丁网络技术邮箱公司"/>
        <s v="Singapore Polytechnic"/>
        <s v="Not sharing"/>
        <s v="Barclays"/>
        <s v="Anaheim, California"/>
        <s v="Drishti-Soft Solutions Pvt Ltd"/>
        <s v="IT"/>
        <s v="TEDIAL"/>
        <s v="Physicist"/>
        <s v="Antel"/>
        <s v="IGPI"/>
        <s v="didichuxing"/>
        <s v="R&amp;D manager"/>
        <s v="Porsche"/>
        <s v="Versus Systems"/>
        <s v="Hackbright Academy"/>
        <s v="indizen technologies"/>
        <s v="Roche Sequencing"/>
        <s v="Asmodee North America"/>
        <s v="The Hartford"/>
      </sharedItems>
    </cacheField>
    <cacheField name="highest_education" numFmtId="0">
      <sharedItems>
        <s v="Bachelors"/>
        <s v="PhD"/>
        <s v="Masters"/>
        <s v="High school or below"/>
        <s v="Nanodegree Program"/>
        <s v="Associates"/>
      </sharedItems>
    </cacheField>
    <cacheField name="nd_intro_to_prog" numFmtId="0">
      <sharedItems containsSemiMixedTypes="0" containsString="0" containsNumber="1" containsInteger="1">
        <n v="0.0"/>
        <n v="1.0"/>
      </sharedItems>
    </cacheField>
    <cacheField name="nd_business_analyst" numFmtId="0">
      <sharedItems containsSemiMixedTypes="0" containsString="0" containsNumber="1" containsInteger="1">
        <n v="1.0"/>
        <n v="0.0"/>
      </sharedItems>
    </cacheField>
    <cacheField name="nd_data_analyst" numFmtId="0">
      <sharedItems containsSemiMixedTypes="0" containsString="0" containsNumber="1" containsInteger="1">
        <n v="0.0"/>
        <n v="1.0"/>
      </sharedItems>
    </cacheField>
    <cacheField name="nd_mle" numFmtId="0">
      <sharedItems containsSemiMixedTypes="0" containsString="0" containsNumber="1" containsInteger="1">
        <n v="0.0"/>
        <n v="1.0"/>
      </sharedItems>
    </cacheField>
    <cacheField name="nd_ai" numFmtId="0">
      <sharedItems containsSemiMixedTypes="0" containsString="0" containsNumber="1" containsInteger="1">
        <n v="0.0"/>
        <n v="1.0"/>
      </sharedItems>
    </cacheField>
    <cacheField name="nd_deep_learning" numFmtId="0">
      <sharedItems containsSemiMixedTypes="0" containsString="0" containsNumber="1" containsInteger="1">
        <n v="0.0"/>
        <n v="1.0"/>
      </sharedItems>
    </cacheField>
    <cacheField name="nd_self_driving" numFmtId="0">
      <sharedItems containsSemiMixedTypes="0" containsString="0" containsNumber="1" containsInteger="1">
        <n v="0.0"/>
        <n v="1.0"/>
      </sharedItems>
    </cacheField>
    <cacheField name="nd_robotics" numFmtId="0">
      <sharedItems containsSemiMixedTypes="0" containsString="0" containsNumber="1" containsInteger="1">
        <n v="0.0"/>
        <n v="1.0"/>
      </sharedItems>
    </cacheField>
    <cacheField name="nd_none" numFmtId="0">
      <sharedItems containsSemiMixedTypes="0" containsString="0" containsNumber="1" containsInteger="1">
        <n v="0.0"/>
        <n v="1.0"/>
      </sharedItems>
    </cacheField>
    <cacheField name="nd_ua" numFmtId="0">
      <sharedItems containsSemiMixedTypes="0" containsString="0" containsNumber="1" containsInteger="1">
        <n v="0.0"/>
        <n v="1.0"/>
      </sharedItems>
    </cacheField>
    <cacheField name="most_helpful_merged" numFmtId="0">
      <sharedItems containsBlank="1">
        <s v="Slack Channel"/>
        <s v="Forums"/>
        <s v="Stack Overflow"/>
        <m/>
        <s v="Mentor Help (classroom or 1:1 mentors)"/>
        <s v="Google search"/>
        <s v="Books"/>
        <s v="Live Help"/>
        <s v="Internet searches"/>
        <s v="So far, I did not get really stuck"/>
        <s v="Ask Me Anythings (AMAs)"/>
        <s v="External resources (khan academy, coursera)"/>
        <s v="Stackoverflow and official Documentation i.e. on Keras.org or tensorflow.org"/>
        <s v="I received no help."/>
        <s v="Videos"/>
        <s v="Just googling for answers"/>
        <s v="Feedback from graders"/>
        <s v="google"/>
        <s v="Feedback from submissions"/>
        <s v="Me"/>
      </sharedItems>
    </cacheField>
    <cacheField name="learn_hours_merged">
      <sharedItems containsBlank="1" containsMixedTypes="1" containsNumber="1" containsInteger="1">
        <s v="2-4 hours"/>
        <n v="20.0"/>
        <n v="5.0"/>
        <n v="2.0"/>
        <n v="3.0"/>
        <n v="6.0"/>
        <n v="43385.0"/>
        <m/>
        <s v="30+"/>
        <n v="4.0"/>
        <n v="8.0"/>
        <n v="12.0"/>
        <n v="43393.0"/>
        <n v="10.0"/>
        <n v="30.0"/>
        <n v="15.0"/>
        <n v="25.0"/>
        <n v="80.0"/>
        <s v="10+"/>
        <n v="40.0"/>
        <s v="&gt;10"/>
        <n v="7.0"/>
        <s v="Just relocated to the US and didn't spend a lot of time to my learning"/>
        <n v="16.0"/>
        <n v="1.0"/>
        <s v="Over 10"/>
        <n v="18.0"/>
        <n v="21.0"/>
        <s v="maybe 12? If the work on the projects counts too a lot more like a 100."/>
        <s v="More than 10"/>
        <s v="greater than 6-10 depending on the topic and week"/>
        <n v="14.0"/>
        <n v="43388.0"/>
        <n v="23.0"/>
        <n v="35.0"/>
        <s v="40+"/>
        <n v="32.0"/>
        <s v="Varied"/>
        <n v="13.0"/>
        <s v="20-30"/>
      </sharedItems>
    </cacheField>
    <cacheField name="apply_hours_merged">
      <sharedItems containsBlank="1" containsMixedTypes="1" containsNumber="1">
        <s v="4-6 hours"/>
        <s v="2-4 hours"/>
        <n v="15.0"/>
        <n v="6.0"/>
        <n v="1.0"/>
        <n v="4.0"/>
        <n v="5.0"/>
        <m/>
        <s v="20+"/>
        <n v="3.0"/>
        <n v="2.0"/>
        <n v="43393.0"/>
        <n v="30.0"/>
        <n v="12.0"/>
        <n v="10.0"/>
        <n v="20.0"/>
        <s v="10+"/>
        <n v="40.0"/>
        <n v="28.0"/>
        <n v="16.0"/>
        <n v="8.0"/>
        <n v="7.0"/>
        <n v="14.0"/>
        <s v="Same issue with relocation"/>
        <s v="alot"/>
        <s v="Not yet"/>
        <s v="8+"/>
        <n v="100.0"/>
        <n v="26.0"/>
        <n v="43388.0"/>
        <n v="56.0"/>
        <s v="15+"/>
        <n v="0.2708333333333333"/>
        <s v="I didn't."/>
        <s v="work time ,every moment"/>
        <n v="13.0"/>
      </sharedItems>
    </cacheField>
    <cacheField name="avg_hours_project" numFmtId="0">
      <sharedItems containsString="0" containsBlank="1" containsNumber="1" containsInteger="1">
        <m/>
        <n v="15.0"/>
        <n v="7.0"/>
        <n v="1.0"/>
        <n v="5.0"/>
        <n v="50.0"/>
        <n v="80.0"/>
        <n v="8.0"/>
        <n v="2.0"/>
        <n v="90.0"/>
        <n v="10.0"/>
        <n v="16.0"/>
        <n v="120.0"/>
        <n v="12.0"/>
        <n v="20.0"/>
        <n v="6.0"/>
        <n v="4.0"/>
        <n v="500.0"/>
        <n v="60.0"/>
        <n v="24.0"/>
        <n v="40.0"/>
        <n v="140.0"/>
        <n v="17.0"/>
        <n v="3.0"/>
        <n v="100.0"/>
        <n v="48.0"/>
        <n v="240.0"/>
        <n v="72.0"/>
        <n v="30.0"/>
        <n v="25.0"/>
        <n v="45.0"/>
        <n v="35.0"/>
        <n v="200.0"/>
        <n v="150.0"/>
        <n v="300.0"/>
        <n v="160.0"/>
        <n v="70.0"/>
        <n v="9.0"/>
        <n v="14.0"/>
        <n v="36.0"/>
        <n v="180.0"/>
        <n v="18.0"/>
        <n v="130.0"/>
        <n v="220.0"/>
        <n v="800.0"/>
        <n v="400.0"/>
        <n v="22.0"/>
        <n v="66.0"/>
        <n v="112.0"/>
        <n v="32.0"/>
        <n v="489.0"/>
        <n v="480.0"/>
        <n v="1000.0"/>
        <n v="320.0"/>
        <n v="168.0"/>
        <n v="260.0"/>
      </sharedItems>
    </cacheField>
    <cacheField name="advice" numFmtId="0">
      <sharedItems containsBlank="1">
        <s v="Set a schedule"/>
        <s v="Don't be afraid to push the results of the project further!"/>
        <s v="work on it everyday"/>
        <s v="Do not procrastinate. This is fun."/>
        <s v="None"/>
        <s v="Dedication is a must"/>
        <s v="Ask for help."/>
        <s v="Try to make the best out of it. Try to do some research of your own outside the class materials and lectures."/>
        <s v="Keep it ticking over - even if just 15 minutes to keep progressing."/>
        <s v="Watch the videos over and over again, you'll get more out of it each time."/>
        <s v="frequently check the forum"/>
        <m/>
        <s v="Don't waste too much time taking notes and focus on understanding what is happening. You will be able to access the material of the course even afterwards"/>
        <s v="Never give up"/>
        <s v="live help is more helpful than mentor"/>
        <s v="Be constant and stay motivated"/>
        <s v="Set a weekly goal"/>
        <s v="Projects are supposed to be challenging. Keep a good attitude and know how to manage frustration."/>
        <s v="Type out code bit by bit, run in and get a feel for what is happening."/>
        <s v="Set aside time for it and be rigorous."/>
        <s v="eventually you will need to use git, github and stackoverflow so try to make a start"/>
        <s v="Utilize mobile app"/>
        <s v="&#10;"/>
        <s v="Persist"/>
        <s v="Watch videos multiple times and watch them often"/>
        <s v="It will be a lot of work.  Find other people through Slack or LinkedIn that you can chat with and stay motivated.  Definitely a great way to learn the basics/foundations of what you're trying to do."/>
        <s v="Keep more focus"/>
        <s v="Seek help from slack or Udacity forum"/>
        <s v="Community is the corner stone of success! Ask any question you've got in your mind and things will flow smoothly :)"/>
        <s v="Helps to have a little bit of background in the nanodegree you are pursuing. Do some homework before you get started (python, tensorflow for deep learning)"/>
        <s v="Keep at it"/>
        <s v="Just do it!"/>
        <s v="Just never give up, keep on learning new things and always look forward to new things."/>
        <s v="Enjoy it! Be sure to interact on the forums. You learn most by talking about things you want to learn"/>
        <s v="Don't skip any lesson :) Every lesson has some valuable information for you , though you may be an expert in that area"/>
        <s v="Do it to learn something new, not to use it on your resume for a new job."/>
        <s v="Do a piece of work everyday, even if it is just one video"/>
        <s v="Working Hard and practice"/>
        <s v="Understand your curriculum, complete your projects side by side (i.e. regularly) and search for existing applications of what your learned today."/>
        <s v="Keep notes!"/>
        <s v="Make it part of your routine"/>
        <s v="Be on time."/>
        <s v="Classes are definitely not boring.&#10;One on one feedback on assignments if the most useful part of the program"/>
        <s v="Make sure that you stay on top of your own self designated timelines because the 12 months to receive back the half tuition will sneak up. Continue to stay motivated throughout the entire program!"/>
        <s v="Focus on the projects more than watching the content, or rather, let getting stuck in the projects guide you to study materials. "/>
        <s v="&lt;none&gt;"/>
        <s v="Don't be afraid by the task. Try to learn, search online, don't be afraid to ask, there are no stupid questions"/>
        <s v="go for it! there's always a nanodegree for your skill level"/>
        <s v="Work hard"/>
        <s v="Complete every module in advance."/>
        <s v="Udacity is a place to learn. I remember what i was back 1 year where i had no knowledge about computer science except the data structures and algorithms due to my electrical branch where all the core computer subjects werent taught. It was Udacity which i"/>
        <s v="Nanodegree is one of the best ways you can learn anything. Just don't stop after watching a video, go ahead explore more, dive more and feel what you are studying! "/>
        <s v="Allocate time for consistent study. It is very easy to drop out of routine."/>
        <s v="Find a window of time for study and stick with it"/>
        <s v="Stay hungry Stay Foolish"/>
        <s v="practice and deep learning of each topics"/>
        <s v="Study everyday!"/>
        <s v="Internet is a wonderful resource. And best to learn how to figure out how to do stuff on your own."/>
        <s v="Learn"/>
        <s v="Go ahead, keep going"/>
        <s v="be persistent kids!"/>
        <s v="commit to the program and make time for it even if you're busy with work and life."/>
        <s v="Take your time with the mini labs and questions especially programming oriented items"/>
        <s v="Just keep at it.  Don't give up or feel like you aren't smart enough - especially on the deep learning projects."/>
        <s v="Don't get too bogged down by coding . Coding design patterns are quite standard across DLND. Focus more on why a neural network is design in sample exercuses and lessons"/>
        <s v="keep learning every day. Do not stop do not cheat"/>
        <s v="Try something new, ask for help when you are stuck, read a lot"/>
        <s v="Just do it!!"/>
        <s v="Actually take the quizzes, don't just look at the answers. Be active on the Slack channel if you have questions. Read the text!"/>
        <s v="When you are hesitate to continue the lecture, always remember you did it in the first place"/>
        <s v="stay motivated and don't panic if you don't get it in the first reading.Revisit videos till you get it."/>
        <s v="Try it, ask questions and you are ready."/>
        <s v="allocate 1-2 hours daily toward finishing your nanodegree"/>
        <s v="At some point time will become very limited. If you want to climb that platue it might be a good thing to know beforehand why exactly you want this nanodegree and if that's worth the struggle."/>
        <s v="Check the forums. Review old material to really embed it into your mind."/>
        <s v="Do as much as you can when you have time!"/>
        <s v="Study hard and prepare early"/>
        <s v="Pace yourself. 90 minutes daily , 6 days a week is all the time you need to complete a nanodegree"/>
        <s v="Spend enough time, ask people if you get stucked"/>
        <s v="Be sure to have a minimal amount of coding fluency before enrolling."/>
        <s v="Be resourceful and don't stick to one channel for help: check forums, ask 1:1 mentors, search slack channels, ask during AMAs, etc"/>
        <s v="Don't be afraid to ask for help from other students"/>
        <s v="Learn with others, learn regularly, set a schedule"/>
        <s v="Do anything practically what you learn in theory"/>
        <s v="The best way to learn is to try out new ideas. Learn the basics from the lectures and such, but go beyond that by using online resources, reading books, trying out new ideas and implementing what you've learned. It's really helpful to materialize the conc"/>
        <s v="Stick to the forums, better than slack"/>
        <s v="TSM"/>
        <s v="Program your hours of study."/>
        <s v="Do check out forums if you're stucked. Be active there and you'll get to know many awesome people. :)"/>
        <s v="Be consistent in your hours."/>
        <s v="Make studying a habit, then it's just a matter of showing up."/>
        <s v="Be consistent"/>
        <s v="start simple, then improve"/>
        <s v="Just be curious"/>
        <s v="Be active in the communities that have been set up!! And use the forums! So many people have or had the same questions as you, and everyone is always looking for new ways to do things. Don't be afraid to share"/>
        <s v="Take similar courses at other learning sites.  Coursera and Udemy offer better versions."/>
        <s v="udacity teaching is often very basic and incomplete. look for additional sources"/>
        <s v="Try to do a nice capstone project, it will show what you really capable of"/>
        <s v="Learn to program (at least a little bit) before starting the program."/>
        <s v="Go thru the material few times and research on books"/>
        <s v="Check and make sure the entire program's content is available before you sign up for a monthly plan."/>
        <s v="Projects are more important"/>
        <s v="Plan your career change in a bigger picture. Excellence at knowledge and tools are the means to but not success itself."/>
        <s v="Immersion is key&#10;Take project reviews seriously&#10;Strive to finish in less time than you imagined possible"/>
        <s v="Don't loose time.&#10;Keep it up with the timing and new lessons as much as possible."/>
        <s v="Keep it slow, learn the basics, go beyond the prerequisites for the project submissions "/>
        <s v="Learn continuously"/>
        <s v="Study on Khan academy the math"/>
        <s v="Focus on the projects"/>
        <s v="Spend enough time to review yours"/>
        <s v="Grit!"/>
        <s v="Be consistent with your studying. Make sure you do at least some work every work."/>
        <s v="Don't overthink"/>
        <s v="It takes 30 days to form a habit."/>
        <s v="Keep momentum, login daily even if it's for a few minutes!"/>
        <s v="Just do it"/>
        <s v="-"/>
        <s v="The final part is always the hardest but the reword of having learned what you enjoy is priceless."/>
        <s v="Watch Udacity's free courses on the subject before enrolling in Nanodegree"/>
        <s v="Be ready to invest your personal time"/>
        <s v="Do not overcomplicate things: make a good enough project, improve it if you find the time."/>
        <s v="Meet the deadlines."/>
        <s v="Stay focused and engaged in your work. The more you learn from the course through paying attention and asking questions, the more hirable you are in the end. "/>
        <s v="Put full efforts"/>
        <s v="Use the foruns, be creative, use the pause if you need it, your are not alone and you will be rewarded"/>
        <s v="Plan extra time to apply what you have learnt."/>
        <s v="never give up or stop, keep up even if it hurts or you feel bored, there is nothing that tastes better than getting the degree after hours and weeks of hard work"/>
        <s v="Budget two timeslots, one little one everyday for watching videos and such, and one big chunk per week for projects."/>
        <s v="Best is the enemy of good"/>
        <s v="Learn the basics before starting nanodegree"/>
        <s v="Be patient. Learning new knowledge takes time :)"/>
        <s v="Be regular in taking classes. Don't take large gaps between completing courses."/>
        <s v="Take your time, don't be afraid to walk away and come back. Usually, that's when things actually clicked or I saw the relevance of it elsewhere in my daily life and that makes the learning much more sticky and enjoyable. "/>
        <s v="Be more curious"/>
        <s v="Patience is the key"/>
        <s v="Find other people with same interest (Slack is a great place to do so online, meetups/conferences - offline), find a problem and work towards solving that using knowledge learned from the course, participate in challenges/hackathons"/>
        <s v="It`s better to do a little everyday than big bursts before deadlines."/>
        <s v="Na"/>
        <s v="Before you begin your nanodegree, make sure you're confident in your ability to take on the challenges and type of projects you'll face within the program. If you have any doubts regarding the required skills, tackle a separate online course or class prio"/>
        <s v="Asking, reading. The more the better"/>
        <s v="Stick with it, you'll get there.  Mentors are great and the feedback from project reviewers is a powerful learning source."/>
        <s v="Be proactive"/>
        <s v="Do more code exercises"/>
        <s v="don't expect to understand everything right away"/>
        <s v="Split your project work into small chunks and handle them daily."/>
        <s v="Practice makes you perfect in learning"/>
        <s v="Keep asking questions."/>
        <s v="Always do your best."/>
        <s v="by doing one of the project in a month you will gain information and experience more than you can get in a normal year."/>
        <s v="Get organized, and learn your own way that suits.&#10;Like for me I studied the content first and projects later so that I could revise all once again.&#10;Forums are more than enough for help.&#10;Once again get organized."/>
        <s v="Make time for it that you can focus only on the material"/>
        <s v="Create a routine. Set aggressive deadlines. Study mercilessly (don't slack) till you hit your goal."/>
        <s v="Dedicate fixed time for your nano degree and stick to it"/>
        <s v="N/a"/>
        <s v="You can do it"/>
        <s v="If you are having a hard time or lacking of motivation to study, just try to make a small step by watch few videos, then rest."/>
        <s v="Just do it, and do it the right way no matter how long it takes."/>
        <s v="Be confident"/>
        <s v="Start project as early as possible."/>
        <s v="Seek help from your peers on Slack"/>
        <s v="I am not frightened by the deadline. Let's proceed at your own pace."/>
        <s v="Work regularly"/>
        <s v="Stay persistent in your learning"/>
        <s v="keep learning"/>
        <s v="Well established targets in small trunk and testable should always be your priority"/>
        <s v="Just follow the content closely, Udacity team has taken care of everything for you to understand and apply it!"/>
        <s v="at first, find out the available materials"/>
        <s v="Focus only on the nanodegree while you're at it."/>
        <s v="Don't give up!"/>
        <s v="Don't choose a field just because it's cool today, but go for what you love and feel passionate about. Look what gurus around the world can do in that technology field and set your goals. All the rest will come."/>
        <s v="Be persistent in asking questions. You might not get an answer right away, but you should try to get help while the problem is fresh in your mind."/>
        <s v="Study some every day, even if it's for a short time.  This keeps the material fresh in your mind and helps reinforce learned concepts.  "/>
        <s v="read scientific papers"/>
        <s v="Stay calm and search on the web everything you need. If you keep stuck, ask your mentor"/>
        <s v="Turn off all notifications and distractions and just focus on the material."/>
        <s v="Do be persistent, and believe you can make it."/>
        <s v="Never quit, never surrender, knowledge is power"/>
        <s v="reach out on slack/forums or form a study group."/>
        <s v="Don't stop learning"/>
        <s v="Commit to your time and make a schedule (when you'll study)"/>
        <s v="persistence and hard work can achieve anything"/>
        <s v="Be passionated and curious"/>
        <s v="The Forums are extremely helpful. Always check the forums when you are stuck on the assignments."/>
        <s v="At least an hour per day to keep the material fresh"/>
        <s v="Use slack and forum for help"/>
        <s v="Be persistent and discuss the content on Slack, it helps a lot."/>
        <s v="Do it in one block"/>
        <s v="Don't underestimate the effort you need to put into this"/>
        <s v="I would recommend that they put all of their code on github and to take pride in marketing themselves and their work. Building an online presence is perhaps the mostly important aspect of working in tech."/>
        <s v="Learn regularly and look closely to the comments you get on reviews; they are always really nice tips and tricks"/>
        <s v="Apply what your learn in real business projects"/>
        <s v="stay focused, work your projects, it's wort it "/>
        <s v="Any course content is not enough to make you expert in any topic. They however provide a strong foundation for you to become an expert. Udacity's SCND program is very strong, and gives you an opportunity to get acquainted with different aspects of self-dr"/>
        <s v="No hurry. Just enjoy every lesson."/>
        <s v="Read the documentation of the libraries used"/>
        <s v="Focus in the goal,read a lot, practice make perfection. Ask anything "/>
        <s v="Do a little bit everyday and talk to people on the various channels"/>
        <s v="Don't give up and explore more projects!!"/>
        <s v="Try to devote as much time as possible"/>
        <s v="The project are difficult but are so cool"/>
        <s v="repeat, practice, do"/>
        <s v="Don't be afraid at ask questions - no questions are stupid. Also, don't be afraid to submit quizzes and projects when you're not 100% sure of their correctness - you can submit as often as you like."/>
        <s v="keep it in mind and stick to it"/>
        <s v="Prepare and ask for help"/>
        <s v="Find people in person to work with"/>
        <s v="have fun"/>
        <s v="Try out things, as much as you can. So your fingers and not your eyes are learning the stuff, just like playing the piano."/>
        <s v="ask in slack"/>
        <s v="Keep motivated"/>
        <s v="Find a buddy to go through the work together"/>
        <s v="find a mentor offline"/>
        <s v="Even if you feel like the initial lessons don't take that much time, the projects usually end up taking x1.5-x2 as long as the lessons. Plan accordingly"/>
        <s v="Pay attention to videos"/>
        <s v="Do take into consideration the suggestion given by mentors during project Evaluation"/>
        <s v="Stay focused and be consistent. Doesn't matter how difficult it seems, you will reach your goal."/>
        <s v="Read, reread, practise in a Python IDE a lot, read blogs on Medium about the topics, use YouTube for lectures, allocate several hours per day without distractions to study, if you don't enjoy the subject maybe it's not for you, use forums (less distractin"/>
        <s v="be relaxed and concentrated when studying"/>
        <s v="Interact with like minded people. Use slack to observe what other are doing to motivate you. If possible form study group if you are find it difficult to follow alone. Every day at least open udacity classroom."/>
        <s v="Never give up! The slower you study, the faster you learn "/>
        <s v="Pick interesting data sets for your projects even if it seems challenging. Also, keep an open mind when looking at a dataset, you might be surprised by the relationships you might find."/>
        <s v="Dont feel discouraged if you are completely lost at some point. Keep at it and it'll all make sense"/>
        <s v="Try to immerse yourself with course content or the project you are working on everyday."/>
        <s v="Try to incorporate studying into your daily and weekly routine. Try to be curious and interested in the subjects."/>
        <s v="Watch every video. Ask questions. Read about your degree peripherally in the news"/>
        <s v="Nanodegree is instrumental to career .I have learned a lot   with nanodegree which helped me to secure my first job. I would suggest everyone to master the skills required for tech jobs by enrolling in nanodegree."/>
        <s v="Be patient and don't be in a hurry when working on assignment"/>
        <s v="Follow Slack tips"/>
        <s v="Focus, make notes and study hard!"/>
        <s v="Be patient"/>
        <s v="1. Don't learn too much. Learning help you achieve success, but you could never approve yourself by showing learning certificate. 2. Design yourself. Never underestimate yourself and overestimate yourself. The depth and width of your knowledge structure i"/>
        <s v="Put in the hours regularly every day. Even if it's less than an hour. Most importantly, do the things. Don't just read and watch, do things! Test and learn."/>
        <s v="Schedule time for it and stick to the schedule: don't put it off."/>
        <s v="Check out the prerequisites and fill in the gaps with supplemental courses, peruse the forum and reach out for help there, try to stay on track with the suggested deadlines and be prepared to spend a lot of time on projects"/>
        <s v="Review all preliminary skills required for the program before beginning the nanodegree. (Review statistics concepts, programming languages, etc)"/>
        <s v="Make a schedule and stick to it"/>
        <s v="Make sure it is the only thing you are doing so you can give it the proper time commitment it deserves."/>
        <s v="Every Sunday, schedule work time for the week in your calendar and commit to that schedule"/>
        <s v="When you are not watching the videos of the nanodegree program, go apply what you have learned somewhere, creating projects of your own, contributing to open source projects, etc..."/>
        <s v="Watch the videos at least twice and get comfortable looking for information on the forums and elsewhere online."/>
        <s v="Keep working consistently, you will surely attain your goal. :D"/>
        <s v="Go through suggested readings"/>
        <s v="Do something every day"/>
        <s v="Try to learn everyday a bit rather than 1 day a lot. On this one day you won't feel like doing that all day. Small goals like 10 minutes of Udacity will get you to start. Then you often get over the starting barrier and can stick with doing more Udacity f"/>
        <s v="Research via the forums/Slack/Google helps a lot when you get stuck."/>
        <s v="Jump in!"/>
        <s v="Study in small and frequent sessions"/>
        <s v="Try to understand the intricacies of the material rather than going for rote learning"/>
        <s v="Never give up, advance by working hard."/>
        <s v="Just keep on trying."/>
        <s v="Focus. Set aside large chunks of time (3-5 hours) without any distractions so you can get fully immersed in the material. Many times a breakthrough in your understanding or a novel solution only comes after hours of persistent trial and error. It can be f"/>
        <s v="Practice a lot from scratch without the ready made Jupiter Notebooks"/>
        <s v="Make sure you are able reserve enough time for the program."/>
        <s v="Don't give up and always ask questions."/>
        <s v="If the directions are vague, just submit the project and reviewer will clarify what you need to do."/>
        <s v="Self motivated"/>
        <s v="Stick to the deadlines. Don't be illusioned that they are only recommended"/>
        <s v="Focus."/>
        <s v="Read a lot. Check in with slack. Know Python well."/>
        <s v="if stuck go further then come back"/>
        <s v="Decide a time of the day when you want to develop your skills and book it for the next months so that not even your parents stop you from developing your skills during that time."/>
        <s v="When things get tough, just stick with it and you'll come out much wiser. "/>
        <s v="Constant learning"/>
        <s v="Learning will take longer than you might initially expect. Be prepared for your timeline to be slower than you might prefer."/>
        <s v="Create a study schedule and stick to it, when you get stuck speak up and get help, most importantly don't stop "/>
        <s v="Consistent study is the best way to make it through the program"/>
        <s v="passion is important"/>
        <s v="Start Early"/>
        <s v="The nanodegrees are an exceptional experience to learn last tech from the best, do your best"/>
        <s v="more ask and practice"/>
        <s v="Do something every day, even if it's just one video or a couple lines of code for a project."/>
        <s v="Being persistence"/>
        <s v="Focus on projects more, there lies the actual learning."/>
        <s v="Learn by doing the projects."/>
        <s v="Do something on the program every day, even if it only reviewing 5 minutes of a previous lesson."/>
        <s v="Buy the book. Understand each line of code in examples."/>
        <s v="Don´t give up, look for help -- there is plenty available."/>
        <s v="Just Start"/>
        <s v="Slack"/>
        <s v="Most of all have fun and share your ideas and knowledge!"/>
        <s v="It is demanding, so make sure you have the time"/>
        <s v="Steady progress to avoid too much work later on"/>
        <s v="Go through all the lecture videos and take parallel notes which will be easy to revise later. Complete all the quizs provided and try to solve without looking at solution hints."/>
        <s v="Keep focused, work hard and you will grow more than your portfolio."/>
        <s v="Since its learn at your own pace its easy to forget about the Nanodegree. A ND requires a commitment before signing up."/>
        <s v="Be dedicated through out the course and you will find everything is worth the hardwork"/>
        <s v="learn with a group"/>
        <s v="Be consistent in studying.  2 hours per day."/>
        <s v="Do a little bit everyday, rather than a lot on only one day per week."/>
        <s v="At least for the Machine Learning Nanodegree, the capstone project is a good deal more open-ended and less structured than are the preceding in-lesson projects.&#10;Work with your mentor to define a relevant capstone topic that is manageable to complete in a "/>
        <s v="take it easy cause it's really easy"/>
        <s v="Take a sneak peak at the (next) project's details first. This way you'll know what's coming and how much time to allocate in studying materials towards that project."/>
        <s v="Set a schedule and stick to it."/>
        <s v="Learn the basics before you go on to the nanodegrees. Too many people in the machine learning/AI programs don't have a working knowledge of linear algebra, calculus, basic programming, etc. "/>
        <s v="Dive in. Get started on the projects as soon as possible, because to me they made all the other materials make sense when I found them confusing from text / video alone."/>
        <s v="Practice,Practice, Practice. Practice makes one perfect"/>
        <s v="Work on it every day even if it is just for a few minutes."/>
        <s v="Just be consistent"/>
        <s v="Start with the projects as early as possible"/>
        <s v="Open your mind"/>
        <s v="Use the forums!"/>
        <s v="Take notes of the formulas in the videos. Read the description of the project before starting watching the videos. On the first struggle, immediately check the forum."/>
        <s v="If stuck, watch the lectures multiple times."/>
        <s v="Enjoy!"/>
        <s v="be smart"/>
        <s v="Be discpline. be curious"/>
        <s v="Aim for 2-4 hours of study or project development each day. Small sprints like this prevent fatigue and negative progress."/>
        <s v="You should free as much time as possible before the degree and look for work opportunities throughout the program."/>
        <s v="Try to stay as much ahead as possible, especially with the projects."/>
        <s v="communicate with others! Two heads are better than one!"/>
        <s v="Go deep on the subject."/>
        <s v="Work on different example"/>
        <s v="Congratulations! You have taken the first Step out of your comfort zone. Udacity is not only training the best developer for today and it's for future! Always look at the future and learn from the past. Never put off until tomorrow what you can do today. "/>
        <s v="Schedule time to work and stick to that schedule religiously."/>
        <s v="consistently working on the class everyday"/>
        <s v="Forums are magic"/>
        <s v="Take notes while listening to the lectures."/>
        <s v="Try to study every day, even if it is just for 20 minutes. This helps me identify the problems early and organize my week accordingly."/>
        <s v="All projects have information on how much time you would need to complete it. So, plan and allocate time efficiently and have a fixed graduation date to motivate yourself.  "/>
        <s v="Take full advantage of slack channel."/>
        <s v="Read the official documentation"/>
        <s v="I would say use the slack and forums more often as they provide great interactions and communications with experienced people."/>
        <s v="Read all resources provided and slog"/>
        <s v="you get what you put in, make time for it"/>
        <s v="reserve enough time for studying"/>
        <s v="Open up to every piece of information. Be it forums, slack, stackoverflow and connect all bits for greater understanding."/>
        <s v="Nanodegree gives the students a really good perspective about the field they are interested in"/>
        <s v="don't worry too much about the deadlines and do the lessons and quizzes thoroughly."/>
        <s v="Persistence"/>
        <s v="Learning from Udacity means you  got tomorrow’s skills today."/>
        <s v="Stick to it, ask questions, search the internet&#10;the New Skills you learn are well worth the&#10;effort"/>
        <s v="It takes more time than you think"/>
        <s v="Be curious, try by yourself and question everything"/>
        <s v="Search forum. There are lots of helpful staff!!!"/>
        <s v="Go through each and every lesson and starting working on the code, we learn more while coding"/>
        <s v="Try to communicate to other student"/>
        <s v="The best way to complete a Nanodegree is to follow the proposed order of lessons, not to skip the quizzes, look for supplementary material in case of doubts, post in the forum doubts, talk to the mentor about the difficulties and focus on the completion o"/>
        <s v="Have a good reason to learn what you are planning to learn. When &quot;why&quot; is bigger than &quot;how&quot;, everything becomes easier and more fun."/>
        <s v="Be very focous and picture yourself why you are taking the program, it'll give you strenghts in difficult times"/>
        <s v="Quiz is helpful for your projects."/>
        <s v="don't let procrastination take over. Dig in right from the start, and never let up."/>
        <s v="Ask when confused and try to solve the problem on your own before seeking help"/>
        <s v="Work hard. Don't lose momentum."/>
        <s v="Know your goal know what to do once you know keep working until you achieve it."/>
        <s v="learn by doing and asking"/>
        <s v="Its awesome, go for it. I t would be one of the most important steps you take during the formative years of your career"/>
        <s v="Triple the estimate of how much time you have to spend"/>
        <s v="Beyond setting and sticking to a regular schedule, the biggest need is to stick to it and reach out for help when you get confused. Discuss on the forums/Slack, search the internet, but don't give up.&#10;I usually spent time regularly viewing materials and t"/>
        <s v="Do not start this as you start a new job... you'll need time!"/>
        <s v="Try to go beyond assignments and concentrate on presenting and communicating your work in a professional way."/>
        <s v="Stay engaged in slack community as lots of questions"/>
        <s v="Think where you want to reach, and bring the future to the present. This will make you study every day"/>
        <s v="Use trial week as much as possible to properly evaluate their starting level"/>
        <s v="Do the projects honestly"/>
        <s v="Be patient, it is normal things won't work at the first try, just need to keep trying"/>
        <s v="Study regularly and read old chapters again"/>
        <s v="consume an elephant piece by piece"/>
        <s v="Consistency is more important in learning process."/>
        <s v="Use the preview of the program well, so you know what you're getting and manage your expectations on the content of the Nanodegree."/>
        <s v="learning is healthy, without learning you will start to degenerate"/>
        <s v="I will be hard and stressful, but at the same time it will be satisfying its like training for a marathon, it herts sometimes but you get stronger over time and end building an incredible future"/>
        <s v="Don't skimp on the mathematical understanding. It's is often not strictly necessary to use many of the tools and solve the problems, but it'll pay off in debugging, understanding, and presenting your work.&#10;&#10;As with all education, you get out what you put "/>
        <s v="Use the forums."/>
        <s v="Do not limit yourself to Udacity materials, deep dive on the Internet for more details"/>
        <s v="Implement and keep for further reference all lessons code locally on your machine. Get familiar with Source control and GitHub"/>
        <s v="Be curious, motivated"/>
        <s v="Stay focused on the goal. Use all available resources and reach out to mentors and fellow students."/>
        <s v="Don't get distracted"/>
        <s v="Have a time planning and do the activities according to it"/>
        <s v="work every day"/>
        <s v="Block your calendar and stick to your study times.  In general, I think it requires about 400 hours, meaning 8 hours per week for a year.  Meaning you need to make sure you get in 8+ hours per week (to account for holidays and weekends).&#10;&#10;Organize yoursel"/>
        <s v="Keep praticing and take every chance to apply your knowledge!"/>
        <s v="The best advice would be to have an &quot;All In or Nothing&quot; mindset where you devote yourself to learning the material and applying it during each hour you study for the nanodegree."/>
        <s v="Work hard and start projects early"/>
        <s v="Focus on the studying, practice everyday and stackoverflow will always be your bestfriend. "/>
        <s v="I think the best way to approach completing a nanodegree program is to want to work on the projects, to want to learn and concepts and implent them to see how they work in real data. Aside from that, I think Udacity provides all that is necessary for the "/>
        <s v="time and effort"/>
        <s v="Use forums when you get stuck"/>
        <s v="Pacing and leave lots of time to finish a project. Never feel rushed and panic"/>
        <s v="keep learning, dont give up"/>
        <s v="Lifelong learning determines how far you can be."/>
        <s v="You know you have it in you! Go for it!"/>
        <s v="Keep Learning Applying and try to do in your own way udacity team is ready to help you.Win won't come in single strike try hard to achieve quality in the course of learning udacity takes care of your project pecadillo's"/>
        <s v="Always finish the project before deadline. Be active in forums &amp; slack. There is lot of useful information there. Udacity Nanodegree programs is the best online courses ."/>
        <s v="Ask as many questions on slack and use the extra resources provided"/>
        <s v="Commit"/>
        <s v="Get ahead at the start"/>
        <s v="When I started the AI Nanodegree, I had not really done much in this field. So as I starter I was apprehensive whether I would be able to  keep up with the advance AI course. So to better Equip myself I went through some courses which were suggested by th"/>
        <s v="Learn to Learn. Ask what,why and how!"/>
        <s v="i think the single most important thing is to be persistent，sometimes，i have difficult understanding the topic，just keep going，a few days later，things difficult to understand before would become trivial"/>
        <s v="Work on it every day for about 10-30 minutes."/>
        <s v="Learn a little bit every day. Read as many papers as possible and watch lectures where you can"/>
        <s v="Please understand that one has to learn more than what is in a nanodegree program to be qualified. Learn about all the pre qualifications as well as associated fields of study."/>
        <s v="If you are stuck somewhere, please go to the forum section and type the keyword in the search box to find out whether anyone else had the same or similar problem, if so, look at the responses of the mentor and or other fellow students, if not ask question"/>
        <s v="Make it a priority and you will learn more than you anticipate!"/>
        <s v="Do it project by project. Breaks between projects are less detrimental than breaks within course/projects."/>
        <s v="Work a little every day, even if it's just a small amount."/>
        <s v="Follow a regular schedule and take active part in forum discussions"/>
        <s v="Try to look at the problems from different points of view and solve them by different ways"/>
        <s v="Talk to people for help"/>
        <s v="Study hard."/>
        <s v="Do it for fun!"/>
        <s v="The community of Nanodegree is really great, you can get help from there. People there really loves sharing"/>
        <s v="Be regular and try to stick to deadlines. Attend all lectures and do not leave them for the weekend. Finish them as and when they happen."/>
        <s v="Nanodegrees are great and to the point. It will help you to achieve your goal ."/>
        <s v="Invest the time to master all the example notebooks and code."/>
        <s v="The nanodegree program I attended was very well constructed and made it easy to learn the material if you keep working at it bit by bit. If you keep working at it every week, you will end up learning a great deal about the subject and it will be far more "/>
        <s v="Read and/or code everyday, even if its only 15 mins"/>
        <s v="Read daily"/>
        <s v="DAND is awesome, and just keep working."/>
        <s v="You are offered with all the ingredients to succeed, but its entirely up to you digest and apply them  "/>
        <s v="block some time on your calendar and dont work for a startup (not a great source of time :D)"/>
        <s v="Take hand written notes of the lectures to improve retention.&#10;Go through the technical documentation of the tools you are using to learn more about them.&#10;Pre-allocate time to spend studying and working on projects. Stick to you schedule.&#10;Think of ways you"/>
        <s v="The most important aspects of nanodegree is always the project and the time spent applying what you have learnt.Be sure you R&amp;D a lot while making projects about the subjects topics and modules.read a lot and experiment a lot with data and projects."/>
        <s v="Do it. It's worth it."/>
        <s v="Try to finish assignments before the deadline"/>
        <s v="Don't give up and keep working."/>
        <s v="Be very proactive about your schedule. Make sure you plan out what you want to do for the week and make sure you stick to those plans with the same commitment as you would a doctor's appointment."/>
        <s v="Try to understand the theory more than to worry about the applications, this will be a consequence"/>
        <s v="Consistency is the key to success.&#10;&#10;If one is stuck on a problem or doesn't understand a concept, it helps to break it down and then tackle it one step at a time."/>
        <s v="The only thing I feel differentiates a nanodegree from other online courses is the evaluation part. With deadlines and evaluation, it gives feel of a regular offline course which is beneficial in many ways. Most of the time I started any free courses, I w"/>
        <s v="consistent and regular studying of material"/>
        <s v="Dedication and patience are paramount. Stick with the problem long enough and you're bound to make a breakthrough. Research whatever it is you're learning. Make optional content your goal."/>
        <s v="Always finish what you start"/>
        <s v="Be consistent with your work"/>
        <s v="Stay focused and never give up.&#10;Not giving up is the key "/>
        <s v="Study regularly and define deadlines to finish the projects"/>
        <s v="Work on topics/projects you are comfortable with first... once you are halfway through the program you are likely to fight through the remainder"/>
        <s v="- don't try to be perfect&#10;- never give-up (persistence)&#10;- Try more hands-on on related concepts of Nanodegree from other sources"/>
        <s v="Complete the prerequisites before starting. Manage your time. Read extra papers, books etc."/>
        <s v="Be good in math"/>
        <s v="Involve yourself in the slack community"/>
        <s v="Do not worry if something doen not work now. It will work tomorrow. You are amaizing around awasome people. Enjoy as much as you can. Secure you future and amazing journey"/>
        <s v="try to clear yourself theoretical aspects with the help of pratical examples and of active community, try to respect the suggested deadlines"/>
        <s v="Keep re-reviewing the training materials as often as possible"/>
        <s v="Don't hesitate to ask questions and to look for help in the forums or slack channels. Udacity is really there to help you in successfully completing your Nanodegree."/>
        <s v="Work early in the morning before your day-job starts and not after a 10-12 hours day in office - is more efficient"/>
        <s v="Don't give up"/>
        <s v="The Udacity forum and Google are your allies"/>
        <s v="Whenever you feel lonely and desperate, Udacity mentors and coaches are ready to help.&#10;Never give up and always stay motivated. It worths all your hard work."/>
        <s v="Being regular with studies is key to success. My trick was to learn a concept every day and do the project in the weekend. Also apart from course material one should refer to other books and websites."/>
        <s v="Projects can take a lot of time if you want to do them properly"/>
        <s v="Start with the end in mind - if you are seeking a job, what type of portfolio do you want to create?"/>
        <s v="Keep focus!"/>
        <s v="Tenacity is the most important skill. Do not hesitate to ask questions on the forum or slack. Students and mentors are very helpful."/>
        <s v="Use forum and slack channel widely. Project needs more time than expected, so start early."/>
        <s v="put learning into your daily practice (routine)"/>
        <s v="Plan to set aside time for learning and project work"/>
        <s v="Continuous Learning"/>
        <s v="There are a lot of resources in parallel to the course content, and often you will find clearer explications in other videos.  If you don't get it with the udacity video check for similar videos."/>
        <s v="Try to study every day, not just on weekends - one hour, a couple hours a day at least, to keep everything fresh in your mind.&#10;Allocate as much time as possible to your studies, but feel free to take a break or a holiday once in a while.&#10;Keep a blog or a "/>
        <s v="Set up some goals and some planning and stick to it :)"/>
        <s v="Plan ahead and schedule time to study and complete assignments/projects. Estimate how long it will take to complete assignments by going through the work and tabulating everything that's required, and then multiply that estimate by three to allow for time"/>
        <s v="Prepare to work a lot and have to figure thingds out on your own as the forums are not muych help"/>
        <s v="Get good setup with GPU acceleration configured from beginning - helps a lot."/>
        <s v="Stay focused on the project as opposed to the classwork. Double the speed of the classwork and tear through it looking for what's available as opposed to being able to be tested on the subject. You will want to go back and reference the videos as you go t"/>
        <s v="Try to do some work every day."/>
        <s v="Be patient and set short-term goals"/>
        <s v="Passion is the basic ingredient. Commitment is the second most helpful thing. For example, I left my job to do the Nanodegree program which forced me to commit to complete the program. The trick is the capability. If you are not capable of studying a subj"/>
        <s v="Do not quit"/>
        <s v="stick to it"/>
        <s v="Enjoy the opportunity to learn from the best ! Be resilient, point the compass to your faith and move forward ! "/>
        <s v="Plan out time"/>
        <s v="Be prepared to 20+ hours per week of time to get the most out of it."/>
        <s v="not stop"/>
        <s v="Be regular to go on learning continuously and not leave everything to the end"/>
        <s v="Learn every day instead of weekends. And go an extra mile."/>
        <s v="Work daily"/>
        <s v="When we are learning or working on something new, it is normal to have difficulties and doubts at the beginning and during the learning process. Every new idea or concept that we've learned from any type of source (books, texts, videos, conversation, obse"/>
        <s v="Help other students as soon as you finish each project; it  will be beneficial for all the community."/>
        <s v="Stick to the schedule outlined and use the forums and slack channels to your advantage. Work a little every day and learn, learn, learn "/>
        <s v="commit to time to study"/>
        <s v="Work on the course material and the projects slowly but steadily"/>
        <s v="Just stuck till the end"/>
        <s v="make use of the online materials"/>
        <s v="Stay on track. Don't fall too far behind your project deadlines!"/>
        <s v="Focus in the lessons and the project. Read about other specific topics after."/>
        <s v="Don't slack too much"/>
        <s v="If you are working, be prepared to give up at least one day of your weekend to the course."/>
        <s v="Take notes with OneNote or Evernote. Enjoy projects."/>
        <s v="Binge the material and double speed whatever you can. If you learn fast, go through it quickly. Slow down the videos if they're too fast. If you're a theory person, learn the theory quickly and go back and apply theory ASAP so it stays in Long term memory"/>
        <s v="Study regularly. Don't fall behind"/>
        <s v="knowledge is the door. programming is the key."/>
        <s v="Go through an exercise twice"/>
        <s v="Do the work every day. Don't be afraid to seek out external materials or discussion"/>
        <s v="Slow and steady wins!  Pace yourself, check the forums and set goals."/>
        <s v="Have an reason why you want to do the nanodegree and remember it when you graduate."/>
        <s v="Work hard. Don't lose hope. Focus"/>
        <s v="Never give up if you get stuck because you will get stuck or you simply need to find a more challenging program."/>
        <s v="Go for the project fast"/>
        <s v="Work steadily, every day."/>
        <s v="Be careful picking your capstone. This can be a huge amount of work."/>
        <s v="Know why you are there.  Do it because you want to be able to do specific things when done."/>
        <s v="Learn at least 30 mins every day"/>
        <s v="Be assiduos, look for extra videos on YouTube whenever you feel like you are missing out on something "/>
        <s v="Try to do everything yourself"/>
        <s v="Study in the early morning"/>
        <s v="Stick to a timeline, try to solve the coding assignments without seeking help, allocate large amount of time for projects (they take longer than expected)."/>
        <s v="Be organized"/>
        <s v="Do it but be prepared for massive struggle"/>
        <s v="Have a great motivation"/>
        <s v="Start learning and applying your knowledge as soon as possible, it will help you to tackle the projects!"/>
        <s v="Always be learning and looking for different content to help you understand the topics studied."/>
        <s v="Don't give up and stick to a schedule to make progress"/>
        <s v="Enjoy each and every opportunity to learn something new."/>
        <s v="Create a schedule"/>
        <s v="Don't give up, keep trying, keep checking the Forums, and try to work on it EVERY DAY!"/>
        <s v="Treat the online lectures seriously - take good notes, they will be useful later. "/>
        <s v="Try to set a weekly goal that you are 90% confident that you can attain by working a certain amount of time every day. Then, set yourself a stretch goal to meet if you manage to complete the first goal quicker than expected. This helps ensure that you wil"/>
        <s v="Use different sources of information."/>
        <s v="Do not depend totally on the course material. Read research papers (latest)."/>
        <s v="Work hard, it plays off.&#10;If you can work from work, don't go home and get distracted."/>
        <s v="Do it every day and you will finish within a month"/>
        <s v="Don't give up, ask for help in the slack channel "/>
        <s v="Doing this quickly is a job"/>
        <s v="Rest assured that the time you invest in this will be well spent. A good approach is to commit to a daily routine to work on the Nanodegree consistently."/>
        <s v="Set up dedicated time. Have a fixed and clear agenda."/>
        <s v="Do personal projects outside of the course applying what you have learned."/>
        <s v="Make the most out of the project reviews! Most of the reviewers are passing on so much information. Even when passing, read all suggestions."/>
        <s v="Take it seriously. Like many things, what you get out is a strictly monotonic function of what you put in. Also, sometimes the frustration doesn't seem worth the effort when you're at a roadblock. But I often found that getting past these hugely boosted m"/>
        <s v="Patience, because sometimes you need time to figure out the solution."/>
        <s v="Get a solid good math background to be sure you can understand the fundamentals"/>
        <s v="Get your hands dirty and do at least a bit more than is written in instructions"/>
        <s v="Keep up the pace because otherwise you might need to relearn previous chapters"/>
        <s v="Dont give up! You could allways find help on forum!"/>
        <s v="Read everything completely. Give yourself time to learn and think about the work.... trust the process..."/>
        <s v="Get into the habit of doing some amount of work towards the completing the program every day."/>
        <s v="Read slack channels and ask questions"/>
        <s v="Hang in there - you will get there with time and practise."/>
        <s v="Study every day. Repeat watching what you don't understand."/>
        <s v="Follow or exceed the course schedule"/>
        <s v="Do not quit, continue step by step. In case you can not understand the material, firstly search on the web, then ask someone. "/>
        <s v="Share your study notes in a blog. Summarise all the papers. Python is easier than you think. Learn Artificial Intelligence before it learns you."/>
        <s v="Start ASAP"/>
        <s v="spend decent amount of time on it"/>
        <s v="Try to make some progress every single week, and if possible every day or every other day. Doing at least a little work on a regular basis keeps you engaged, even if it's just 5 or 10 minutes to finish a few videos or complete a quiz.  Then, once in a whi"/>
        <s v="Start projects early. Often you will have some snag, anything from software installation to a bug in your program. Take copious notes from videos. "/>
        <s v="Enjoy and go your own speed."/>
        <s v="find helpful related projects to study on GitHub and double your estimated time :)"/>
        <s v="Identify what you are interested in and go for it. Rely on the community if you get stuck."/>
        <s v="First is the persistence; Second is making your hands dirty by coding to help you understand the concepts; Last but not the asking for help from Forum or mentor for anything which is hard to understand."/>
        <s v="Udacity gives us truely applicable skills, so please go forward even little by little."/>
        <s v="Never give up."/>
        <s v="Learn as much as you can from the external sources, the link to which are provided by Udacity in almost all videos, they work as catalyst and complete the project and try to add something new to the projects from your side."/>
        <s v="Interact with as many students to learn things outside the classroom and motivate yourself."/>
        <s v="After completing projects create your own projects. Think about something you would want to solve and apply what you have learned for yourself. That's when you know that you really know the stuff."/>
        <s v="Study always, practice often"/>
        <s v="Lectures are materials that make one to be able to complete the projects. Do not skip any one of them."/>
        <s v="Make sure you understand the main concepts on the videos"/>
        <s v="Try not to procrastinate, a little progress everyday is better than thinking about completing it."/>
        <s v="Keep at it, a bit regularly"/>
        <s v="Use the forums to your advantage. Break your code and the one you are handed over to actually learn from it."/>
        <s v="Keep the passion burning. Remember that what we are learning will impact the world in some way or another :)"/>
        <s v="Be passionate to coding and acquiring new skills.Spend as much time as you can to learning. Theoretical  knowledge and programming skills are both important to be a good engineer."/>
        <s v="Talk to your family if you have and make sure you get learning time."/>
        <s v="Work consistently, but don't be hard on yourself when you don't make deadlines. More help is available now than when I did my Nanodegree, if you are truly stuck, seek help. Don't be afraid of taking time to learning/researching what may be perceived as ba"/>
        <s v="This would depend on the program. It seems some are much more challenging than others. The react is quite a bit easier than the deep learning so far. That being said, setting weekly goals + timeboxing an hour every day has been effective for me. Check you"/>
        <s v="Persist."/>
        <s v="I recommand the new student arranging enough time in the beginning weaks to be familiar with environments(like Linux, Python). It is also better if he could be familiar with them before enrollment. During studying for the nanodegree program, keep in mind "/>
        <s v="Enjoy learning and do not worry about getting a job after the Nanodegree. It will come to you in future."/>
        <s v="Please keep steady progress every day!"/>
        <s v="Read the introducton of the project carefully and search for more information about the project before doing the project"/>
        <s v="GO ahead , Immerse it is a very interesting world"/>
        <s v="Consistency &gt; a-priori-knowledge"/>
        <s v="Consistency in work/progress"/>
        <s v="Keep submitting and getting feedbacks!"/>
        <s v="Get a quiet place to study"/>
        <s v="•Don't hesitate to ask.&#10;•Please look carefully at the lesson repeatedly. "/>
        <s v="Reading the intro for a project carefully before having lectures related."/>
        <s v="Start learning the material as early as possible."/>
        <s v="Watch videos first, pay later"/>
        <s v="Make sure you stick with it and just do the projects. If you get lost, seek out help, and if you truly have nothing available to help, then just do your best and submit. Get feedback as often as you can, and accept the challenge. It's okay if it's tough, "/>
        <s v="Like all online courses, it requires will, determination and perseverance to complete ND.&#10;It is important to regularly login even if for 30min. Weekly check in with mentor can keep you stay focused on your weekly goals.&#10;And lastly, if you have time partic"/>
        <s v="1) watch the content _before_ subscribing to Nanodegree program :)&#10;2) Start the projects early. They usually take more time than some may anticipate"/>
        <s v="Search and ask anything on Slack channels."/>
        <s v="If you enjoy what you're doing, it will not be that much work. Get the basics right and you will save a lot of time later during the project development."/>
        <s v="Try to write projects from scratch rather than fill in the blanks. It helps to analyze the problem from a bigger perspective"/>
        <s v="Don't be discouraged when you get stuck for a while. Check the forum, google, and stackoverflow. Even if you can't find the exact solution you're looking for, you can definitely find some inspirations that might just guide you to discover your own solutio"/>
        <s v="1. be aware that Udacity courses might focus on intuition and practical projects and could be a little light on theoretical details. Go through supplement materials if you feel like not getting thing 100%, as they usually provide excellent reference mater"/>
        <s v="Whenever you are stuck at somewhere, take a step back  and explain yourself whatever little things you understood and also the things you don't. Then try to relearn the concept again. Trust me it would make more sense this time. If you still have difficul"/>
        <s v="Enjoy! Nanodegree are very practical, so enjoy trying to do anything You see in the lectures, that's a good way to learn and have doubts and create strategies to learn."/>
        <s v="Study a lot"/>
        <s v="Supplement course materials with abundant sources of information available via internet blogs, Stackoverflow, videos, academic papers, and reflection.  MOOC education is very much an active form of learning which requires engagement, intuition, and explor"/>
        <s v="This is a great platform to reskill yourself with industry proven courses. The results that you draw from the course would be a function of how much time you spend."/>
        <s v="provide chinese support&#10;"/>
        <s v="do your best in project."/>
        <s v="Each of the programming is a challenge for an student. Not only it enhances the theory but practical knowledge of the field. When collection of such assignments are completed, the student becomes a Master in that field.  "/>
        <s v="It is worth it!!!"/>
        <s v="Decide the schedule and stick to it and keep practising what you learn and document everything..EVERYTHING"/>
        <s v="keep trying to coding and read all materials as much as you can"/>
        <s v="Listen carefully to the courses and I normally will go over the material 2-3 times before starting the project because its more about understanding the material than passing the projects and getting certified especially if you plan to get a job because an"/>
        <s v="Stay regular and focussed."/>
        <s v="Aggressively look for resources to supplement lectures"/>
        <s v="Just don't give up."/>
        <s v="Be curious and be informed. Keep learning. Make notes. Its important to understand the concept in and out. Understand nitty-gritties. Dont be afraid to ask mentors for help. Its not about finishing the course fast. Its how much you learn"/>
        <s v="More hands-on try, additional reading material must be serious to see, then add their own points to the required knowledge"/>
        <s v="Do some review. Don't hurry"/>
        <s v="Be consistent in your learning. Always try to practice the skills however you can! E.g. write a weekly blog where you explore the techniques you've learned."/>
        <s v="Use every ressources at your dispostion and keep on learning."/>
        <s v="work hard and keep learning, make use of all the resources you could get regarding the subject you are learning"/>
        <s v="Make sure you meet the prerequisites, and then some. The suggested deadlines are important, do your best to respect them."/>
        <s v="I suggest them to learn from several 3rd parties sources."/>
        <s v="Stick to your schedule and read research papers every week. Don't be in a rush to complete the Nanodegree and clarify all your doubts before moving to a new topic."/>
        <s v="The course content introduces to the topics, but they need to supplement it with a lot of other related material available on the web for deeper understanding of the subject. Try solving real problems, apart from the projects from the course work, so they"/>
        <s v="To have faith in themselves"/>
        <s v="Never leave for tomorrow what you can do today"/>
        <s v="Be inquisitive, especially beyond projects"/>
        <s v="1. Be genuinely interested in anything that you are learning. Learn for the fun of it. Don't force yourself because of someone or because you want to get a job or to make money.&#10;&#10;2. Be ready to go and learn beyond the coursework. There is no class that wi"/>
        <s v="Do the projects very very very sincerely. Use stackoverflow, slack and other resources to your advantage. 1 on 1 mentorship is a good way of improving upon your work but keep it the last option. Use it only when you have tried everything but still can't f"/>
        <s v="My tip is, always to keep on learning! Do not make to long breaks between projects. "/>
        <s v="Focus on the projects and try to read the material provided and never hesitate to ask for help in the forums and if you are struck check out some git repos."/>
        <s v="Take it seriously. Try to search online other materials to support your classes."/>
        <s v="Seriously complete the project"/>
        <s v="Keep going at it. Make a habit out of learning. If you take to long outside of the process it will be harder to get back to it, and things won't stick as well."/>
        <s v="a) set a schedule and expect it to change&#10;b) help solve others' problems to understand the material better&#10;c) create a list of priority tasks in your life. Only do the nanodegree if it can be in or part of the top 3 "/>
        <s v="Try to do something every day! Make good use of Slack and support your fellow students!"/>
        <s v="Keep a regular study schedule, work hard, and don't be afraid to ask questions.  It can be tempting to want to solve every problem you have by yourself, but most likely every problem you have during the Nanodegree will have been encountered before by some"/>
        <s v="Find ways to apply you learnings into real world. It's easy to forget things."/>
        <s v="Focus on project and learn the necessary part"/>
        <s v="Work regularly. Treat this as a classroom program and stick to your schedule."/>
        <s v="study hard"/>
        <s v="Try to understand everything from first principles. Use all the resources available, including the great community."/>
        <s v="Nothing"/>
        <s v="Spend time to understand the theory and intuition before coding"/>
        <s v="Try to research in depth the various topics and use the projects as a base to experiment as many technics as possible. The feedback received from mentors' evaluations is invaluable and the return is directly proportional to the work spent on the projects."/>
        <s v="Don't believe the time estimates. You may enrol in two Nanodegrees at the same time like I did, you will complete the first one and run out of time to complete the second. "/>
        <s v="The expected work time for projects is a lot higher than those published."/>
        <s v="Just stick to it."/>
        <s v="Study a little bit everyday instead of doing it all together&#10;And do your assignments and projects seriously "/>
        <s v="Keep a steady pace and meet deadlines"/>
        <s v="Consistency is most important. Don't try to do it all, just put in some effort every day. Don't be a hero. Asking or looking for help is part of learning and a skill you should be using every day."/>
        <s v="Focus on learning and projects and put away everything else if you can. Had to work , take care of kids and family and study. Very difficult. "/>
        <s v="Just make sure you have your timetable set. This will ensure proper learning of course material."/>
        <s v="Follow along with lessons with pen&amp;paper and try to make notes. Writing reinforces learning. Also, reserve enough time for projects so that you can also work on optional portions. They really enhance your learning."/>
        <s v="I would say if you get stuck, use the forums, other people may have had the same issue as you, and you can see where you are going wrong."/>
        <s v="do not expect to find everything in the videos. its require more than that. read books, research and thinking and doing a lot"/>
        <s v="Need to understand what each degree offers. Make sure that you are signing up for what you want to do in future not just to add a certificate in your kitty."/>
        <s v="Use deliberate practice and have patience."/>
        <s v="make regular and frequent time available to study"/>
        <s v="Plan out the number of hours you want to study a week(be realistic). In the evening decide how many hours you will work the next day and what that time will go towards. Make sure your daily goals sum up to your weekly total. Stick with your goals and stri"/>
        <s v="Try to make progress on your lessons every day, even if it is little time what you have. Don't let too many days pass without doing that. Use the forum and watch each and every video. Use as many resources from Udacity as possible "/>
        <s v="Try to finish as fast as possible"/>
        <s v="Fixed time to learn and take notes."/>
        <s v="watch the tutorial video carefully;"/>
        <s v="Learn via projects"/>
        <s v="Try,Try and never give up even if you feel that you don't understand ...try to use all the resources provided"/>
        <s v="It is easier and more fun than you would expect.  You should try it."/>
        <s v="Keep at it, don't rush your projects. Make sure that you understand what the project is asking you to do before getting to it. Find your own datasets, it gives you more experience working with messy real life data. Most importantly have fun. "/>
        <s v="Make sure it's worth the time/money spent as there's no guarantee of job placement."/>
        <s v="Ask questions in the forum that's the best place to learn"/>
        <s v="Perhaps some projects' description are not perfect, but we can understand it in other ways."/>
        <s v="Keep working at it even if you get frustrated or stuck."/>
        <s v="Do more than just the videos for learning"/>
        <s v="What I love about Udacity is that everyone who is completing a Nanodegree program is truly curious about learning, as nobody is forced to take these programs. The community will truly inspire you to push your limits.&#10;&#10;My advice is to sign up for a Nanodeg"/>
        <s v="read some books parallel"/>
        <s v="Create a study pattern (like study for 1 hour every day and 4 hours over the week-end) and clear goals for each week. Don't compare yourself to too much to the other students (Everybody has a different background and some students can spend more time than"/>
        <s v="The learning opportunity is great. Work hard and every one will be benefited."/>
        <s v="Get additional Learning Material. Try total follow the timeline"/>
        <s v="Do every day a little bit to learn most efficiently."/>
        <s v="don't expect help"/>
        <s v="stay focused"/>
        <s v="Stay on schedule"/>
        <s v="stay hungry，stay foolish"/>
        <s v="The world is rapidly changing, instead of watching the change, become a part of the change! Therefore, take this unique opportunity of online learning to learn/upgrade skills that are needed for the future that is already here!"/>
        <s v="Dont waste your money!"/>
        <s v="Aim + Ask + Act + Await =&gt; Achieve&#10;(Louis Pasteur)"/>
        <s v="Students must try to dedicate some time everyday consistently."/>
        <s v="Learning is fun. Experiment it and code along or else you loose the essence as you move ahead. Use pen and paper - still legacy method - but worked well for me."/>
        <s v="Try to build a routine."/>
        <s v="Be very motivated"/>
        <s v="Invest your time and try to get out of a project as much as you can."/>
        <s v="Find time in the day to watch and read lessons. Keep trying even when stuck on projects...Don't give up"/>
        <s v="You have to like what you are studying. And study more than the classes. Search for paper and other sources to get a different point of view of the subjects. Just making the project is not Enough to learn."/>
        <s v="useful"/>
        <s v="Practical examples for applying AI in real life"/>
        <s v="Stay on time for project deliveries and do spaced out learning."/>
        <s v="Keep track on the stuff as it gets released and do not leave it for later. Add GitHub and StackOverflow to your Browser Favs"/>
        <s v="Read a text book first, to gage your level of interest and drive."/>
        <s v="Worth doing it"/>
        <s v="Be perseverant and resourceful"/>
        <s v="Work every day. Check the forum. Be patient."/>
        <s v="Have Grit and Persistance"/>
        <s v="The 1 on 1 mentor is great. make use of it.&#10;Forum is really awesome, be active.&#10;Reach out to fellow students&#10;&#10;and finally, keep going! you will redeem the awards of all the effort you put into it."/>
        <s v="Learn to skin the web for the right info and don't be scared to participate on the forums"/>
        <s v="go through the material as soon as it's up and ask questions on slack."/>
        <s v="Work through every exercise and the projects will be straightforward.&#10;&#10;You get out what you put in. There are a lot of valuable optional resources linked - take advantage of them.&#10;&#10;Don't be afraid to ask for help or look through the forums - a lot of peop"/>
        <s v="Do not fear of not passing the projects for the first time. Read the reviews of the projects carefully"/>
        <s v="Set goals for time spent in the program and track your progress. This can be very motivating!"/>
      </sharedItems>
    </cacheField>
    <cacheField name="how_found_out_merged" numFmtId="0">
      <sharedItems>
        <s v="Friend / word of mouth"/>
        <s v="Google"/>
        <s v="AI-Class"/>
        <s v="I don't remember"/>
        <s v="Twitter"/>
        <s v="World of Watson , IBM"/>
        <s v="Facebook"/>
        <s v="LinkedIn"/>
        <s v="Old AI Mooc student"/>
        <s v="reddit"/>
        <s v="website"/>
        <s v="Tech news"/>
        <s v="I dont remember"/>
        <s v="News Sites"/>
        <s v="Twiml podcast"/>
        <s v="Originally, internet search for online programming classes"/>
        <s v="can't remember"/>
        <s v="News about the free AI course that started it all. I do not remember the site."/>
        <s v="I don't really remember."/>
        <s v="MIT Technology Review"/>
        <s v="Received email by Sebastian Thrun about the opening of Udacity."/>
        <s v="Sebastian keynote @ IBM World of Watson."/>
        <s v="university"/>
        <s v="techcrunch"/>
        <s v="wechat"/>
        <s v="Sirajology on YouTube"/>
        <s v="Joined the very first AI course by Sebastian and Peter Norvig"/>
        <s v="AT&amp;T GATech/OMSCS Arrangement"/>
        <s v="German online news"/>
        <s v="Company Partner (General Electric)"/>
        <s v="Don't remember, joined in 2012 :)"/>
        <s v="NVidia Dev Group"/>
        <s v="News"/>
        <s v="Sebastien"/>
        <s v="Google I/O 2016"/>
        <s v="I started using Coursera and then kind of read about Udacity somewhere on the internet..."/>
        <s v="Google Plus"/>
        <s v="class-central"/>
        <s v="Quora"/>
        <s v="I searched myself for something like Udacity. So in some sense I found you in google."/>
        <s v="read an article about MOOCs 4-5 years ago."/>
        <s v="Don't remember"/>
        <s v="I was part of the AI for Robotics Stanford pilot"/>
        <s v="Intro to AI course at Stanford"/>
        <s v="Medium"/>
        <s v="email advertisement"/>
        <s v="Don't remember."/>
        <s v="When it was created after the first AI course."/>
        <s v="YouTube"/>
        <s v="Blog"/>
        <s v="Baidu"/>
        <s v="internet news"/>
        <s v="MOOC sites"/>
        <s v="Email"/>
        <s v="News? Google? I used to be a computer science and engineering professor, so it was in my field."/>
        <s v="Bloomberg"/>
        <s v="I had participated in the first AI class before Udacity was founded? And just followed the steps of Mr. Thrun"/>
        <s v="Media"/>
        <s v="YouTube interview of Peter Diamandis"/>
        <s v="hacker news"/>
        <s v="vc.ru"/>
        <s v="Internet"/>
        <s v="Popular Science - MOOC's article"/>
        <s v="search for moocs"/>
        <s v="Meetup"/>
        <s v="It was a long time ago. I don't remember."/>
        <s v="Read a news article."/>
        <s v="Following Dr. Thurn"/>
        <s v="Billboard"/>
        <s v="TV Sebastian on. Loomberg"/>
        <s v="The original ai class. :-)"/>
        <s v="Google I/O"/>
        <s v="I took the db-class.com online course before MOOCs were a thing. This lead me to Andrew Ng's ml-class course, and to the original AI course by Thrun and Norvig."/>
        <s v="The Netflix movie 'Lo and Behold'."/>
        <s v="Links from somewhere"/>
        <s v="A podcast - programming throwdown"/>
        <s v="Research into MOOCs when they were first becoming popular"/>
        <s v="unknown"/>
        <s v="Hacker News, when Sebastian announced it, several years ago."/>
        <s v="Blog post"/>
        <s v="Started at inception after reading about Thrun/Norvig AI  course."/>
        <s v="Books"/>
        <s v="Technology blogs"/>
        <s v="I watched a documentation on TV (https://www.zdf.de/dokumentation/dokumentation/schoene-neue-welt-120.html), where Stefan Thrun gave an interview. I was really impressed and after announcing the Self Driving Car Engineer Nanodegree I jumped on the UDACITY"/>
        <s v="guokr"/>
        <s v="Youtube channel of Siraj Raval"/>
        <s v="I took the very first AI course by Sebastian Thrun and Peter Norvig. I think I heard about it on Hacker News"/>
        <s v="online tech news"/>
        <s v="I know Udacity since 2010 with the ai-class.org (the first round of artificial intelligence introduction mooc)"/>
        <s v="Read about it in the news"/>
        <s v="Workplace"/>
        <s v="I don't know"/>
        <s v="On Netflix video &quot; Lo and Behold, Reveries of the Connected Worl &quot; "/>
        <s v="Known for a while now..."/>
        <s v="Followed first course of p. Thrun"/>
        <s v="Github backpack"/>
      </sharedItems>
    </cacheField>
    <cacheField name="recommend_rating" numFmtId="0">
      <sharedItems containsSemiMixedTypes="0" containsString="0" containsNumber="1" containsInteger="1">
        <n v="10.0"/>
        <n v="8.0"/>
        <n v="5.0"/>
        <n v="9.0"/>
        <n v="7.0"/>
        <n v="6.0"/>
        <n v="2.0"/>
        <n v="4.0"/>
        <n v="0.0"/>
      </sharedItems>
    </cacheField>
    <cacheField name="what_to_improve" numFmtId="0">
      <sharedItems containsBlank="1">
        <s v="Have weekly assignments"/>
        <s v="Nothing"/>
        <s v="more help working through the courses"/>
        <s v="Feature podcasts. More meetings with renowned scientists/engineers/founders."/>
        <s v="More in depth information and theory"/>
        <s v="Some classes could benefit from more hands on practice. For example, the intro to deep learning class is very hands on. I think other classes would benefit from being developed with a similar approach."/>
        <s v="Give more information about employment statistics after taking nanodegree."/>
        <s v="More UK meetups"/>
        <s v="Some of the content was ported from another course.  It helps to have courses developed individually with the instructors in full control.  Guests were great, but randomly adding instructors and unfamiliar content formats was a negative."/>
        <s v="more assignments"/>
        <s v="ask for own motivation, try to tailor course on this (solve my own problems in projects)"/>
        <s v="more nanodegrees!"/>
        <s v="More content"/>
        <s v="Live help plz"/>
        <s v="It's already awesome!"/>
        <m/>
        <s v="I think that some courses are really good while others can do much better."/>
        <s v="Udacity is best learning institution I have attended."/>
        <s v="Maybe more grand-scale projects bringing together skills from multiple courses"/>
        <s v="more recruiters in Europe"/>
        <s v="Companion books"/>
        <s v="I don't like the mentor constantly nagging when logging in. I'd like to deactivate that feature."/>
        <s v="Better career services"/>
        <s v="Not sure, I am very happy so far"/>
        <s v="The mentor experience wasn't great.  I think some of the projects gave too much boiler plate code/helper functions so that it was hard to 1) really feel like you were coding the 'solution' and 2) hard to figure out what all is going on and how it's really"/>
        <s v="currently nothing"/>
        <s v="more project oritented videos"/>
        <s v="Some courses have lots of repetitive material. It could be overwhelming to see that you have 4 hours of videos to watch, while maybe 30-40% of it is repeating material from previous lectures"/>
        <s v="Keep the quality high! Don't try to over advertise your programs like happened in the Deep Learning Nanodegree. Be truthful and keep up the good work!"/>
        <s v="Specifically for deep learning, have a tensorflow primer."/>
        <s v="more content for the AI nano-degree"/>
        <s v="Add more projects. Add more challenging contents."/>
        <s v="Nothing all is fine"/>
        <s v="Help students to become better freelancers"/>
        <s v="Better Project, ask the students to do more on project"/>
        <s v="It's awesome right now."/>
        <s v="Nothing, I am very happy"/>
        <s v="lower price"/>
        <s v="Do not send promotional emails of already completed Nanodegree to graduates."/>
        <s v="I can't think of anything"/>
        <s v="Nothing - you guys (and girls) are doing an amazing job! Keep it up."/>
        <s v="Reducing cost and elaborate course materials to University standards."/>
        <s v="Podcasts"/>
        <s v="I think an improvement could be the one on one coaching sessions. I set up a few during one of my projects and the instructor was very late to both sessions that I attended and seemed to just rush through the process. I was able to get the information I n"/>
        <s v="More hands-on careers services engagement and reflection built into the process. The few weeks I had engaging with a mentor in the MLND were a bright light in this direction."/>
        <s v="Pair employers and candidates."/>
        <s v="Ticket are badly handled. At the end of my nanodegree, I submitted a ticket on May 13 (7:45 PM PDT), to cancel my Self-Driving Car Nanodegree.&#10;Here was my message:&#10;-------&#10;Hi,&#10;&#10;I was planning to do the Self-Driving Car Nanodegree and AI Nanodegree in the "/>
        <s v="Be cheaper"/>
        <s v="More courses"/>
        <s v="Greater analytical treatment of topics with derivations etc"/>
        <s v="I would expect Udacity to become more active in India as over here finding a job is a challenge which i think with great minds like Sebastian Thrun can be overcomed. Rest the teaching materials are fantastic and i always look for Udacity for new material "/>
        <s v="Better ways of providing job opportunities to students like me in India"/>
        <s v="I had by far the best experience in online learning with Udacity! If I will find something that is worth changing I will let you know :)"/>
        <s v="Been able to be recruited by tech companies through Udacity. I haven't experienced this so far."/>
        <s v="all good"/>
        <s v="&#10;"/>
        <s v="more mobile based solutions to keep people engaged while they are on travel"/>
        <s v="I don't know"/>
        <s v="I would say more DL in the ML class but now you have a specific DL/AI nanodegree so already solved."/>
        <s v="Don't know"/>
        <s v="Tailor made nanodegrees, ability to choose terms from different nanodegrees only the parts I need and not have to repeat things I know"/>
        <s v="It is great for me"/>
        <s v="discounts!"/>
        <s v="More choices for office hours"/>
        <s v="Perhaps more active engagement or encouragement from Udacity, ie if you have not logged in a few days/weeks. Or setup regular calls/checkins would be motivating."/>
        <s v="organize local meet ups in large cities so students could work together"/>
        <s v="DLND can be taught using Keras and not tensorflow . Keras is far easier to code and understand"/>
        <s v="a new world"/>
        <s v="Do more nanodegree and continue with the high quality courses, also more reading lessons and quizzes"/>
        <s v="Provide more opportunities to get exposure to employers  ."/>
        <s v="Not much. It is honestly a very well designed program from top to bottom."/>
        <s v="The site is too heavy and sometimes takes long time to load the content"/>
        <s v="More scholarships for nanodegrees"/>
        <s v="more not that technical programs"/>
        <s v="create advanced Machine Learning / Artificial Intelligence nanodegrees with less lectures / theory but a lot more real-life application projects."/>
        <s v="For the capstone project I was not quite sure what is expected from me. I kinda struggled between writing a project paper or a scientific paper like in university."/>
        <s v="ALWAYS HAVE FORUMS. The Robotics Slack is so messy and cluttered."/>
        <s v="Improve some ND's course material, in particular MLND, since the course material is pieced together from various sources instead of originally developed."/>
        <s v="get more job opportunties for students"/>
        <s v="Include a few real industry problems for the nanodegree graduates. This way , they will be applying their knowledge to a real life problem and if the employer likes the solution, he can hire the graduate.This way ,both the graduate and the employer benefi"/>
        <s v="Mentor in the program should spend more time on students. They should be more professional. For me, I asked questions several times, but my mentor never replied. "/>
        <s v="I think the networking and career services can still be improved for Non US based students"/>
        <s v="Somehow provide better time estimates of course projects (and optional labs) to help students know how to budget time (&quot;level of difficulty&quot; star rating?, est. time required?, student testimonial on the difficulty? etc..)"/>
        <s v="Noting down my own understanding is a core part of my learning. I usually write it down. But it would be awesome if i have a notes section for each lecture (a Textarea) where i can scribble down whatever i want. That way i can ensure that i go through my "/>
        <s v="Polish the lessons"/>
        <s v="Help/push people who are stuck or havent invested time"/>
        <s v="Having live many live sessions would be great"/>
        <s v="I don't like the Nanodegree Pricing model. I would prefer the previous month based model over this semester based one. Please go back to that model and also, upload the courses from the new Nanodegrees like AI and SDC etc. so that we could at least watch "/>
        <s v="Inform users early if there is a shortage of project reviewers"/>
        <s v="TSM"/>
        <s v="Suggest outside class practical exercises."/>
        <s v="The way UDACITY is doing is currently perfect as for me."/>
        <s v="Offer an online notebook."/>
        <s v="More teacher interaction, local groups"/>
        <s v="Be a bit more interactive with students."/>
        <s v="The lack of Udacity is the impossibility to ask questions and get answer. Mentor is not (as far from my point of view) a reliable source of information (and sometimes disappears...)"/>
        <s v="Try to balance the material complexity and time needed for the projects."/>
        <s v="There could be more feedback for certain administrative tasks. For example, there is no way to know that the graduation ID check and Survey have been received. So after you complete those, you're kind of in a 3 day limbo while you wait to know if they've "/>
        <s v="Move away from &quot;Style over Substance&quot; and try to create usable courses."/>
        <s v="the lessons could be much better. more detailed, better explanations and more and longer videos. lectures often cover only the bare minimum one needs to know. scripts to look things up would be helpful. NDs are too expensive for the delivered quality"/>
        <s v="More rigorous project, Put more emphasis on capstone"/>
        <s v="Improved communication regarding missed deadlines for content, course changes, etc."/>
        <s v="Mobile App is not the best."/>
        <s v="Expand the in person offering to Austin, even more around making job placement even better"/>
        <s v="I'm almost done with the A.I. nanodegree. Overall, the 2nd term was intellectually less demanding that the 1st term. This should be evened out in the future."/>
        <s v="Continue the great work"/>
        <s v="Provide in-vivo projects with partners. e.g. host competition with hiring partner and students can be introduced as a candidate."/>
        <s v="Referral bonuses 😂😂&#10;Job references&#10;Have a strong Canadian presence"/>
        <s v="More content on advanced/edge technologies/news."/>
        <s v="Better partnership with companies to offer direct placements"/>
        <s v="Provide less template projects and more custom one to improve portfolio. Roll out better-prepared courses (usually, Nanodegree are started when some lessons are very raw)."/>
        <s v="Clarify the knowledge level required to do the course"/>
        <s v="Mobile App to be more consistent with Web."/>
        <s v="Make more projects and with more coding required"/>
        <s v="good feedback and forum and project"/>
        <s v="Better translation to portuguese (pt-br)"/>
        <s v="Reviewers could be more consistent about requirements for completing projects."/>
        <s v="Find a way to have exams recognize by known schools"/>
        <s v="Local Groups"/>
        <s v="Mention this in course feedback but I would guess if projects are real problems from partners, and students get to work on them with Udacity staff and eventually present it to partners that would be valuable. Also, in some projects, the write up is not ri"/>
        <s v="Jobs for graduates"/>
        <s v="-"/>
        <s v="Provide more scholarships various fields"/>
        <s v="I would have been helpful somwtimes to have like a lab expirience for some subjects. To explore the subject more in different directions and applications regardles of the project"/>
        <s v="Provide more real world projects"/>
        <s v="Clearer project instructions."/>
        <s v="More exciting / fun projects like the AI / CNN project."/>
        <s v="Do more examples in the exercises that more closely model the real world. Also, have more independent projects that have the students create their own programs from scratch"/>
        <s v="More quality lectures"/>
        <s v="More real world problemns"/>
        <s v="Provide information about the tasks required to deploy and make the project practical ."/>
        <s v="help me get a job in morocco"/>
        <s v="Cheaper. It's usually the cost that makes me hesitant to sign up."/>
        <s v="Improve the job finding platform"/>
        <s v="Improve employability of its ML Nanodegree graduates"/>
        <s v="Will be great if there is a knowledge tree to illustrate different paths we can take to learn something (eg data analysis, machine learning, etc). The amount of available courses could be overwhelmimg for new starters."/>
        <s v="An interview prep would be very helpful."/>
        <s v="More projects related to real life work"/>
        <s v="Fixed pricing and more guided labs."/>
        <s v="I am enjoying my terms. More meetups maybe"/>
        <s v="Create more interesting assignments with the most updated data"/>
        <s v="Build the brand image in the industry outside the US , so that employers know that Udacity provides quality education to the students which will inturn help in getting jobs"/>
        <s v="Make more cool NDs :P"/>
        <s v="Tougher projects. More like MLND than AIND."/>
        <s v="Na"/>
        <s v="Improve or remove the 1 on 1 mentoring. I had a negative experience overall due to when I would ask a question or provide feedback over chat, I would eithe receive delayed feedback, or no response at all. It was a bit frustrating, I had expected more. Nev"/>
        <s v="Some lecturer speaks too quickly."/>
        <s v="I'm very impressed with Udacity.  As a university and college professor, college administrator and business person you've done all the right things IMO.  The AI nanodegree was &quot;pretty rough&quot; to start, clearly things were pushed to get to launch, but espec"/>
        <s v="Nothing to improve"/>
        <s v="More practical experience"/>
        <s v="none"/>
        <s v="reducing waiting time for the email support!"/>
        <s v="Less marketing , more educating."/>
        <s v="More interaction with the mentors"/>
        <s v="More materials."/>
        <s v="The videos can be made longer in order to go to greater depth in the given field."/>
        <s v="may be socializing students with each other more."/>
        <s v="Live industry projects for Nanodegree graduates for setting up them also making sure majority of Graduates takes part in that.&#10;As to gain real experience also to help in getting Internships/ jobs."/>
        <s v="Make things cheaper."/>
        <s v="More variety in programs"/>
        <s v="More projects choices and more in depth material"/>
        <s v="N/a"/>
        <s v="I think you guys are doing great."/>
        <s v="Few live lessons; update codes to cater those using python 3."/>
        <s v="More use of videos and metaphors or analogies to explain difficult topics, then show the correlation to code side by side.&#10;&#10;Also*** specific to the react course, and those types of courses in general, it would be great to know what depth they cover. I hav"/>
        <s v="More tutorials"/>
        <s v="Interdisciplinary, integrity projects"/>
        <s v="Better content"/>
        <s v="Skills that the company can not learn"/>
        <s v="Not much, it's pretty damn good :)"/>
        <s v="Invest more into answering student questions"/>
        <s v="How about to introduce a project allowing student collaboration?"/>
        <s v="Nothing yet"/>
        <s v="Project reviews can be made faster. Mentors can be increased"/>
        <s v="show me the latest information and expert engineer"/>
        <s v="Faster responses on forums would be awesome. The response times are good, but it can be made awesome. :D"/>
        <s v="Keep all projects in same format"/>
        <s v="Udacity is already doing a wonderful job and for many people, the experience you provide to all of us is like a dream that comes true. The icing on the cake would be to have the opportunity to organize official events even in Italy."/>
        <s v="Second Term of AI could be harder like 2 or 3 times"/>
        <s v="With new programs, Udacity should develop all of the content before starting the course, so that later lessons don't feel rushed or incomplete."/>
        <s v="Honestly, it was great! I guess it'd be cool if there were some focus on doing your own startup or being a freelancer.  "/>
        <s v="Structure lectures"/>
        <s v="AI nanodegree program was not clear enough before starting. It could be a problem if you think you would do three concentrations per $800 all and you tell this to your company"/>
        <s v="Better quality mentors."/>
        <s v="I could receive systematic training for projects."/>
        <s v="The Deep learning foundations nano degree was not ready when it was offered. I believe that's why it was less expensive than it would be usually."/>
        <s v="Project reviewers with better knowledge of the projects, especially for new NDs that are being built on the fly."/>
        <s v="I love Udacity"/>
        <s v="Better work connections for students outside of the US"/>
        <s v="provide more study material, sometimes I have to do lot of research on net to gather more material to understand better in detail."/>
        <s v="Experience has been great. Can't think of any improvements."/>
        <s v="Stronger promotion to business. The material is very relevant, but non-technical employers like mine are hesitant to use institutions other than Universities"/>
        <s v="Provide discounted programs to graduated students."/>
        <s v="The AIND has a project that is useless just selling the API of the partners. It shouldn't have it."/>
        <s v="Student price"/>
        <s v="Nothing coming directly to my mind"/>
        <s v="I would like it if the mentor ship experience was more personal."/>
        <s v="Add more projects, which should be done without detailed instructions"/>
        <s v="More short interactions on the courses (small quizzes)."/>
        <s v="Increase brand awareness in Europe"/>
        <s v="have different workloads for different student engagement."/>
        <s v="More career support and guidance will be helpful."/>
        <s v="Creating advanced versions of the courses and nanodegrees with even more practice and real world problems."/>
        <s v="More complex projects. Perhaps competition for students in open competitions such as Kaggle"/>
        <s v="I love the experience so far..No improvement needed!"/>
        <s v="Give more books to read. I bougth andrew trask and is a very good book. More amas"/>
        <s v="There are some topics I'd like explained, it would be great if we could occasionally hold webinars discussing topics not covered in the nanodegree, perhaps alumni can do it too"/>
        <s v="Provide more challenging projects"/>
        <s v="Presencial classes"/>
        <s v="I think in some project should be more video class"/>
        <s v="Keep updating the Nanodegrees. Include tie-ups with starts-ups for working on real-time projects"/>
        <s v="Some of the lessons are generally available on Youtube and refer to 'code challenges' - it can be unclear to the new student whether these 'challenges' are associated with the Udacity course"/>
        <s v="more first hand learning materials and project"/>
        <s v="Not change the content so much during the degree."/>
        <s v="Not sure"/>
        <s v="Please normalize the audio (volume) of the videos - I mean - some videos (for example Siraj's) are very loud and I have to turn the volume down, when I watched one of the other videos before."/>
        <s v="more projects or more difficult"/>
        <s v="Maybe you can offer a different level of projects."/>
        <s v="Give me early access to Nano degrees. I have not be able to register for a few that I am interested in and I would have completed them"/>
        <s v="Better help"/>
        <s v="Provide more project ideas that are not graded"/>
        <s v="It's been fine"/>
        <s v="Make the videos a bit longer and keep the continuation"/>
        <s v="Pricing options"/>
        <s v="Even more practice questions quizzes like in the Android nanodegree (I did the fast track) to apply what you learned over and over, similar to DataCamp with hints and an element of gamification (points/xp for fun) :-)"/>
        <s v="more examples"/>
        <s v="Indepth and more tougher projects"/>
        <s v="I am a happy customer"/>
        <s v="Being in the Bay Area, I wished that I could have had an opportunity to connect personally with the mentors and other industry experts during the program. "/>
        <s v="The mentor experience hasn't been helpful, a better response rate would largely improve it"/>
        <s v="Suggest students the next step at the end of each nanodegree.  (Could be a next nanedegree to take like what is in the last of project in IPND, could be what actions you could take to advance your experience and build more personal projects. )"/>
        <s v="Difficult to say. My experience was highly positive."/>
        <s v="1. Provide a virtual machine with everything pre-installed to mentors so they can help out students in an easier way.&#10;2. Hire me :-)"/>
        <s v="More qualified mentors and advisors."/>
        <s v="Organizing meetups or webinars to engage the learning community"/>
        <s v="Make available past nano degree lessons either in download or DVD format, or as a book "/>
        <s v="It's perfect"/>
        <s v="Add more nanodegree"/>
        <s v="Have a more engaging career service, I would pay to get hired because Udacity knows the value of my projects"/>
        <s v="I cannot think of something"/>
        <s v="Offline party."/>
        <s v="Collect all recommended readings in each course, blogposts, articles etc on one place. Instead od going through the videos to find where a particular blogpost was mentioned."/>
        <s v="Some of the content quality and pacing was uneven in the first DLND cohort. I seems like you've done a good job addressing that for future cohorts though. It'd also be nice if there was some way to filter out Slack messages that only apply to other cohort"/>
        <s v="The experience is already great and the projects are an awesome way to learn. I would like to have a curated list of additional resources for every lesson and access to students reviews for all nanodegrees."/>
        <s v="Work with schools more often toward providing accredited programs. (Like your Georgia Tech x Udacity OMCS). -I hope to enroll once I finish my BS!!"/>
        <s v="In the homepage, the blue button on the top-right corner is a sign-up button when I'm not logged in and &quot;My Classroom&quot; button when I am. Lots of times I've clicked to sign up when I actually intended to go to my classroom"/>
        <s v="more live help"/>
        <s v="Stay focused on practical skills and applications.  Current nanodegree (AIND) seems much more Coursera (ie. academic) than Udacity.  Don't use academic instructors or texts or assignments.  Remember your differentiator and always stay on-brand: real-world"/>
        <s v="Nothing at all. I love udacity"/>
        <s v="I have a job that doesn't allow me to post my code on GitHub, since it is proprietary. Some advice geared towards people who write code 8+, but aren't allowed to share it would be nice."/>
        <s v="Live Help is a great thing. Try to implement it for all NDs."/>
        <s v="More complex projects. Courses on optimization -LP,MIP"/>
        <s v="Udacity is perfect"/>
        <s v="1. You do an awesome job.&#10;2. The only thing I can spontaneously think of is: Some more help in sticking to the learning. Stuff like learning groups, something where a positive peer pressure is established. There are probably many more ways to explore!"/>
        <s v="Sometimes the individual content sections feel disconnected from each other.  A bit more &quot;flow&quot; might help."/>
        <s v="In person sessions"/>
        <s v="nothings comes to mind"/>
        <s v="Assignment of mentors to help when students are stuck"/>
        <s v="Include more mathematics for a ground level understanding in Nanodegrees."/>
        <s v="I really struggle to think of anything you have done such a great job and I have enjoyed the experience very much."/>
        <s v="The step between the lessons in the DLND and the projects was too steep, I had to read lots of additional information. Sometimes a comprehensive textbook would be nice, for DLND I have three wide folders with m notes! Stick to the promised dates (I wanted"/>
        <s v="Get creativity groups together"/>
        <s v="1) I wish the Slack channels weren't such a mess. This isn't really Udacity's fault, but perhaps you could indoctrinate students to use Slack more effectively. For example, educate students to reply within threads instead of posting replies to the main me"/>
        <s v="Tell students that they need more time than is said. Give more exercises for them to start from scratch. Also tell them to have some calculus, it says it's not needed but it's crucial for a good understanding of the theory"/>
        <s v="Make courses more coherent. Switch from topic to topic was sometimes confusing, I was not sure if I missed module or lecture."/>
        <s v="Lower the costs of school fees"/>
        <s v="Depends on nanodegree."/>
        <s v="More partner for Asia country"/>
        <s v="Give people less freedom. Make strict deadlines. Otherwise people always have something more urgent and important"/>
        <s v="Using more guided projects, like Jupyter Notebook in Python."/>
        <s v="Deep learning foundations is currently immature. Both because of the host and because of they are still trying to figure out what the best way to teach is. For instance, reinforcement learning was not covered, even though it was expected. Just keep refini"/>
        <s v="more video lectures instead of text (only new NDs suffer from this) : )"/>
        <s v="Less guided material, instead of having a Jupyter notebook with half of the info filled in, show everyone how to build that notebook from scratch.  Also let some prework time for everyone to catch up in case lf requiring additional courses."/>
        <s v="Everything is perfect!"/>
        <s v="add big data nanodegree"/>
        <s v="It could provide more videos or text material up front to prepare for the more advanced projects."/>
        <s v="Keep up what you're doing"/>
        <s v="Not make people pay for a product that isn't fully fleshed out. It was annoying to have material reorganize itself every week or so while the team figured out the flow."/>
        <s v="provide world-class education to challenge to new technology to anyone, anywhere."/>
        <s v="Try and follow a more academic approach rather than more marketing approach"/>
        <s v="I don´t know"/>
        <s v="Give me encouragement"/>
        <s v="less term-based, more subscription content"/>
        <s v="Get me a job. Udacity degree didn't help me get a job. I thought this degree might be a substitute for experience in my field but it turns out MLND is of no use if you dont have experience."/>
        <s v="Reduce the cost the nanodegree at least for Indian students, robotics nanodegree for one term is 75k which is huge cost for Indian students."/>
        <s v="Real time support for assignments issues"/>
        <s v="Add courses in audio format so I can listen them when I'm out for a walk."/>
        <s v="Present difficult concepts using 2 different teaching styles to better cover weak spots in the lessons."/>
        <s v="Make course materials available after term"/>
        <s v="Better curate content. The quality of the lectures is uneven, the sequence doesn´t seem appropriate sometimes and more theoretical background should be taught -- there is too much focus on &quot;how&quot; rather than &quot;why&quot;."/>
        <s v="Speed Up Learning"/>
        <s v="Reduce pricing or add make content/labs to justify the pricing."/>
        <s v="Several Nanodegree tiers e.g. only certificate, with/without mentoring etc. at different price levels"/>
        <s v="Make the project and class work smiliar"/>
        <s v="More theory"/>
        <s v="Live projects of Companies"/>
        <s v="Not change the UI interface so often, especially close to project deadlines."/>
        <s v="Motivate me to complete work if I skip a week without doing anything."/>
        <s v="Best in business."/>
        <s v="gain advanced knowledge, ahead of others"/>
        <s v="Provide survey of local companies that are likely to hire students that graduates."/>
        <s v="Improve the deadlines for each section. It's hard to self pace yourself sometimes. Ex. Lesson 1. Should be completed by....."/>
        <s v="Harder tasks"/>
        <s v="Lower the costs."/>
        <s v="Improve the sense of working with other students through the program.&#10;The isolation is, for me, a significant motivation-killer, but also contributes to a loss of perspective about the importance, significance, and takeaways from the lessons"/>
        <s v="Reduce entry requirements by assuming minimal knowledge. I understand it's sometimes hard to cater for everyone, but I found that sometimes I found knowledge gaps even when meeting all nanodegree prerequisites and having completed a degree in Computer Sci"/>
        <s v="help me know more about how to use those skills in real life"/>
        <s v="Student guidance still seems lacking. Compiled topic-wise optional reading lists all in one place with TODO-style checkboxes or the like would be very useful."/>
        <s v="Perhaps weekly virtual office hours - might need to be partitioned due to number of students. Also weekly live (or prerecorded) lectures related to various topics within the nanodegree program to help keep things fresh."/>
        <s v="Have optional videos that go more into the theory and math behind the algorithms. In order to ever get hired you're likely going to have to demonstrate an understanding, not just the ability to plug data into algorithms."/>
        <s v="More complex projects"/>
        <s v="No complaints. Will see how it impacts my job search. Maybe opportunities to update your projects after they are submitted. I often submitted early to make sure everything passed on time, but would be nice to be able to add bells and whistles and resubmit"/>
        <s v="Video content quality is uneven . This needs to be standardised. Most of videos by Udacity is good but other Udacity partners is not so good"/>
        <s v="Honestly nothing. Maybe more hands-on lectures when possible. Loved Sebastian Thrun and Katie Malone's lectures. They were the best to follow. Did not like the Georgia Tech guys all that much."/>
        <s v="Special Online sessions for complicated topics."/>
        <s v="Udacity should provide foundation courses for all NDs."/>
        <s v="Train and help your mentors more"/>
        <s v="Localization to other languages should be improved"/>
        <s v="Give Udacity t-shirts to grads! They've paid for it!"/>
        <s v="Provide alternative to videos. Videos can be boring, you can't skip the things you already know – you fall asleep – you have to replay the video – you fall asleep – ..."/>
        <s v="Better collaboration with companies for job offers for students"/>
        <s v="For me, the relation with the mentor has not really worked out very well, in the sense that it has not been very useful."/>
        <s v="Richer course"/>
        <s v="It's already great"/>
        <s v="Introducing students to industry professionals in leading roles for networking"/>
        <s v="Have more resources dedicated to practice and projects instead of videos."/>
        <s v="modify the website so we cancommunicate with others during learning time(eg:watching video etc)"/>
        <s v="More Quizzes"/>
        <s v="Increase employment offer"/>
        <s v="Get Nanodegree with credit eligible!"/>
        <s v="make classes cheaper"/>
        <s v="Provide more additional reading in the courses"/>
        <s v="Improve networking by helping create events in areas besides California."/>
        <s v="I work and also study and I have to commute to work, some audio materials, similiar to podcasts, would be a great way to keep learning when you have to drive or you are on the subway, etc. "/>
        <s v="Provide more reference content and a pool of current research problems in the world(at the end of learning modules) to motivate students in improving their practical knowledge."/>
        <s v="In Self Driving Car Nanodegree Program, I feel that there is a large gap between the course and the real world. So, I'd be happy to hear more advanced stories."/>
        <s v="More freedom in the projects"/>
        <s v="sometimes the new degrees lack some material or some preparation, and I think that needs to be taken into consideration."/>
        <s v="More exercises"/>
        <s v="more accurately estimate time requirements"/>
        <s v="make Nanodegree self paced"/>
        <s v="Maybe providing recent breakthroughs and how they can be achieved by provided material."/>
        <s v="The jobs that are posted on Udacity job board mostly require experience. I think Udacity should post more jobs on the job board and help the students who need entry level jobs."/>
        <s v="Apply the tuition discounts on time."/>
        <s v="Training in a real company and doing real challenge face these companies."/>
        <s v="Meet and greets / Conferences outside of U.S."/>
        <s v="More predictable reviewers"/>
        <s v="Build a level degree that will be as respected as a university degree. In Europe it is still difficult to justify why, what, who is Udacity..."/>
        <s v="For Carnd, it would be very helpful if the projects have more guides."/>
        <s v="Nothing, everything is perfect."/>
        <s v="More project"/>
        <s v="Already indicate supplementary material, especially for matters of greater difficulty."/>
        <s v="Keep up with the latest changes in the field and listen to the students feedback."/>
        <s v="Some courses are really boring to listen, even when the subject is very interesting. I would recommend to double triple check all courses included into nanodegree program."/>
        <s v="Providing job offers in different countries than US"/>
        <s v="Real meetup for students and teachers"/>
        <s v="Udacity is great! Though I must say it has gotten expensive since I completed my nanodegree. I'm interested in the MLND, but it's a bit out of reach for me atm. :("/>
        <s v="Better Android app"/>
        <s v="I think there are little things here and there, but there's no one main thing that is required. "/>
        <s v="Clearer goals and literature, the material seems somewhat unorganized, students have to look for resources themselves and that is not good. Udacity should provide all materials in a clear and centralized way. It is good to point to other resources but tha"/>
        <s v="each project and reviews"/>
        <s v="Keep it up. Its awesome!"/>
        <s v="Provide forums in addition to Slack channels. Slack is great for discussion but seems cumbersome when searching for a specific topic because it can be spread through many threads"/>
        <s v="Make a VM image available for each student, so we don't have to install tools on local underpowered computers, and it would make it easier to work from any place"/>
        <s v="Give more scholarship opportunities"/>
        <s v="Mentors are way oversold. Udacity should raise money and hire full-time reviewers. definitely, should not use recent graduates as reviewers, but experts in the field."/>
        <s v="Make more hands on exercises"/>
        <s v="Greatly improve learning materials quality - deep learning foundations felt very simple and basic. It felt much poorer course than stanfords cs231n which is freely available on youtube."/>
        <s v="More theoretical content"/>
        <s v="Have more self paced nanodegrees instead of term based"/>
        <s v="Have in person meetups"/>
        <s v="Help facilitate/incentivize more in-person mingling with community members"/>
        <s v="Conducting meets for alumni in popular cities is a good idea."/>
        <s v="Be more open about the usefulness of a Nanodegree in the job market."/>
        <s v="focus on a medium amount of nanodegrees and never stop to update/improve them. make these ND the best products availible. Do not produce masses of mediocre  Courses. People like great products!"/>
        <s v="More international companies partners not only USA, and make it a real schooll (it would be grate to have a user@udacity.edu  this way we can get easer access to some student benefits)"/>
        <s v="More extensive geographic network. The touted networking aspects were essentially useless to me."/>
        <s v="Colect, comment and share news relate to the topics that I'm interested in. "/>
        <s v="To have an option to pull lessons and quizzes code from GitHub might be a good idea."/>
        <s v="Difficult to relearn a concept from video"/>
        <s v="Provide more quizzes."/>
        <s v="I was pretty much happy with the services that provided"/>
        <s v="Improve career advice. Be more specific covering different situations"/>
        <s v="Improve some classes and topics"/>
        <s v="im quite happy with the current experience"/>
        <s v="Everything is fine"/>
        <s v="Integrate more of Deep Learning into the course material"/>
        <s v="Have more of the program but before starting"/>
        <s v="More challenges"/>
        <s v="I think my experience was great in the nanodegree. Perhaps Udacity could show in depth case studies of students that completed the nanodegrees and are already working on the field to tell the newcomers what skills are more important to learn and how they'"/>
        <s v="each project should be changed to capstone type and then the projects should be real life based rather than the educational type(Boston housing , Cust seg etc.) make it more current real life ..."/>
        <s v="1. We used TensorFlow for our projects, but we did not have a thorough introduction to TF, so my understanding of it is very shallow.&#10;2. The course ended abruptly without any summarization, or tips for continuation."/>
        <s v="The app is broken"/>
        <s v="more hands on project"/>
        <s v="Keep improving the course, like I'm in ML Nanodegreee too, there're some courses are pulled together but totally non-related."/>
        <s v="I cannot possibly think of anything. Udacity is wonderful!"/>
        <s v="Yeah"/>
        <s v="I like it now. I don't have any ideas for improvement."/>
        <s v="Add more advanced topics"/>
        <s v="The AI nanodegree was really weak on the help versus the data analyst program which was much better"/>
        <s v="Since I am from India, I can suggest they tie up with our schools so that we have an exposure to such brilliant things at the time when kids seems lost in uncertainty "/>
        <s v="Make it  appear more closer and friendly to students."/>
        <s v="i think the advanced topic should have longer lectures，though ，some concept can be explained in a few minutes，but fully digest it require longer time，so add more examples would definitely help！"/>
        <s v="I really like the new interface, and videos."/>
        <s v="Not much"/>
        <s v="Be clear about the realistic requirements to get a job - it is very difficult even to get an entry level job with just one ND."/>
        <s v="Udacity should allow project review on weekend, because most online students go to work somewhere, and some of them do their projects on weekend. If you give the feedback on weekdays only will affect the resubmit time.  "/>
        <s v="You guys can remind us of the milestones we have reached and help us gain confidence when we are stuck at a problem. Motivation is everything. Keep reminding us of what we're trying to do as a society!"/>
        <s v="I have one recommendation for incoming students: know how you will share your projects before starting them. I was not familiar with how to share projects on Github or Kaggle, so I did not organize my projects in a way that makes it easy to share on those"/>
        <s v="It would have been fun to have a study group. I wish there was a system for planning study groups."/>
        <s v="Monthly meet up in prominent cities with industry leaders."/>
        <s v="Make more projects and do them more complex"/>
        <s v="Have no idea so far"/>
        <s v="I would like to have textbooks indications."/>
        <s v="Add more Nanodegrees for Data Science"/>
        <s v="Help me quickly get started in a new field"/>
        <s v="More email notifications about start of lectures/chapters and approaching deadlines."/>
        <s v="make the prices a bit more affordable. Else everything else is excellent."/>
        <s v="Your assignments are way too easy in AIND and DLND. If you provide the code in class and git examples, then ask the almost identical question in the assignment, it seems a little trivial, respectively. :) You need to push us way harder, like the OMSCS pro"/>
        <s v="I think the AI nanodegree is a bit weak, as I have suggested in prior emails with Udacity. The free Udacity class from Georgia Tech called &quot;Knowldege Based AI&quot; is actually much better and more thorough and complete for Good Old Fashioned AI than the AI na"/>
        <s v="some of the free courses are dated or include errors--&gt; please update them."/>
        <s v="Have more detail class"/>
        <s v="More nd!"/>
        <s v="I am an AIND-er  and I would appreciate more challenging home-works."/>
        <s v="ability to export transcript or material of course (e.g. export to onenote or pdf to make notes)"/>
        <s v="Better management of the slack groups.&#10;Better ways to announce new lessons and content.&#10;Overall, improve organization."/>
        <s v="Provide scholarships to students and people who cannot afford the nanodegrees. Also i think price for nanodegrees are way too high for a aspiring candidate in developing countries to take.Udacity should reduce the pricing and work more towards their lectu"/>
        <s v="Differentiate pricing for countries outside of US"/>
        <s v="Enrich the content of some nanodegree parts, to facilitate understanding "/>
        <s v="Build local communities of students"/>
        <s v="I wish there were more partnerships with companies to provide internships. There are a few, but most companies require someone to be a full-time student to qualify for an internship, but I'd really like some mentorship in the workplace to apply these new "/>
        <s v="Less Siraj"/>
        <s v="It would be interesting a section of scientific publications in the area and possibly a video commenting on."/>
        <s v="In project 3 (generate TV scripts) of the Deep Learning Nano Degree there were “advanced projects” proposed that the student could do to deepen his or her knowledge. It would be nice to have a section on the site where one can look at such projects done b"/>
        <s v="I think the pricing of the nanodegree is quite high for most of the students. There should be a provision of financial aid or the price should be per course rather than being charged every month."/>
        <s v="Make the classes cheaper. $1100 is a little steep for some classes. Add meet-ups and reference text as required/suggested reading to improve fundamentals."/>
        <s v="Career Guidance for India"/>
        <s v="I wish there are more content at Data Analyst Nanodegree"/>
        <s v="a) improve unstable IT infrastructure - both student facing side and mentor tools b) I have the impression that advanced courses are not tough and deep enough (I'm enrolled in AIND now), they do not provide the level of knowledge needed for the real-life "/>
        <s v="Integrate more job opportunities"/>
        <s v="Improve lecture qualities and deliver on job guarantee promise... grad plus support is horrible"/>
        <s v="* More institutionalized way to keep students learning and engaged after completion of Nanodegree. Resources for more problems to solve to have hands-on experience with learnt concepts.&#10;* More Advanced Nanodegrees. Online Phd?"/>
        <s v="The lectures could be more extensive with focus on the concepts and theory as well as could contain an introduction to the projects"/>
        <s v="I don't know. You are the best!"/>
        <s v="The MLND should have full program mentorship rather than just through the  first project"/>
        <s v="Every thing is perfect. It will be nice to have AIND second edition (more great alghorithms), MLND also second edition and DLND."/>
        <s v="Share contents from office hours that are relevant for all the classroom"/>
        <s v="Not charge as much and upfront for the new Nanodegrees. Keep the monthly rate. If someone is unemployed and has little money, this way they can finish earlier and get a degree, it's awesome!"/>
        <s v="email support never resolves my issues. After days or weeks I may get an email that they did something but then I have to contact someone again to re-explain my issue. Give me an individual with a name and a face who will stay in touch with me until my is"/>
        <s v="A weekly email reminding about the material covered the previous week and the material to be covered the following week."/>
        <s v="Couch at personal level"/>
        <s v="Add courses on cryptocurrencies"/>
        <s v="There could be more interaction between students."/>
        <s v="Make courses available at a lower price so that all can access it"/>
        <s v="iPad app is not good enough"/>
        <s v="Live reviews of projects - it gives the student the opportunity to seek clarification"/>
        <s v="Possibility to have a quick live chat one-one"/>
        <s v="Everything is perfect. Just continue to teach cutting advanced techniques like Deep Learning."/>
        <s v="Practical projects"/>
        <s v="integrate jupyter notebook"/>
        <s v="You guys are doing an awesome job.  The only thought that comes to mind (just a brainstorm) is to offer different levels of difficulty within the same nanodegree.  It seems that some people are taking the classes for general enrichment, while others are v"/>
        <s v="More Collobaration with Hiring Partners required"/>
        <s v="In MLND I found the different courses in parallel somehow confusing."/>
        <s v="Some courses could be more beginner-friendly. You don't necessarily have to produce all the content to fill our knowledge gaps, but point us in the right direction (like Khan Academy videos or other resources)."/>
        <s v="Udacity is still too much centered around US. I want more European stuff :)"/>
        <s v="It would be helpful for there to be suggested timelines for completing assignments and also estimates as to how long students should spend on each sections and/or assignment (i.e., also incorporating the level of significance for that assignment or each p"/>
        <s v="need more direct help on very difficult projects.  more detailed instruction applicable to projects.  Need projects with less/no error!!!"/>
        <s v="Make content more polished, especially for new programs - DL nanodegree had a lot of problems in the beginning and we (students) spend too much time trying to overcome that. Also when you got stuck you had noone to get support from - mentors were not avai"/>
        <s v="Originally, Udacity had experts in the field reviewing my work. With fellow students reviewing my work, I felt that I didn't get nearly the feedback I did when the switch happened. Crowdsourcing is great but I felt I missed out from the real feedback I ne"/>
        <s v="Some reviewers didn't really care. They would take a 1-on-1 appointment and not really say anything helpful, or make a forum post that didn't answer a question. Probably to milk Udacity for their rate."/>
        <s v="I would like more support with a job search"/>
        <s v="I find Udacity programs are designed with very high standard. I thing Udacity should a way to get industry recognition like creating a brand name that will help us to switch the career."/>
        <s v="Maybe some games or contests"/>
        <s v="more meet ups"/>
        <s v="I noted that different nanodegree have the same material sometimes, it would be better if the distinct material types were larger."/>
        <s v="Don't know right now. Will get back to you."/>
        <s v="Certificate of completion does not look official or tracking specific as the Machine Learning one with Coursera does."/>
        <s v="better courses"/>
        <s v="all sounds good"/>
        <s v="The videos in AIND term 1 are not very impressive. But Term 2 videos are excellent. It would be better if you people work on that."/>
        <s v="For the Deep Learning nanodegree, I'd improve the material and quality of explanations"/>
        <s v="I like the way Udacity teach"/>
        <s v="Supervise the mentors: I had two discouraging and very bad mentors before getting an excellent one."/>
        <s v="Add more exciting courses."/>
        <s v="can't think of any now"/>
        <s v="I think there is room for improvement in the practical projects"/>
        <s v="Organise physical meetups/ study groups locally"/>
        <s v="Have internship programs (paid or unpaid) so students can also get some real work experience that they can put on their resume in addition to the udacity projects. This  especially will be super helpful for people looking to change their careers."/>
        <s v="making live lessons"/>
        <s v="many projects, more practical"/>
        <s v="Give a university credits for nanodegre program"/>
        <s v="I can't think of anything! I love Udacity!"/>
        <s v="Not always, but sometimes I would appreciate more theoretical detail."/>
        <s v="encourage team collaboration"/>
        <s v="Make sure the forum mentors are actually aware of the specific course materials and code."/>
        <s v="Make taking notes easier in one screen."/>
        <s v="100% job placement independent of  student effort. Applying to jobs, interferes with learning and filling in skills gaps. I spend more time reading listings than learning now."/>
        <s v="Release all content before starting term. I am in term 3 of self driving car nanodegree and it is frustrating to wait for content to be released"/>
        <s v="organize local udacity groups more actively"/>
        <s v="Spend a lot more time and exercises on the basics before going into the advanced topics"/>
        <s v="There should be more substantial written material that accompany the lectures. It's often quite hard to review a concept from a video lecture, a accompanying book would be great"/>
        <s v="Its pretty much the measure I use to compare others.  You guys are doing great by me."/>
        <s v="Help entrepreneurs more"/>
        <s v="Send newsletter with interesting articles, papers to read"/>
        <s v="It's great as it is."/>
        <s v="Make it even more interactive - amazing example was the machine learning."/>
        <s v="Administrative support"/>
        <s v="It was pretty good - the only thing was the 50% back took longer than I anticipated"/>
        <s v="For the Deep Learning nanodegree the assignments and the graders need serious improvement. This was much better in the machine learning nanodegree. Also the degrees should always have open-ended schedules (operating on a fixed timeline is very frustrating"/>
        <s v="add more practical projects"/>
        <s v="More rigorous assignments, more flexibility with the final project, more accessibility to people who could help me implement a cool final project."/>
        <s v="Better video instructions"/>
        <s v="Be more honest on the amount of hours needed to complete nanodegree"/>
        <s v="Connect students to increase collaboration, add courses to develop metacognition skills"/>
        <s v="Recruit better mentors"/>
        <s v="Extend the job guarantee to Canada"/>
        <s v="I would like you to create a system to quickly incorporate new technologies"/>
        <s v="Be more thorough with the concepts, at times it feels like a lot is being covered without sufficient detail (this comment is directed toward the Deep Learning foundations degree)."/>
        <s v="Improve classroom website and app UI. Had a few glitches.&#10;All the was really cool."/>
        <s v="Easy access to transcripts of the videos to read and review offline."/>
        <s v="I need more supplemental materials."/>
        <s v="Improve the review quality for the projects. Some reviewers give me constructive advice, but some don't even check the submitted project in detail.&#10;In addition, there are many readings in courses but there is no way to check how I understand them.&#10;Finally"/>
        <s v="Nothing I guess!"/>
        <s v="Watching videos fullscreen still is a bit painful. When switching pages, even if the next one contains video, the timer will still count down from 5 and will take a while to load the next video.&#10;&#10;I feel that improving the fluidity of this process would me"/>
        <s v="Just keep doing what you do now. Algorithms and solutions visualisations are the best. It makes even the hardest things understandable!&#10;Maybe I would improve &quot;conversations&quot; between tutors."/>
        <s v="Improve the &quot;mentor&quot; program. I have asked questions of the mentor but I never get a response on time. "/>
        <s v="Can't really think of anything."/>
        <s v="More reading materials"/>
        <s v="I was in the middle of a Udacity site change, made it difficult for me to navigate and took me awhile to figure out what was going on.  Also flipping between the free/audit versions of the course and the paid/nanodegree versions was sometimes problematic,"/>
        <s v="I actually feel Udacity is doing a fantastic job."/>
        <s v="More substantial projects, and more rigorous and challenging content. Perhaps an &quot;honours&quot; version of the nanodegree could be awarded to students in the more difficult track."/>
        <s v="Make videos more carefully and readable."/>
        <s v="Course material should be going to a higher depth, rather than just scratching the surface.&#10;&#10;Allow students to choose the terms from where they want to start, for example I am from computer science background and Term 1 of AIND was totally useless, people"/>
        <s v="No suggestions"/>
        <s v="Better projects"/>
        <s v="Polish the material a little more, I know It was the first iteration of the material I used "/>
        <s v="Remove the rough edges / dead links from the course material"/>
        <s v="Improve the iOS app for offline use."/>
        <s v="A time management tool would be great."/>
        <s v="I love Udacity, but not the price."/>
        <s v="Meeting the Udacity staff was inspiring!"/>
        <s v="Content seems crude at times (e.g. haphazard, superficial, low quality). This could be improved.&#10;&#10;I'm not sure what the vision is for mentorship but I don't get very much value from it.&#10;&#10;Project reviews are incredibly fast. Although, all else being equal,"/>
        <s v="Do not release unfinished courses."/>
        <s v="Add more theoretical resources or pre requisite resources"/>
        <s v="Nothing i can think of"/>
        <s v="Nothing, I think it is up to me to make the most out of it."/>
        <s v="Improve lessons before 4 project"/>
        <s v="Other than technical stuff like class audio, nothing...."/>
        <s v="Not change the Nanodegrees so often. While I was doing the Data Analyst Nanodegree (over 4 months), the content of the program changed about three times, which was a bit disconcerting."/>
        <s v="I'd like much faster feedback."/>
        <s v="Help me to learn many skills for my next career"/>
        <s v="It seems already started to be implemented when you have difficulty to understand material, it would be great I can ask TA by chat."/>
        <s v="Build a way for students to see what other students live nearby and invest in arranging monthly workshops for them to collaborate"/>
        <s v="Supporting mobile device friendly"/>
        <s v="None that I could think of"/>
        <s v="offer student discount"/>
        <s v="Nothing different, just keep working to improve. :)"/>
        <s v="More content. Some subjects could have been covered more in-depth and/or given more examples."/>
        <s v="Don't charge per month.  I would have preferred to take time off when I didn't use your services.  Charge only when setvices (premium classes or forums or submissions are ready)"/>
        <s v="Choosing a capstone project is hard. Having more examples or sources of inspiration would be very useful."/>
        <s v="provide optional units with more detail of given subjects"/>
        <s v="A more advanced version of the deep learning foundations program would be useful. The AIND is a step in this direction but is split between deep learning and classical AI."/>
        <s v="the material quality is good, easy to learn; and the project is other good, makes my hands dirty to really help understand what i have learned."/>
        <s v="Organizing small studying teams and activate them will be so much exiting and help us make friends.  In addition, projects which are done by collaboration of each small team will be something new. "/>
        <s v="The setup for each lesson, at least in example of Deep learning fundamentals, the setup was not straightforward. The machine was set up in an insecure way. I think students should be given a little bit more information, and more help, how to set up everyt"/>
        <s v="Udacity is already doing great, but if they can bring in companies to Udacity which start hiring Udacians by providing some projects and choosing the Nanodegree graduate with the best solution."/>
        <s v="Creating Nanodegrees for Scientists, which are deeper in contents."/>
        <s v="Update older Nanodegree programs. I am currently enrolled in the AIND and, although it has good content, after the DLFND the teaching style feels a bit old and boring."/>
        <s v="For now, it is perfect"/>
        <s v="Make a Ph.D level program"/>
        <s v="The match between employers and students"/>
        <s v="Overall I found the whole system well put together"/>
        <s v="AI+human powered mentorship for better availability of help"/>
        <s v="Less spoon feeding"/>
        <s v="Not sure.  I liked it as is"/>
        <s v="Upload more videos!"/>
        <s v="Nothing helps me learn more than Udacity."/>
        <s v="It is already outstanding in terms of quality of materials."/>
        <s v="Active career help, more stories about success."/>
        <s v="Some nanodegrees did not meet expectations in content 'polish', but I think improvements have been made."/>
        <s v="You can respond our requests more quickly."/>
        <s v="More mini projects."/>
        <s v="The courses/nanodegree programs are systematically designed for students to learn both theoretically and practically."/>
        <s v="Need more advanced Nanodegree."/>
        <s v="I have no idea. I feel very good now."/>
        <s v="Give more ways to communicate for students"/>
        <s v="More Projects, Competitions"/>
        <s v="Not experiment with a new degree withoutproper vetting. The de ep learning degree was a disaster."/>
        <s v="Add hard links to certificates so we don't just upload a pdf to linkedin"/>
        <s v="I am not sure."/>
        <s v="Have some presencial meeting in Brazil as well"/>
        <s v="•debugging and parameters -tuning lesson&#10;•Japanese support :-)"/>
        <s v="Real reviewer gave great feedback which really helped me to improve my skills."/>
        <s v="The learning material still has space for improvement. Nanodegree should provide different levels of material suited for people with different background."/>
        <s v="Increase difficulty to make the certificate worthy. Platform is great."/>
        <s v="More personalized experience and exposure to other people to help, more regular feedback, and more structure when you can.  "/>
        <s v="At present moment Udacity is doing a wonderful job with great courses, its mentor program, and active (also mentored) slack channels and discussion forums. Udacity also has a lot of free courses too, some of them quite good.&#10;My suggestion would be to have"/>
        <s v="1) All Nanodegrees should have a fixed tuition cost (like AI ND), instead of the monthly fees (like ML ND)&#10;&#10;2) You should be able to change cohorts more easily (e.g., AI ND doesn't let you change cohorts. You have a 30 days grace period, and then either y"/>
        <s v="Curriculums of cutting edge technologies."/>
        <s v="Some of the video quality and especially sound quality was not very good in the Artificial Intelligence course. Some of the video did not really fit was he was talking about and with all respect for Mr. Thruns work and knowledge, I do not enjoy listening "/>
        <s v="Add a capstone project to the Deep learning course"/>
        <s v="I wish the nanodegree can provide more flexibility about the courses you can take. Just as in traditional degree program, you can choose the courses that you like to take as long as you meet the requirement for your degree program."/>
        <s v="AMA time usually in pacific time, which is often mid night in my area (China), maybe split out AMA time to help students in different time zone"/>
        <s v="Give more intuitive explanations. I like to learn the big picture first and then dive deep. Also some how convince students about growth mindset and its importance.&#10;"/>
        <s v="I'm happy with the Udacity strategie learn"/>
        <s v="Better mentorship"/>
        <s v="Provide additional supplementary resources or pointers to them to facilitate parallel/complementary learning."/>
        <s v="Deep Learning course was a first time course and I felt the course moved really very fast."/>
        <s v="the nice code"/>
        <s v="give more various project."/>
        <s v="Now, this is important. The assignments which I completed in MLND are already available in GitHub profiles of various students. I suggest that there should be enough variety of programming assignments so that each students is uniquely identified. "/>
        <s v="More flexibility for AI Engineer program"/>
        <s v="Iam quite happy"/>
        <s v="I like project review and feedback and course materials"/>
        <s v="Get 1 on 1 instructors available during my time zone"/>
        <s v="More theoretical background and more organised course material. At times it jumps from one topic to other without joining the concepts together to give a bigger picture"/>
        <s v="Support staff need to be more involved"/>
        <s v="Extend Nanodegree plus programs to other countries"/>
        <s v="More in depth about the topic"/>
        <s v="Chinese translation"/>
        <s v="Great web environment and instructor"/>
        <s v="I think Udacity did a fantastic job! The only exception was the deep learning project, but I heard that it has been changed now."/>
        <s v="Have at least a project that involves team work"/>
        <s v="I want research intensive courses"/>
        <s v="Reward students who respect the suggested deadlines."/>
        <s v="I'm not sure."/>
        <s v="Help students understand research paper related to the nanodegree and implement them every week."/>
        <s v="The course has touched most of the topics in machine learning, which is good. I think there is a chance for significant improvement in the flow of course content. For example, a lesson is based on a pure mathematical derivations and theorems and suddenly "/>
        <s v="Make more tests and quizzes"/>
        <s v="Make more professional videos. Some of them are poorly made. Add even more content"/>
        <s v="More exposure to current industrial development."/>
        <s v="1. More quizzes and explanation to the answers to the quizzes will be helpful.&#10;&#10;2. I was able to download udacity lessons on the smartphone app but wasn't able to view them when i had no network connectivity. App needed me to login or something?&#10;&#10;3. Can i"/>
        <s v="Flexibility to learn"/>
        <s v="I have taken courses at coursera and edx too. The only thing I like more about these two is that they offer certified courses as well. For eg, if I want to get a certification in deep learning only, I would go for coursera or edx because a machine learnin"/>
        <s v="Uff, currently I don't have any idea, what this could be ...&#10;It's really amazing how you at UDACITY are fascinating people who want to learn and dive deeper into new technologies!"/>
        <s v="Better optimization of the website with clear descriptions."/>
        <s v="do some interesting project"/>
        <s v="Continuous review of videos and change them when students are not satisfied."/>
        <s v="no"/>
        <s v="More consistency between the courses of a degree"/>
        <s v="provide summary slides for future reference"/>
        <s v="The Live Help feature is a brilliant idea, but execution is currently poor. Please improve (see the many ideas/issues already discussed on Slack)"/>
        <s v="Nothing at this time."/>
        <s v="Affordable pricing. More real world projects."/>
        <s v="Make a smart use of slack to rate good questions and answers for search availability"/>
        <s v="Reduce the price of a nanodegree for alumni as a token of loyalty or membership."/>
        <s v="Udacity is by far the best online learning platform (I have completed courses on Coursera, Udemy, DataCamp) and the biggest advantage is that it is highly based on real life projects and tasks. I am currently enrolled in Udacity Artificial Intelligence Na"/>
        <s v="The theoretical depth is rather shallow, but for that I have books. Really helpful would be lessons and especially code reviews with tips as to how to improve the code and become a more advanced programmer."/>
        <s v="have more project"/>
        <s v="Be very clear on the requirements for nano degree programs, I wish I had taken the programming nano degree beforehand. "/>
        <s v="Give the place to study any cutting edge technology."/>
        <s v="More small exercise and provide more graphs to visualize the ideas or theory"/>
        <s v="The various courses, while overall of good quality, where not all as effective at providing or teaching the techniques to apply theoretical content, although it is one of the main added value in my opinion of Udacity online courses and project when it is "/>
        <s v="Give better time estimates. Tailor to professionals working full time."/>
        <s v="Publish the student's work time Bell curve for each project (or mean and std-dev)"/>
        <s v="Some of the courses are wuite costly"/>
        <s v="The mentor support is a great idea, but, mentors aren't always good. They need to be chosen properly. My mentor didn't provide me enough support for the AI Nanodegree."/>
        <s v="Just keep striving to get better. It's amazing where you have gone from humble but important beginnings!"/>
        <s v="Can't think of anything right now."/>
        <s v="Consultation towards how to apply learning in a particular field."/>
        <s v="More projects"/>
        <s v="put more details in the videos. some videos are really useless and not informative. the video which include only &quot;you can see the solution here&quot; without any explanation.&#10;explanation are important not the result.&#10;also starting with a quiz which you don't k"/>
        <s v="some lectures are way too high level and a bit faster. We can suggest some prelim study before asking student to continue with lectures. Also the more practical examples we mention relating to real world, the better it would be for the student to understa"/>
        <s v="The same person should review a project if it is handed in more than once. I experienced different expectations that made the process more frustrating than it need be."/>
        <s v="although tricky, it'd be great to have a group project or real-world project of some kind in the courses"/>
        <s v="Lower tuition on the self driving car program ;)"/>
        <s v="Create single summary document (pdf) containing relevant links articles, etc for each lesson."/>
        <s v="Give some more open projects"/>
        <s v="more efficiency"/>
        <s v="come to China ;)"/>
        <s v="provide industrial interaction while study"/>
        <s v="Have more In-person sessions in India"/>
        <s v="I am unsure"/>
        <s v="I am not sure. The improvements that could be made have more to do with not being able to ask questions of the instructors during the lesson; Than with anything that is really fixable."/>
        <s v="Have more partners willing to hire interns/entry-level positions from Udacity graduates"/>
        <s v="It would be better if Udacity can provide students local studying groups also."/>
        <s v="Improve the imperfect project description."/>
        <s v="Nothing so far"/>
        <s v="Provide written course material on top of the videos"/>
        <s v="Allow me to buy swag, so I can wear Udacity while I Udacity on Udacity;)"/>
        <s v="more challenging project"/>
        <s v="Videos are great to learn but it's hard to go back to them when I'm looking for information quickly. Video notes would be great."/>
        <s v="Everything is fine for now. I hope Udacity team will come with their own Self Driving car quickly."/>
        <s v="Improve the android app. A lot of functions dont work"/>
        <s v="Sometimes a little bit more feedback on unit test would be nice."/>
        <s v="the projects are often not supported by course materials. no guidance is provided by people who actually know the material"/>
        <s v="prompt replies on queries"/>
        <s v="Get jobs for international students"/>
        <s v="learn more on engineering"/>
        <s v="Have companies or organizations submit real projects/job/gigs that Udacity students can submit solutions to."/>
        <s v="Keep the contents up-to-date. Also, make the updated contents available to graduates :-)"/>
        <s v="Reduce price and get ride of mentorship"/>
        <s v="Projects for a group of people so that several people in the same area could gather and work on it together"/>
        <s v="Coursework charges falling exponentially with time"/>
        <s v="To help students in developing countries udacity can provide offline app."/>
        <s v="Support for Nanodegree in Mobile App and support for speedy video browsing + text search on mobile -- its difficult to go to video reference via search of a specific context"/>
        <s v="Maybe a calendar with a schedule. I see it as just a way to structure the time spent. This can also be done with a sheet of paper on the desk."/>
        <s v="I was expecting some job opportunities in Europe"/>
        <s v="It would be nice to see one big project at the end of each nanodegree which must be finished by a team since a team player is what a recruiter is looking for."/>
        <s v="Hire mentors that have already completed or is just about to complete the program. Within a week I had already surpassed my mentor level. Granted It only took me a week to complete part 1 of AIND.&#10;"/>
        <s v="Im in the last. Project of mlnd. I wish to have a mentor like in  the beginning to ask some questions about the capstone."/>
        <s v="offering jobs, projects and so on"/>
        <s v="i dont kown"/>
        <s v="More projects. More Labs. More coding."/>
        <s v="Make textbooks available to dive into theory while on the go. Offer the opportunity to watch the videos offline in the app. Connect to open source projects at the end of the courses to contribute there and keep learning."/>
        <s v="Add support on CEST time. Pacific time sessions are hard to follow"/>
        <s v="Better chat organization; Suggested reading to prep for video content; More help on projects (they were tough!)"/>
        <s v="Ok"/>
        <s v="You do a great job at making practical experience a core part of the learning experience with quizzes and (especially) projects, but I would like even more empirical practice with a coding gym, or something like that, that can help strenghten basic coding"/>
        <s v="More examples in general&#10;More coding examples with ensembles"/>
        <s v="Its perfect for me.. Maybe more meetups or study groups"/>
        <s v="give more projects"/>
        <s v="i'd like to go through the material/video when i'm driving to work, however it's interactive making it not possible."/>
        <s v="The experience overall was good, but in the DLNDF course the Siraj sections felt disjointed from and only tangentially related to the rest of the course. It didn't help that all of his examples were in Keras, a framework we didn't use at all in the course"/>
        <s v="organize the lectures more. Pay more attention on the final project"/>
        <s v="Dedicated Coaching by email. I often had questions late into the night and on weekends, but felt that my time would be better spent googling a question than waiting for an office hours session or a response on the forum."/>
      </sharedItems>
    </cacheField>
    <cacheField name="what_else_to_learn" numFmtId="0">
      <sharedItems containsBlank="1">
        <m/>
        <s v="SAS"/>
        <s v="self-driving cars."/>
        <s v="Advanced Deep learning, attention, and complex seq2seq (ie without contrib.seq2seq"/>
        <s v="Docker."/>
        <s v="AI"/>
        <s v="no"/>
        <s v="programming: best practices, overview best api's/services to use"/>
        <s v="I'm happy with the current range of offers"/>
        <s v="Javascript development (Node.js)"/>
        <s v="None"/>
        <s v="Clean Code"/>
        <s v="Updated courses on web development."/>
        <s v="Deep learning for art"/>
        <s v="C++"/>
        <s v="Spark"/>
        <s v="Deep reinforcement learning - please make a nano degree for it. More specialized AI/DL programs would be awesome"/>
        <s v="I think you guys offer a lot of cool stuff.  I can't think of anything that isn't already available."/>
        <s v="Chatbots"/>
        <s v="Udemy, Books"/>
        <s v="I want to take the AI nano degree"/>
        <s v="IoT and Machine Learning applied to Healthcare."/>
        <s v="not sure"/>
        <s v="Natural language processing"/>
        <s v="I really wanted deep learning  earlier but it was released soon"/>
        <s v="Deep Learning"/>
        <s v="add niche areas in deep learning into AI course :)"/>
        <s v="Drones"/>
        <s v="Computer Network and Architecture Nanodegree"/>
        <s v="Machine Learning for Computer Security, Computational Creativity, Robotics. "/>
        <s v="None for now."/>
        <s v="Blockchain, Cryptography, Advanced Data Visualization "/>
        <s v="AWS - building pipelines, scaling storage"/>
        <s v="Automated trading"/>
        <s v="Big Data"/>
        <s v="bitcoin blockchains cryprography"/>
        <s v="All"/>
        <s v="NLP"/>
        <s v="I would like to learn especially the core subjects in computer science which i wasnt taught at college."/>
        <s v="Advanced Algorithms and Data Structures"/>
        <s v="Big data engineer nano degree with comprehensive coverage of open source tools in Hadoop ecosystem would be very nice."/>
        <s v="Nothing comes to mind, yet."/>
        <s v="i'm fine with what i have so far"/>
        <s v="&#10;"/>
        <s v="Angular, Ionic, robotic process automation, preact"/>
        <s v="Would be good to have sub-courses on different DL approaches (RNN, GANs, etc)."/>
        <s v="Advanced Machine Learning"/>
        <s v="Information security topics"/>
        <s v="Hardware for robotics"/>
        <s v="technical interview questions, key concepts to master in CS or any sub-field, coverage of new trends and tech (i.e.  Kotlin for android app dev)"/>
        <s v="statistics"/>
        <s v="Blockchain"/>
        <s v="tensorflow deep learning"/>
        <s v="Ai, self driving cars, web development, etc"/>
        <s v="Design, Finance."/>
        <s v="A practical machine learning course that is very focused on learning the ins and outs of Tensorflow and other leading edge APIs. I think the Kaggle backed project maybe some of that but I'm not sure."/>
        <s v="Reinforcement learning"/>
        <s v="NLP nanodegree"/>
        <s v="maybe a specialised program using Google Analytics in combination with e.g. Facebook Insights, etc."/>
        <s v="Angular 4"/>
        <s v="Applying technology to different industries"/>
        <s v="Automation, testing, best practices, software development practices."/>
        <s v="big data technologies should be included as part of DAND"/>
        <s v="self-driving car"/>
        <s v="I would like to learn advanced alteryx. A lot of tools are still not covered in the business analyst course. I would like a follow up course, to cover more advanced tools and concepts."/>
        <s v="Biology"/>
        <s v="More advanced and more theoretical machine learning"/>
        <s v="Product Management"/>
        <s v="Advanced Linear Algebra and Advanced probability and statistics"/>
        <s v="Advanced Deep Learning Course"/>
        <s v="Machine learning"/>
        <s v="Freelancing"/>
        <s v="Analytics using spark"/>
        <s v="My main focus is on learning Machine Learning so I would appreciate a few more courses/Nanodegrees on that subject, like Generative models, Reinforcement Learning etc."/>
        <s v="Xamarin"/>
        <s v="TSM"/>
        <s v="How to tackle data science competitions"/>
        <s v="Some core subjects such as Theory of Automata, Microprocessor and Microcontrollers. "/>
        <s v="Advanced Math"/>
        <s v="Advanced iOS stuff"/>
        <s v="Data science, software architecture"/>
        <s v="Augmented Reality a la Magic Leap. I think this is going to be bigger than VR.&#10;&#10;Also, blockchain.&#10;&#10;And on a stretch, would y'all consider a foray into genetics?"/>
        <s v="a Python data science nanodegree"/>
        <s v="C++, computer architecture hardware/software interface"/>
        <s v="PySpark"/>
        <s v="Advanced Deep Learning"/>
        <s v="Full stack developer with Cloud technologies such as Google Cloud."/>
        <s v="Ruby on Rails"/>
        <s v="The A.I. / M.L. / Coding / Robotics mix so far has been pretty good."/>
        <s v="Pytorch"/>
        <s v="BI"/>
        <s v="Some of the more common Enterprise data tools from IBM, Microsoft, etc"/>
        <s v="More focus on the deployment/production part of any field."/>
        <s v="Node.js, Vue.js, Angular, Advanced React and web development at all, more projects in machine learning/AI track"/>
        <s v="Ethics in A.I."/>
        <s v="More about agile project management"/>
        <s v="competitive programming"/>
        <s v="Quantitative Finance (or something similar to the ML for trading course)"/>
        <s v="Design"/>
        <s v="More math!"/>
        <s v="-"/>
        <s v="Complete software arhitecture nanodegree and a complete data processing pipeline (spark) nanodegree."/>
        <s v="Server side Swift, Golang, Rust, Linux servers, High performance data structures in Python, Cython, async Python"/>
        <s v="Not sure... maybe GPU engineering?...and then I can be an instructor ;-)"/>
        <s v="Django, C++"/>
        <s v="Networking"/>
        <s v="More mathematical approaches to some courses"/>
        <s v="How to properly frame and drywall a room. Online learning in this sort of area isn't very good."/>
        <s v="GPU programming"/>
        <s v="Deeper dive into D3! :)"/>
        <s v="Market Research"/>
        <s v="VBA, power bi"/>
        <s v="Big data and cloud"/>
        <s v="Non-technical and technical interview, data searching"/>
        <s v="Deep learning, artificial intelligence"/>
        <s v="All I plan to learn on the foreseeable future is on Udacity :)"/>
        <s v="Crypto currency courses"/>
        <s v="AI, Algorithms, Bioinformatics, Genetics"/>
        <s v="I think Udacity need to offer some class which mainly focuses on applying the technologies taught in other class on read cases. Or calling 'Case study' courses."/>
        <s v="There are some pretty meaningful courses on the system.  I'd like to have some additional entrepreneurial and &quot;gig economy&quot; sorts of material.  I'd like to have had some &quot;in more depth&quot; and &quot;if you're new to the technology&quot; content to help with python, Ja"/>
        <s v="Algorithms (in Python preferably)"/>
        <s v="Text analysis"/>
        <s v="mathematics!"/>
        <s v="Data Scientist"/>
        <s v="Machine Learning and IoT"/>
        <s v="Automation Engineering, DevOps, Infrastructure (Microservices) "/>
        <s v="Advanced deep learning."/>
        <s v="developing Linux kernel"/>
        <s v="Virtual Reality, Machine learning, Artificial Intelligence and Robotics.&#10;It's a long to go I looking forward to make Udacity my primary learning acaedmia for years to come."/>
        <s v="I think you've got it pretty well covered."/>
        <s v="Software engineering, agile development, cloud computing"/>
        <s v="Natural language and image processing algorithms in machine learning space"/>
        <s v="A course on Ubuntu, may be a nanodegree in Data Engineering"/>
        <s v="ML Azure"/>
        <s v="Anything web dev related, like node"/>
        <s v="Computer vision nanodegree"/>
        <s v="Building a computer for Deep Learning training"/>
        <s v="Tableau"/>
        <s v="I interested in the followings:&#10;- Blockchain&#10;- GIS&#10;- Information security&#10;"/>
        <s v="Geographic Information System"/>
        <s v="Graphic Design"/>
        <s v="how to work in a mixed and disordered workspace&#10;how to use limited source to work best and then change the work condition"/>
        <s v="Leadership skills"/>
        <s v="Math behind machine learning"/>
        <s v="IoT, Android Things, Humanoid"/>
        <s v="Product Management, Marketing"/>
        <s v="Vue.js is cool!"/>
        <s v="I think you guys offer courses on all the tools I can think of."/>
        <s v="iOS"/>
        <s v="Learn to draw."/>
        <s v="Cyber Security, Golang Development, Microservices, Microservices (Using Golang)"/>
        <s v="More AI.   I was a little disappointed in the 'AI' specific content in the AIND.  Deep Learning is a key part of AI, but AI covers much more."/>
        <s v="AI conversation agents"/>
        <s v="na"/>
        <s v="ROS in detail, like ROS certification"/>
        <s v="Full Stack web Dev."/>
        <s v="Microcomputing"/>
        <s v="C/C++; PHP"/>
        <s v="Enterpreneurship"/>
        <s v="Human Computer Interaction"/>
        <s v="Apache Spark, Google Cloud Platform, Full Stack Data Science"/>
        <s v="AI, React Redux, System Architecture (TOGAF, etc)"/>
        <s v="i am all set with current stack"/>
        <s v="UAVs nanodegree"/>
        <s v="Scala. Reinforcement Learning"/>
        <s v="Tensorflow Object detection API.&#10;Cloud computation Architecture (for deployingmachine learning as SAAS).&#10;"/>
        <s v="Advanced deep learning, kernel programming , "/>
        <s v="General Adversarial Networks"/>
        <s v="More of AI"/>
        <s v="More machine learning and algorithms"/>
        <s v="Object oriented programming; Big data computing; embedded programming; Optimization; Advanced Python programming"/>
        <s v="deep learning framework  deep  dive"/>
        <s v="You have it all"/>
        <s v="mathematical modelling"/>
        <s v="I am sure you will always be on the edge of demand"/>
        <s v="Higher level math or the construction of large scale software."/>
        <s v="application of DL"/>
        <s v="Hadoop"/>
        <s v="Artificial intelligence NanoDegree, React, Tenorflow "/>
        <s v="Something on finance?"/>
        <s v="Machine/deep learning in production - inference and how to implement it beyond research at small firms, for example, where they would lack the large infrastructure of Amazon or Google "/>
        <s v="Artificial Intelligence, Embedded platform, Cloud computing"/>
        <s v="Game programming"/>
        <s v="GANs, self-driving cars, robotics, ML"/>
        <s v="How to do Kaggle competition"/>
        <s v="What about a bioinformatics / genomic computing nanodegree?"/>
        <s v="Computer hardware"/>
        <s v="IoT"/>
        <s v="Data warehousing , natural language processing"/>
        <s v="Full Stack Web Developer but the details are not clear so I have not decided"/>
        <s v="Bioinformatics"/>
        <s v="Programming language theory, BigData, theory of the computation"/>
        <s v="Computational Mathematics"/>
        <s v="Hacking..."/>
        <s v="Math nanodegree"/>
        <s v="C++ courses"/>
        <s v="Research methology, operations research, probability theory, multivariable calculus, tableau"/>
        <s v="something related with security and possibly game development"/>
        <s v="ability to submit code to udacity and have them create a screen recording of them talking you through the code line by line - what the code is doing"/>
        <s v="not applicable"/>
        <s v="A focused course about Reinforced Learning"/>
        <s v="Embedded development"/>
        <s v="Writing a Research Paper"/>
        <s v="Optimization basics"/>
        <s v="Project ideas that I can work on after graduating"/>
        <s v="Something that I very offen think is overlooked in education systems: The very foundation of learning in humans. How can we learn quickly or speed it up? How can we retain information better?&#10;How can we create learning habits?&#10;What is a good attitude, per"/>
        <s v="This is probably a subset of things you offer, but something to tie data analytics to machine learning more tightly."/>
        <s v="Affective computing"/>
        <s v="A mathematics nanodegree"/>
        <s v="Some career guidance on what aspects of my academic career to highlight when moving to industry.  A course on infrastructure engineering with Docker."/>
        <s v="OpenCV, ROS, just small courses to get started! More practical subjects with real (embedded) hardware!"/>
        <s v="More prerequisite and language/tool specific courses. Specifically, it would be AMAZING if Udacity offered tiered sets of 3 courses (beginner, intermediate, advanced) for the following subjects:&#10;- Python&#10;- TensorFlow&#10;- C/C++&#10;&#10;You should consider buying a "/>
        <s v="Development courses for advanced programming"/>
        <s v="Augmented Reality"/>
        <s v="Expand python learning. Maybe text analytics"/>
        <s v="Docker, K8s  data warehouse, data pipeline"/>
        <s v="Mobile apps"/>
        <s v="Startup business execution - what to do and what not to do."/>
        <s v="Branch into the medical field more. Like self driving car. Surgical robotics for example"/>
        <s v="Math, Machine Learning in depth"/>
        <s v="Build technology solutions in teams and sell them."/>
        <s v="Video game programming and design"/>
        <s v="Courses related Wireless Engineering, Networking and IoT"/>
        <s v="A Nanodegree about cloud technologies"/>
        <s v="The review system"/>
        <s v="blockchain, network/server security, devops"/>
        <s v="3d/game development"/>
        <s v="Hands on Spark. In Depth Data Science like how to go about solving a typical Data Science problem."/>
        <s v="Computer graphics"/>
        <s v="More ai"/>
        <s v="Software Architecture"/>
        <s v="Currently working through SDC ND and am not considering other academic targets"/>
        <s v="Hardware? IOT"/>
        <s v="Criptography, Blockchain"/>
        <s v="Building Crypto Currencies"/>
        <s v="Streaming data. Advanced neural nets. Databases (maybe something in lign with kleppmans book)"/>
        <s v="Advanced ML/AI courses."/>
        <s v="None yet"/>
        <s v="Self driving"/>
        <s v="Advanced R, Deep Learning"/>
        <s v="Data science, machine learning, artificial intelligence"/>
        <s v="Cannot think of any."/>
        <s v="You are going in the right direction. For example, another topic that I am very interested is React. After seen the quality of what you are delivering, I will probably consider doing that one."/>
        <s v="Low level programming"/>
        <s v="Sciences (physics, chemistry, biology, etc)"/>
        <s v="Graphic Design, Computer Vision, Computer Graphics"/>
        <s v="None at this time."/>
        <s v="Maybe a virtual classroom where students collaborate to complete a very small, limited scope project?"/>
        <s v="This is not for me, but my wife is interested in becoming a UX designer and would love to have a Udacity course to get started."/>
        <s v="Parallel programming"/>
        <s v="Too many things I am interested in already available :-)"/>
        <s v="Advanced Bayesian techniques , Recommender systems"/>
        <s v="Right now, data visualizations, but that changes often - just keep up to date with the new stuff. Robotics is such a cool subfield too. "/>
        <s v="Akka, Microservices"/>
        <s v="Project management courses could be a better choice for me in future career growth."/>
        <s v="nodejs"/>
        <s v="It would be really cool if participating in a competition (like kaggle) would be part of the program. It would also be cool if it helped students get higher reputation in non-udacity communities (e.g., stacoverflow). Udacity communities are cool but are n"/>
        <s v="Bayesian models"/>
        <s v="AI, mechanical &amp; IC, and English"/>
        <s v="Keras"/>
        <s v="Mechanical, electrical and materials engineering. Computer-aided engineering. Life sciences."/>
        <s v="Advanced Deep Learning (Deep Learning only). Making games (non-VR)"/>
        <s v="Self improvement courses, investment or finance related courses."/>
        <s v="circuit design"/>
        <s v="SLAM(Robot) and hardware development"/>
        <s v="Operating Systems"/>
        <s v="neural science"/>
        <s v="I think R and SQL should be expressed more than they are. I also think a free course on SAS would be helpful for individuals working in industry."/>
        <s v="Deep Learning, How to do Research, Writing Skills."/>
        <s v="Can't think of anything except more in depth learning of the subjects already taught at udacity. Maybe more tie ins with real world applications like robotics for my ND."/>
        <s v="I didn't find an introductory course about MongoDB."/>
        <s v="ai in life sciences"/>
        <s v="Advanced AI"/>
        <s v="Algorithmic Trading; Product Management"/>
        <s v="Maybe game developer nanodegree"/>
        <s v="Big data platforms"/>
        <s v="in depth courses for self-driving car technologies like ROS, real-time OS or different sensors and how to use them. "/>
        <s v="Kotlin"/>
        <s v="-Data science for Medicine.&#10;- System engineering.&#10;- Supply chain management&#10;&#10;"/>
        <s v="Difficult to say, the end goal was to get into AI Nanodegree, which I am doing now, that may lead to bigger appetite for further studies into this area, but exactly what I cannot say now."/>
        <s v="1/Applied math. An advanced mathematical degree with application to computer science. Math&#10;2/ big data Nanodegree"/>
        <s v="java, python, data structure, data science"/>
        <s v="Microstrategy (BI tools)"/>
        <s v="I already love it!!!"/>
        <s v="Nothing in the plan"/>
        <s v="Computer Vision in depth"/>
        <s v="Robotics"/>
        <s v="An introduction to UNIX/Bash - so that I can take my data analysis on to AWS seamlessly."/>
        <s v="Programming microcontrollers mainly for AI (ARM microcontroller: Cortex M4 and high end microprocessors)"/>
        <s v="Photonics, mechatronics, environmental science, renewable energy research, security (ICT), mathematics,  modeling, complex sciences, general problem solving"/>
        <s v="none for now"/>
        <s v="Tensorflow , keras"/>
        <s v="Electronics design, industrial design"/>
        <s v="Internet of Things systems (for cooperative robotics, vehicles, personal assistants, etc)"/>
        <s v="Aero and space engineering, please =D"/>
        <s v="currently enrolled in the self-driving car nano degree program which is orders of magnitude better than my previous nano degree experience."/>
        <s v="Machine Learning, Big data"/>
        <s v="Math"/>
        <s v="Android Things"/>
        <s v="Data Science"/>
        <s v="Microsoft Technologies(VS,C#,Sql Server,Excel)"/>
        <s v="Finacial cryptho currencies"/>
        <s v="data engineering? intermediate software design?"/>
        <s v="No idea at this moment, but what ever is hot topics today, should be on Udacity"/>
        <s v="Calculus primer"/>
        <s v="Deep learning free course"/>
        <s v="Social Network Analysis"/>
        <s v="devops, systems, server side engineering"/>
        <s v="Data Visualization (full time nanodegree)"/>
        <s v="Logic based AI"/>
        <s v="Life skills"/>
        <s v="Some topics about signal processing would be interesting"/>
        <s v="Machine Learning nanodegree, and AI nanodegree."/>
        <s v="very detail tensor flow and practical application"/>
        <s v="Natural Language Processing. Preferably with Deep Learning."/>
        <s v="Languages"/>
        <s v="advanced mobile development"/>
        <s v="Self-driving car and AI"/>
        <s v="Spark, Scala"/>
        <s v="Deep Learning,Kotlin,Hacking"/>
        <s v="Math foundations for Deep learning or Machine learning."/>
        <s v="n/a"/>
        <s v="Finance and AI"/>
        <s v="game development, advanced deep learning, UWP app development"/>
        <s v="Video Game design"/>
        <s v="Python, Deep learning"/>
        <s v="I would like to learn full stack web development, robotics, and artificial Intelligence after I land a Machine Learning Engineering job."/>
        <s v="Applied mathematics or applied statistics."/>
        <s v="First I would like to learn deep learning, machine learning and artificial intelligence ND. Then I will think of this question :) "/>
        <s v="Actually I'm passing 2nd term of AIND program"/>
        <s v="Data engineer, big scale website infrastructure "/>
        <s v="Big Data technologies such as Hadoop, Apache, Cloudera, etc"/>
        <s v="I haven't consider it yet"/>
        <s v="IOT, Robotics hardware"/>
        <s v="Sure, Ruby on Rails, Better us of AWS, Node.js,  Unreal Engine,  scale apps to production - how to setup CI and monitoring. "/>
        <s v="Image Understanding, NLP, advanced AI that merges machine learning with rule based AI, bioinformatics, AI/machine learning for biotech and drug discovery."/>
        <s v="Robotics, AI,  C++"/>
        <s v="Sales, Finance, Business"/>
        <s v="&quot;Big Data&quot; tools and programming paradigms such as distributed computing, cloud computing, Spark and other tools such as Akka, Kafka, Mesos. Functional programming in Scala to work with Spark and make code easily distributable."/>
        <s v="music,writing"/>
        <s v="IoT, Blockchains"/>
        <s v="Quantum Computing"/>
        <s v="Advanced AI (including deep reinforcement learning for example), Machine learning on Big Data (as a nanodegree project)"/>
        <s v="A general data science Nano Degree might be interesting where one transforms real world problems into data problems and tries to solve them using different data science techniques e.g. statistics, data visualization or machine learning (somewhat like the "/>
        <s v="I would really want Udacity to offer a course in Advanced Data Structures and Algorithms. I am currently enrolled for the same in coursera specialization of Advanced Data Structures and Algorithms by UC San Diego. However Since my first paid online course"/>
        <s v="robotics, ml, computer vision, leadership and entrepreneurship"/>
        <s v="Advanced Deep Learning courses, Reinforcement learning and Outer Space Mechanics"/>
        <s v="Deep learning, NLP "/>
        <s v="Nothing"/>
        <s v="Mastercourses, for instance in deep learning."/>
        <s v="Apache spark,&#10;Distributed computing"/>
        <s v="Time series forecast"/>
        <s v="Reinforcement learning, recommender systems... not taught by Georgia tech"/>
        <s v="- Bioinformatics&#10;- Advanced statistics&#10;- Competitive programming"/>
        <s v="Cloud Computing, BPM and Network Management"/>
        <s v="I would like to see Advanced Deep Learning Nanodegree."/>
        <s v="Cryptography/Security"/>
        <s v="Extended course in order to study Robotics solutions and systems. Programming FPGA, microcontrollers"/>
        <s v="A course about the more recent technologies in the field of telecommunications, in particular for internet service providers"/>
        <s v="Chatbots, I could help there ;)"/>
        <s v="3D printer design. You can't find this anywhere on the internet. Also I heard a rumor that Udacity was going to make a drone course?"/>
        <s v="I am always surprised by your offers, so I don't have ideas at this moment."/>
        <s v="Bioinformatics, Healthinformatics"/>
        <s v="Cryptocurrencies"/>
        <s v="Organized group projects or some kind idea exchange between students"/>
        <s v="Bayesian statistics, how to write a Medium article, c++, how to implement a research paper. "/>
        <s v="Block chain technology&#10;Game programming&#10;"/>
        <s v="IoT, Blockchain"/>
        <s v="A beginner/intermediate C++ course that one could take before the parallel programming course (nvidia)."/>
        <s v="Just now: free course SEO..."/>
        <s v="Ontologies and knowledge modeling."/>
        <s v="Numerical techniques and scientific computing."/>
        <s v="reinforcement learning, advanced control design"/>
        <s v="Reinforcement Learning focused degree"/>
        <s v="Shouldn't you balance, react with angular?"/>
        <s v="Dynamical systems"/>
        <s v="I want more data visualization courses."/>
        <s v="I joined Self driving car Nanodegree."/>
        <s v="System architecture design"/>
        <s v="Distributed computing, brain machine interface"/>
        <s v="Self Driving Car, Artificial Intelligence, Related"/>
        <s v="Nothing. Udacity is offering all the latest technologies. But any Java Basic and Advanced Nanodegree would be great."/>
        <s v="Now, I'm realizing AI nanodegree, and I'd like also Machine Learning nanodegree"/>
        <s v="Currently, Udacity has really interesting and cool courses. I like the subjects related to the fields of electronics, automation, mechanics, and robotics."/>
        <s v="A complete  and practical state-of-the-art Data Scientist with deep learning nanodegree (with Keras) would fit perfectly in the current market. That's what I'm pursuing."/>
        <s v="Scala, Akka, Spark"/>
        <s v="Production implementation of different techniques that are taught"/>
        <s v="algorithms"/>
        <s v="blockchain tech - etherium"/>
        <s v="Entrepreneurship class that teaches how to manage customers (MailChimp, HubSpot, etc), how to bill customers (Paypal, Stripe, etc), how to manage employees, how to decide a pricing table, etc. "/>
        <s v="SQL, Hadoop, Spark"/>
        <s v="photoshop"/>
        <s v="Bootstrap, software test automation, block chain foundation "/>
        <s v="Convolutional Neural Networks"/>
        <s v="Entrepreneurship"/>
        <s v="Django with React"/>
        <s v="C language course"/>
        <s v="More in depth machine learning. Also 3D graphics."/>
        <s v="Technology architectures"/>
        <s v="I think your area is pretty well covered"/>
        <s v="More advanced machine learning. More math, more stats, bigger data."/>
        <s v="big data and machine learning in scala"/>
        <s v="A course that would cover part 1 (aside from ML fundamentals) of the deep learning book.  http://www.deeplearningbook.org/  i.e. a good course in the mathematical prerequisites of a deeper dive in ML and AI"/>
        <s v="Self driving car"/>
        <s v="how to learn better and more effectively, growth mindset, becoming an astronaut"/>
        <s v="Video game tech"/>
        <s v="Scala"/>
        <s v="learning edge and cloud computing in AI"/>
        <s v="Perhaps more courses like the intro to Git and Github course could be useful for popular programs in this space."/>
        <s v="Ruby"/>
        <s v="Natural Language processing (as an independent nanodegree)"/>
        <s v="business design for engineer&#10;natural language processing&#10;service architecture "/>
        <s v="Machine Learning, Leadership"/>
        <s v="Bioinformatics, perhaps?"/>
        <s v="For me probably still something around AI. There are tons of subjects to explore in this area."/>
        <s v="don't know"/>
        <s v="I'm interested in Deep Learning, but Udacity already covers that."/>
        <s v="More AI... expanded program after AIND"/>
        <s v="Some advanced deep learning topics (perhaps something focused on AI safety such as adversarial attacks on machine learning systems, or deep reinforcement learning)."/>
        <s v="computer vision course."/>
        <s v="Advanced SQL"/>
        <s v="Free robotics courses"/>
        <s v="Learn docker"/>
        <s v="Business Intelligence"/>
        <s v="Graphic design for apps (e.g. how to create stunning UIs for apps)"/>
        <s v="1) Ethereum development, 2) Bioengineering"/>
        <s v="Big Data technologies, spark, Kafka, ETL tools/exercises"/>
        <s v="More business skills. Imagine distilling MBA classes down to nanodegrees (e.g. accounting, corporate finance, operations management, project management, managing engineering teams, modelling and optimisation, decision making, information management, macro"/>
        <s v="Dedicated NLP course"/>
        <s v="It covers a lot of subjects. I'm waiting for the deep learning course ... which last time I checked was in development."/>
        <s v="more deep learining!"/>
        <s v="Big data analysis."/>
        <s v="More in depth Deep Learning Course"/>
        <s v="CUDA, Computer Vision"/>
        <s v="Nothing specific for now - I am still deep in current studies."/>
        <s v="technology about Internet of things"/>
        <s v="Big Data knowledge and analyzed tools"/>
        <s v="History of Computer Science and the future"/>
        <s v="Advanced React.js/Redux/MobX/Node.js/MongoDB"/>
        <s v="ML with cloud computing, similar to fast.ai"/>
        <s v="More offerings in deep learning/AI."/>
        <s v="Deep natural language processing"/>
        <s v="Udacity is very focused around software, this is really cool as you can do alot with it. However what is really amazing about software is what you can apply it to. For instance having a module on the human nervous system could then be applied to making be"/>
        <s v="The C programming language"/>
        <s v="machine learning, AI, cybersecurity"/>
        <s v="Big data technology is important with the data-driven becoming more and more popular and important. Spark is one of the hottest big data technology which Udacity haven't provide yet. or more generally Big data related technology is missing on Udacity for "/>
        <s v="Team developing course will be great. Not only will it make us get convincing team developing skills, there will be more active start up challenges among alumni and Blitz. "/>
        <s v="Theoretical computing, Formal verification"/>
        <s v="I am very satisfied by Udacity's courses, I love Data Science and Udacity has courses from Business Analyst to AI, but my friends always asks me do they have Management courses, so if Udacity can start making similar awesome courses in collaboration in Ma"/>
        <s v="Automation tools, advanced NLP courses, logistics technologies and tools, and augmented reality"/>
        <s v="more tools and techniques related to big data and"/>
        <s v="Reinforcement learning focused program"/>
        <s v="Architecture design of large projects"/>
        <s v="Deep Learning and AI"/>
        <s v="Data visualization"/>
        <s v="Udacity Nanodegree and free courses almost offer all useful skills and knowledge I need in a job."/>
        <s v="I would like to learn more for classical programming language such as c++"/>
        <s v="Spark, Design Courses (Web and otherwise)"/>
        <s v="New Angular framework&#10;Another deep learning course&#10;&#10;"/>
        <s v="Functional Programming, Scala, Akka,"/>
        <s v="Deep learning without PHD."/>
        <s v="Game design. Digital Audio Processing"/>
        <s v="Advanced course for computer vision and deep learning - more mathematics oriented."/>
        <s v="I would like to find new subjects from Udacity."/>
        <s v="no idea recently"/>
        <s v="Data Sciene, Spark"/>
        <s v="More software engineering best practices/techniques"/>
        <s v="Mathematical Things"/>
        <s v="•I'm enrolled in Artificial intelligence nanodegree.&#10;•machine learning engineering&#10;•git&#10;•editor, IDE(vim, pycharm)&#10;•debugging&#10;•performance tuning"/>
        <s v="Animation and CGI Motion"/>
        <s v="Research method"/>
        <s v="More in depth SQL, a little more with R (python's great, don't get me wrong), and focus on data analytics for that nanodegree rather than making it a weird part data analyst degree, part intro to data science degree. "/>
        <s v="A lot is happening every day, new tools or updated tools emerge every six months. Udacity should keep its courses updated."/>
        <s v="I think you already offer what I'd like to learn. Self Driving Cars will be my next one. I'd enjoy one for Algorithms specifically; I did a few on Coursera, and enjoyed very much."/>
        <s v="3D data processing technology"/>
        <s v="It would be nice if we could use Google Cloud or some other service and deploy larger systems."/>
        <s v="Signal and Image processing courses, Medical imaging"/>
        <s v="I would like to see some design related courses on Udacity. When I build something or give a presentation of my analysis, I would like to learn how to make it visually more appealing and convincing."/>
        <s v="None that I can think of right now, pretty happy and be occupied by what Udacity current offers"/>
        <s v="Mathematics, Signal processing, Neuroscience, Music"/>
        <s v="Julia, Pytorch, C++, scala, parallel computing"/>
        <s v="Reinforcement Learning, C+ programming"/>
        <s v="Graph database development would be great."/>
        <s v="Game development, Unity etc"/>
        <s v="Not sure!"/>
        <s v="R/SQL"/>
        <s v="functional programming"/>
        <s v="courses on node and .net framework"/>
        <s v="Some coding hacks perhaps."/>
        <s v="node 、django"/>
        <s v="AI, company tech stack analysis"/>
        <s v="How to use big data tools like hadoop, hive, spark, etc"/>
        <s v="Game development, Cybersecurity"/>
        <s v="It would be a very nice if udacity offers researched based Artificial intelligence course,where student can do  research and publish papers."/>
        <s v="For now, I'm satisfied."/>
        <s v="Cryptocurrencies and Blockchain Technology"/>
        <s v="Artificial Intelligence, Self Driving Cars and Robotics."/>
        <s v="Robotics and AI"/>
        <s v="A course to teach student ways to implement papers, especially if codes or pseudo codes are not available. "/>
        <s v="Looks good to me as of now. There is more content than i have time to study. But some courses can be more advanced like c++ or some other programming courses. May be they are already there and i don't know.&#10;&#10;Is there a technical writing class?"/>
        <s v="Spark and TensorFlow"/>
        <s v="Game development nanodegree. Preferably using Unity, as a prerequisite to the VR developer Nanodegree."/>
        <s v="Currently I don't have a glue, what I would ask for. My current Nanodegree hopefully gives me additional chances within the automotive industry"/>
        <s v="Bot creation, advanced data analysis"/>
        <s v="Ted talking about learning experience"/>
        <s v="GIS"/>
        <s v="Entrepreneurship and business development"/>
        <s v="Robotics HARDWARE"/>
        <s v="I know that it is included in the MLND, but I feel like a class dealing with Hadoop, MapReduce, and other similar technologies that deal with real-time data processing should be included in the DAND.  I've found many Data Science/Analyst job postings that"/>
        <s v="Data Visualisation and Business Analytics"/>
        <s v="Self driving engineer"/>
        <s v="How to utilize machine learning cloud services"/>
        <s v="Systems Programming (Unix, OS, shells, Networking)"/>
        <s v="Big Data technologies"/>
        <s v="Right now I'm struggling with tensorflow, so a real hands-on tf course would be great. But other than that there are a whole lot of courses available I would like to take but can't find the time right now. "/>
        <s v="A full computer science course!"/>
        <s v="Augmented Reality, Mix Reality, Applied Machine Learning concepts in apps"/>
        <s v="Video processing, as a complementary tool to Machine Learning for Computer vision."/>
        <s v="Software testing."/>
        <s v="Graphics designing"/>
        <s v="Security/penetration testing"/>
        <s v="Deep learning applied to law / legal industry - more in depth NLP"/>
        <s v="More involved towards finance/ investment banking."/>
        <s v="How to change careers"/>
        <s v="None that I can think of."/>
        <s v="I think udacity has got almost everything that one needs to be successful"/>
        <s v="Maybe not a nanodegree, but would be nice to have a math track (basic, intermediate, and advanced) that covers all the necessary material for your nanodegree (data analysis or machine learning, for example). Also would be nice to have an index of topics c"/>
        <s v="Intensive c++ and Python courses covering the capabilities of various machine learning, computer vision and general robotics libraries"/>
        <s v="Everything I can think of is already offered! That's great!"/>
        <s v="vehicle dynamics"/>
        <s v="deep learning on the edge devices"/>
        <s v="Data Engineering, Data Structure"/>
        <s v="Meteor.js Mongo Db"/>
        <s v="More math"/>
        <s v="I would like to be able to use Udacity to improve my advanced math skills. A better explanation of Linear Algebra, and/or calculus would be amazing. "/>
        <s v="None."/>
        <s v="More interview preparation"/>
        <s v="I am thinking about Robotics in the future after completing my final term in self driving car."/>
        <s v="I'm really happy with the things udacity provide. Eventually courses on software architecture would be nice."/>
        <s v="calculus"/>
        <s v="Game development"/>
        <s v="Cryptocurrencies or software built around blockchain would be interesting"/>
        <s v="nill"/>
        <s v="Udacity has everything I wanted to learn - Machine learning and AI"/>
        <s v="Not decided at this stage"/>
        <s v="AI - NLP and Speech"/>
        <s v="Functional programming&#10;Verification by formal proof"/>
        <s v="Software engineering"/>
        <s v="1.Electrical training - Ohms law, Kirschoffs law. Parallel/series Circuits.&#10;2. Networking like Cisco - CCNP&#10;I don't Udacity thought on expanding the fields of topics like Emergency Medicine like EMD or hazmat. Maybe start giving CE's (Continuing Education"/>
        <s v="math (we can learn at Khan academy though)"/>
        <s v="Advanced Courses for Deep Learning, Machine Learning, Artificial Intelligence, Advanced Algorithms, Parallelisation"/>
        <s v="I would like to learn more about dApps and decentralized technologies like Blockchain, IPFS, etc."/>
        <s v="Software architecting, Machine Learning"/>
        <s v="Startups, fintech"/>
        <s v="I am currently doing the MLND program, and am interested in deep learning specialization (also with Udacity, I love you guys)"/>
        <s v="Deep learning or AI"/>
        <s v="IDK?"/>
        <s v="you cover everything I need"/>
        <s v="This one is hard to answer, Udacity already has a lot I don't know and would like to."/>
        <s v="algorithms, spark, big data"/>
        <s v="More enterprise data management tools. Silicon Valley may be ripe with open source tools, but the majority of businesses are not adopting them as much. This makes finding a job a bit more difficult."/>
      </sharedItems>
    </cacheField>
    <cacheField name="other_thoughts" numFmtId="0">
      <sharedItems containsBlank="1">
        <s v="I love you guys!"/>
        <s v="Great survey!"/>
        <m/>
        <s v="No"/>
        <s v="I think you are doing an amazing job. Really like how you have redisigned the classroom. Still, I would appreciate more transparency in terms of job positioning after nanodegree."/>
        <s v="You're wonderful!"/>
        <s v="maybe more practice projects, those are great"/>
        <s v="You guys do a good job, keep it up"/>
        <s v="None"/>
        <s v="Udacity is awesome!"/>
        <s v="You're cool!"/>
        <s v="Udacity is great."/>
        <s v="No. keep being awesome!"/>
        <s v="Please continue making cutting edge AI/DL programs even if you have to make them as you go along"/>
        <s v="No, overall it's been a positive experience."/>
        <s v="thanks for your offerings!"/>
        <s v="Try to improve the projects by giving more to students"/>
        <s v="Thank you. You really deliver high quality content and I already learned a lot"/>
        <s v="Please lower the price"/>
        <s v="Try to send periodical reminders (gentle :) ) to students who have not visited the classroom in X days/weeks. Provided some motivation indicating what kind of knowledge (applications, the importance of the topic) can be gained by learning the next topic i"/>
        <s v="Nope"/>
        <s v="Expected Job interviews. Still waiting!"/>
        <s v="Verifiable certificate link like in Coursera, edx"/>
        <s v="I think overall the program has been great! I have reached out a few times in regards to the tuition reimbursement and haven't received much communication except to fill out a form so I think that the process for that reimbursement could be improved!"/>
        <s v="No."/>
        <s v="Please allow me to get the $100 discount to the AI nanodegree that I lost thank to Meghan Spray that don't know how to read a ticket...."/>
        <s v="thanks!"/>
        <s v="I was hoping to get a job through Udacity...outside India...maybe US or Canada. But that didn't happen."/>
        <s v="Great workl Udacity! I would like Udacity to indulge me more with the outside world. i know they started with Udacity blitz but this initiative is only allowing great developers to get better. Average developers like me dont get a fair chance to learn whi"/>
        <s v="Nope, you guys are just perfect! "/>
        <s v="Great job, guys!"/>
        <s v="Totally related to the AIND: I have the feeling that the topics are not successfully linked together in the program. Things like minimax, HMM, CNNs, etc. are never used together in one big project. I expected the Capstone to do something like that, link e"/>
        <s v="you are super guys. just proceed this way"/>
        <s v="Please setup more friendly environment for those nonEnglish speaker, especially 1 on 1."/>
        <s v="Not really - think Udacity is pretty great. Especially the hands on homework assignments."/>
        <s v="It was hard to contact payments and billing to get responses to payment related questions and to get receipts."/>
        <s v="I felt the unit on RNN still needs some work . For example I found it hard to understand how did LSTM solve the problem of vanishing gradient descent . Also for people outside US , ama sessions were not very useful as many times my questions on ama channe"/>
        <s v="push more new couese"/>
        <s v="Thank you for Udacity! It's great!"/>
        <s v="It would be nice to have a full-time course instructor. The instructor that I had in AI nanodegree is amazingly helpful and smart, but sometimes it took him a while to reply."/>
        <s v="go on. you do a good job. PS: I couldn't find a website of the Swag. So the survey is maybe not all right."/>
        <s v="I hope Udacity can organize Meetups in local cities to talk about new technology and network with Udacity staff and other students/graduates."/>
        <s v="You are doing great!"/>
        <s v="I love Udacity."/>
        <s v="I love Udacity!!!"/>
        <s v="Mentor should be better."/>
        <s v="I think Udacity is a great resource, keep up the good work!"/>
        <s v="Help students better understand the resources available to them -- it can be overwhelming to navigate &quot;when to ask&quot; the slack channel vs. 1:1 mentor vs. 1:1 career counselor vs. AMA vs. forum vs. etc"/>
        <s v="I am glad to learn from Udacity."/>
        <s v="You guys rock!"/>
        <s v="Adding comments section for videos in classroom makes learning more interactive"/>
        <s v="Go back to the previous pricing model please."/>
        <s v="TSM"/>
        <s v="I'd really like the Nanodegrees, thanks!"/>
        <s v="Nope. :)"/>
        <s v="Slack helped, but there were some things that I could have easily burned many hours on that were rather inconsequential.    So, strategize on possible low return on investment activities and help ensure students don't get burned on them.  This is critical"/>
        <s v="Love you guys, have a great day"/>
        <s v="None, keep up the good work!"/>
        <s v="Not at the moment"/>
        <s v="I love the brand! Keep up the amazing work and thanks for reaching out!"/>
        <s v="Udacity needs to either lower the prices or improve the offering."/>
        <s v="the classroom is sometimes very annoying, so many bugs. also slides or something in pdf format would help to look things up or learn offline. maintaining the content overview is often hard when you have to click through a classroom in order to find smthg."/>
        <s v="I wish I could afford more nanodegrees :)"/>
        <s v="Pretty good so far. There should be even more advanced courses, which are less hands on but more like an actual lecture in terms of the math level."/>
        <s v="I really enjoyed the course although it doesn't meet my expectation to make a career transition. I really admire such channel to spread the knowledge and it'd be awesome to work with you in the future."/>
        <s v="Stay relevant!&#10;Even if it means updating course content once a year.&#10;Modular videos could help with that"/>
        <s v="Again, more focus on the production part in your courses.&#10;And... what about a (very good) discount on the AI nanodegree for the ones that have already completed the deep learning foundations nanodegree? ;)"/>
        <s v="Thank you for your work! :+1:"/>
        <s v="Really love Udacity, look forward to completing my A.I. Nanodegree!"/>
        <s v="I love udacity"/>
        <s v="thank you for your service. it gave me sight of ML"/>
        <s v="Overall Udacity is incredible, keep up the great work!"/>
        <s v="Hello Sebastian! Haha"/>
        <s v="Have a great monday"/>
        <s v="Love the experience and the staff!"/>
        <s v="-"/>
        <s v="You have the best online learnung concept that I have expirienced. Maybe you should add some free courses on functional programming in Haskell, Elixir or F# or courses about some less popular but useful subjects like regular expressions, vim, cli programm"/>
        <s v="I am shy."/>
        <s v="This continues to be a great program that has inspired me to take a chance and change my career."/>
        <s v="Thank you for the hard work"/>
        <s v="Canadian postal codes have letters in them."/>
        <s v="Udacity helped me a lot, include find current job on and enrolled a master program in China. But I'm very sad find that Udacity-China only focus on sell Nanodegree but not to improve the translation quality, they put a huge effort on marketing but only ha"/>
        <s v="Give all your graduates a chance with Blitz. I have not received a single offer despite I graduated the ML Nanodegree."/>
        <s v="I love Udacity. Thanks for building the platform!"/>
        <s v="Nothing much. I am looking forward to have another nanodegree at Udacity."/>
        <s v="Na"/>
        <s v="Glad to be associated with Udacity"/>
        <s v="Udacity is great for starter to improve their background and career. I would expect to see more posibilities that Udacity can help us to get better career."/>
        <s v="In India, all the employers are not aware of the Udacity brand. Nanodegree credential should attract employers"/>
        <s v="I don`t know exactly why, but it feels like the quality of the nanodegrees get lower the further they are designed from the launch of Udacity. Best one was MLND where I learned a lot and it was hard, then DLNDF was ok, but felt like something was missing,"/>
        <s v="Thanks for building an awesome platform! :) I recommend Udacity to everyone"/>
        <s v="Certificate of completion does not unique certificate number, not easy to link on social media, such as LinkedIn. "/>
        <s v="Keep the quality level as high as you have and keep innovating.  I think for the value on investment it's a solid offering."/>
        <s v="For new programs , they seem rushed to fit the market interest, rather than creating thorough programs."/>
        <s v="You are doing a great job."/>
        <s v="I think the project quality is good, but maybe more project for some of the nanodegree. And then more reading materials design by udacity."/>
        <s v="Nothing."/>
        <s v="you are the best part of my year. Thanks for everything."/>
        <s v="For the webinars, please increase the quality of user experience in the webinars. I only like webinars from siraj raval. Indian webinars are not up to the standards."/>
        <s v="Nope!"/>
        <s v="Udacity is one of the best online mooc experience and please continue to improve it. Offline availability of the material could be another thing which students would appreciate"/>
        <s v="Thank you for developing this platform. This venue is really helpful to many that has hunger for knowledge."/>
        <s v="I am very happy with what udacity offers."/>
        <s v="Thank you for your product"/>
        <s v="Thank you for your education programs!"/>
        <s v="I love udacity! Keep it up guys!"/>
        <s v="Thank you for the 50% refund"/>
        <s v="Thank you for good learning experience."/>
        <s v="You are the best learning institution I know so far"/>
        <s v="You guys are awesome"/>
        <s v="sometimes, I find I have to search more materials to solve the question and it  consumes much time and spirit. I want to know some perfect place to get well -defined knowledge."/>
        <s v="Faster responses from the classroom mentors would make udacity even better."/>
        <s v="I'd be great if Udacity could put up some contests, perhaps sponsored by your hiring companies, to allow students to have fun with cool and important projects and to give them the opportunity to stand up. Further, as I already said above, I'd be great if "/>
        <s v="Nope, keep being awesome!"/>
        <s v="Udacity's method of teaching is the most effective for me.  Maybe Udacity's teaching methodology could be applied to teaching other subjects as well, such as art or spoken languages.  I think it's the style of teaching that actually distinguishes Udacity,"/>
        <s v="I think udacity is great"/>
        <s v="I think the AIND could have been more challenging."/>
        <s v="Thank you"/>
        <s v="Great work - I want another t-shirt :)"/>
        <s v="The completion certificates should have a registration unique number which can be added to linkedIn to demonstrate genuine certification like Amazon, Microsoft and other companies provide."/>
        <s v="Stay Udacious, yo!"/>
        <s v="NA."/>
        <s v="I’d buy any swag you have but would really love a backpack, laptop sleeve, or a jacket. "/>
        <s v="You're making an awesome good job! It love it!"/>
        <s v="I'd appreciate if Udacity could offer courses on standard certification (i.e. Java, TOGAF, PMP, PMI, ...)"/>
        <s v="you inspired me in lot of ways. Keep up the good work."/>
        <s v="Udacity program was very important for me. I was in academia for almost 15 years, and wanted to transition to industry positions. However, I didnt know how or if my skills apply to non-academic environment. Udacity's programs allowed me to wet my feet, an"/>
        <s v="The price feels a bit higher in development countryz. Im from el salvador and really hopping to get a chance in another country but the price is asacrifice that im willing to pay to make my objective true. If i could pay the same ammount but in a diferren"/>
        <s v="Everything was great (except for the annoying email)"/>
        <s v="You should have a better alumni network, which could be tapped into for employment or any other purpose as may seem fit; When you introduce new Nanodegree, ensure that there is little overlap with other existing degrees or reduce the price of the course"/>
        <s v="Udacity is particularly appealing as a 'continuing education' program and so is very useful to the work environment and career development. The work environment can be unpredictable and at times it may not be possible to complete a Nanodegree term. I'd li"/>
        <s v="The projects should be harder"/>
        <s v="You rock!"/>
        <s v="You are awesome!"/>
        <s v="Keep moving, and try to deliver more and more new things to China."/>
        <s v="Keep doing the awesome work team"/>
        <s v="&#10;"/>
        <s v="Keep up the good work"/>
        <s v="I love you guys! You guys are doing great!"/>
        <s v="Udacity has changed my life, keep doing the great work... Can I visit your office when I'm in the Valley at the end of August? :-)"/>
        <s v="The job placement program didn't seem to work for me. I am still in the market for a job and I only got one connect from Udacity which unfortunately didn't pan out because the company changed their mind about the position / role."/>
        <s v="I like Udacity a lot. I just wonder if ML ND would be renewed to the way how  the self-driven ND works.&#10;&#10;And would appreciate if the students outside of the US could get as much support as students in the US"/>
        <s v="You have a good product/company. Try to retain this while you rework/improve courses and nanodegrees."/>
        <s v="I'm going to use the money I earned by mentoring to visit you at Intersect next year (and to apply for some jobs in the area hopefully)."/>
        <s v="I would like to contract hire graduates. I am having difficultly finding people. I tried Blitz, but they are close to useless, as they do not get back to me."/>
        <s v="Thanks for giving me a great start in my career ."/>
        <s v="How about a nano degree in &quot;drones programing?&quot; I am sure it is an area that many people are interested and Udacity can leverage its brand name to get people interested. You can fashion a programe structure  that will address both beginner, intermediate, "/>
        <s v="bug in the section &quot;birthday&quot;(Is hard write the day).... Udacity is great! :)"/>
        <s v="When I was in college in China, I decided to change the Chinese education environment. Even now, courses in Chinese high school emphasize too much on repeating the textbook. Teacher don't care the mathematics and the origin behind what the textbook said. "/>
        <s v="You rock! I love what you're doing."/>
        <s v="Keep doing what you do. I am not positive it will help my career switching at my age but I am learning tons and enjoying the process. It feels good to train my brain and keep it healthy :)"/>
        <s v="I ❤️ Udacity!"/>
        <s v="Thanks for making such a great platform :)"/>
        <s v="keep up the good work - and create more relationships with some of the big tech companies so we can get some good jobs!"/>
        <s v="I've recommended Udacity to dozens of people (provided the person is ready to learn and willing to do the work - online is not for everyone) because when you remember who you are, you're the best for learning useful skills.  "/>
        <s v="Keep on going. I love the model, the classes and the subjects on the nanodegree programs. My only regret is not having enough time to do all the classes :D"/>
        <s v="It would be awesome if graduates from one Udacity program were allowed to audit some of the other paid-degrees. Like if an A.I. graduate could have access to the VR or deep learning degree. But, saying this, I understand you have to get money to make/impr"/>
        <s v="Keep adding new NDs. :D"/>
        <s v="I love the website UI"/>
        <s v="I think there are videos in the degree that are lower than your usual standard. But at least when I did the course there was no way or button saying basically: give feedback to this video right here. I think this could be nice to know which content people"/>
        <s v="I love the program in general and think it's a great way to stay sharp on new skills!"/>
        <s v="Udacity is great, keep up the good work!"/>
        <s v="You guys are awesome!!"/>
        <s v="Thank you for all the work you guys have put in.  Udacity really is doing something special.  I'm excited about the chance to purchace udacity swag"/>
        <s v="For a paid ND, lifelong access is mandatory even if I don't pass within the set duration (to help for all surprises life provides). I like the idea of an European community (like the one Anais is building up)"/>
        <s v="Honestly, I love Udacity. I truly believe it is the future of education. I only wish it had been around when I was younger!"/>
        <s v="Give access to the course material after finished, at least for some months. I wanted to review some stuff and I had no more access to it."/>
        <s v="Cool classroom after the revamp!"/>
        <s v="Love Udacity and love what U guys are doing! Keep up the good work"/>
        <s v="you are awesome &lt;3"/>
        <s v="Thumbs up! And keep being Udacious!"/>
        <s v="Thank you for such an amazing source of knowledge!"/>
        <s v="improve the quality of the certificate with unique authentication digital code, and public to LinkedIn"/>
        <s v="There should be a job portal specifically for ND graduates where they can apply for the job."/>
        <s v="Improving consistency and clarity of program progress indicayors between browsers and the App would be greatly appreciated."/>
        <s v="I really wish I had access to the course materials. Especially when working on Term 2, it would be helpful to be able to consult the material for Term 1. It's pretty frustrating to pay $800 and get absolutely nothing to fall back on a few months later whe"/>
        <s v="I love Udacity!"/>
        <s v="I love your product."/>
        <s v="Keep up your good work!"/>
        <s v="The materials are too enormus"/>
        <s v="In general I would have liked it if I got reminder that I am behind schedule for a Nanodegree. If possible, suggest a pace one should take to complete a ND."/>
        <s v="Can the courses be a little cheaper :)"/>
        <s v="Set expectations for local employment that are available for graduates."/>
        <s v="I think this is one of the best courses that I have taken. Because of the material and also the way it's presented. In the first part (foundation for AI) I think more mini exercises are needed, but in the second part, I have the impression this is very mu"/>
        <s v="This form accepts only 5 digit postal codes, which are not valid in the UK. :-)"/>
        <s v="please make more NLP course in DLFD"/>
        <s v="Please make it easier to navigate to the course materials of the nanodegrees I have already graduated from."/>
        <s v="n/a"/>
        <s v="More coding on projects could be great!"/>
        <s v="Keep up the good work !!"/>
        <s v="Keep doing what you are doing. You are the best!"/>
        <s v="Sometimes, because of work, it becomes hard to concentrate on the course work and projects thats why i loose a lot of money over the platform."/>
        <s v="There should be some more scholarships available for each course."/>
        <s v="."/>
        <s v="Does this survey info not exist with each student registered?"/>
        <s v="My main struggle with the degree was that I did not have the same bandwidth to study along the program. There months I could not even log in. It was really difficult to avoid drop out. I can't come up with any suggestion, because fixing it could bring oth"/>
        <s v="You people are doing great :)"/>
        <s v="I've enjoyed using Udacity for 2 years. ND programs are fun and help one learn lots of relevant skills, knowledge foundations or scaffolds, and open doors to future self-directed learning. Most importantly, ND programs are challenging enough to teach resi"/>
        <s v="great job!  keep trying!"/>
        <s v="great service"/>
        <s v="I think Udacity is a great alternative to traditional schooling for working professionals. I think it would be beneficial to have more partnerships where Udacity could utilize actual data from companies and this could aid in job placement based on what st"/>
        <s v="Students outside of US have reduced benefits when it comes to finding a job based upon the Nano Degree. The visibility and importance of such courses are not recognized by several  fields like Software Development, and even Research. Can you improve this "/>
        <s v="- iOS app crashes frequently.&#10;- Mentor assignment is very helpful in advancing the course."/>
        <s v="I really enjoyed udacity and I told a lot of people about it and recommended you. After some reflection though, I realized that official documentation, stackoverflow, and youtube videos (like sentdex for sklearn) helped me much better understand the subje"/>
        <s v="I hope ai, self driving, robotics programs allow scheduling at my schedule"/>
        <s v="Help students in China find a job in tech industries globally"/>
        <s v="Should work on deciding on prerequisites for the program. Sometimes, things get pretty advanced."/>
        <s v="Udacity code reviewers were sometimes inconsistent. I think there should be more consistency between reviewers."/>
        <s v="Nice work."/>
        <s v="I am a Syrian refugee who lives in Germany and struggling to complete my  study  in Computer science and since I have been moved to Germany and i was working in a restaurant full- time job and i thought myself if take a Nanodegree at Udacity it would incr"/>
        <s v="1/Build a page &quot;convince your boss&quot;&#10;2/ make a Nanodegree for kids.  "/>
        <s v="What is the career service related to AI or Carnd? I want to become an AI engineer in the future. I need more information on that."/>
        <s v="Udacity is awesome. :)"/>
        <s v="Too expensive, and there is a lot of same context in two similar course, I do not want to pay a lot money for the same context………"/>
        <s v="I'm a Forum, Class and 1:1 Mentor for the SDC and ML Nanodegrees."/>
        <s v="I think you are very focused on Silicon Valley mentality and young population - for instance, when I implemented all recommendations I got from Udacity course on my resume (could not pass my project without those changes) and shown it to a several of recr"/>
        <s v="I love Udacity and has literally changed my life, I took the deep learning and machine learning programs and absolutely loved them. Now thanks to you I have a part time job as a student mentor and that has enable me to earn enough money to afford the SDC "/>
        <s v="You guys are awesome! Thanks a lot! :D"/>
        <s v="So far I'm enjoying Udacity but for AIND I prefer that the second term does not specialize in a single field but offer a combination of all topics"/>
        <s v="You need to have a clear syllabus, this should be the center of the &quot;learning universe&quot; it should contain all that you need to be able to do the projects. In addition to this you can continue to give links for extra learning.  There should be more help wh"/>
        <s v="for self driving scar ND, maybe could let student choose which term to learn"/>
        <s v="Keep up the good work!"/>
        <s v="You are awesome :)"/>
        <s v="raise serious money and staff up. udacity works. hence make it excellent."/>
        <s v="I would like to thank you all!"/>
        <s v="Thank you Udacity, you are doing an awesome job"/>
        <s v="I really enjoyed my course doing in Udacity. I really want to thank you for improving me technically."/>
        <s v="Never stop questioning yourself. stagnation is the first step to degeneration"/>
        <s v="I love being part of the udacity community"/>
        <s v="I'd like to invest in Udacity. Offer investment opportunities to Udacity Alumni."/>
        <s v="Your are doing a great job today and I'm confident that you are getting better and better."/>
        <s v="So far, Udacity Rocks!"/>
        <s v="Love you guys"/>
        <s v="Maybe test different presenters"/>
        <s v="No thanks!"/>
        <s v="I think that some of the projects (especially Language Translation one) were too toy-like. They did not generalize to other kind of data. In addition, I am missing understanding of how to reuse trained models for predictions at a later stage, or how to tr"/>
        <s v="not yet."/>
        <s v="Great work! Keep it up :)"/>
        <s v="Awesome it would be good if we had udacity code championships"/>
        <s v="Y'all are amazing"/>
        <s v="In course Suggestions about related open platform project in which student can contribute"/>
        <s v="Free education empowers both educator and student! Personify udacity and let it feel like our educator!"/>
        <s v="i find recently the forum are more quilt than before，questions are usually answered by a handful of people，i hope you can think of new method to make the forum alive again"/>
        <s v="I love Udacity, I think you are a game changer in the education and technology world."/>
        <s v="The support by the team was excellent!"/>
        <s v="I think Machine Learning Engineering Nanodegree program should include some notion of big data and cloud computing that are required on some jobs applications."/>
        <s v="Udacity is one of the best decisions I have made so far. Thank you, guys. "/>
        <s v="Overall, I enjoyed the nanodegree experience. Here are some pros:&#10;1. The project reviewers were fast, positive, and encouraging.&#10;2. I learned unexpected things. For example, I had no previous experience with D3 and found it to be quite fun.&#10;3. The project"/>
        <s v="You are awesome. Short videos interspersed with quizzes and building project folio are great"/>
        <s v="Help us to have the experience of a business level project"/>
        <s v="I completed my Data Analyst Nanodegree in 6 months (less than a year) and since I graduated I have found it very difficult to apply for the 50% tuition return. Information is not clearly available at the end of the Nanodegree."/>
        <s v="Sorry I'm a shy boy : )"/>
        <s v="If nanodegrees could be a bit more customizable,then I think that will be helpful  for students. "/>
        <s v="I really enjoy your lectures and examples, but your assignments are trivial. Please push us much harder, an assignment should take 20+ hours, some can be done in 3. You are giving away too many answers. Second, please add PDF summary of key points like th"/>
        <s v="Udacity rocks"/>
        <s v="I really enjoyed the nanodegree and it was a great boost at work and getting offers from other employers through showcasing my skills in linkedin and my projects in GitHub. I love Udacity!"/>
        <s v="I'd really, really like you to collaborate with Georgia Tech for a deep learning class! I'm starting the OMSCS this fall, and I'd LOVE to take a class like that. I've been impressed with the deep learning content I've seen in MLND and AIND, and I'd love t"/>
        <s v="You are awesome! :)"/>
        <s v="Stay udacious!"/>
        <s v="It would be great if Udacity had more recognition in the Indian IT industry."/>
        <s v="Be flexible with the programs. For nano-degree program you have strict requirement that it needs to be finished within stipulated time or you loose the money. While that is great. Timeline makes you focus, but work demands make it hard to commit time and "/>
        <s v="I think employers in the USA recognize Udacity Nanodegree, but I am not sure about Canadian employers."/>
        <s v="I wasn't shy :)"/>
        <s v="💙 u guys"/>
        <s v="Big Big Thanks! you have changed my life for good.&#10;I was always eager to learn after graduation but could not find focused options until Udacity was started and have been an active student from its first class.&#10;This year I left my job to focus on Udacity "/>
        <s v="The price is little too high for me. Some discounts would be great."/>
        <s v="Udacity was a really great tool for gaining practical experience. I think some sections of the MLND could be updated though - the reinforcement learning section in particular was not very informative and I needed a great deal of extra resources to learn a"/>
        <s v="Everything is perfect"/>
        <s v="do anything you can to to make affordable access to Udacity courses"/>
        <s v="Love your videos and the whole concept!"/>
        <s v="Make the meetups free and encourage people to bring their friends. Maybe even sponsor meetups to encourage new people to join. Give them free classes and swag. Hire me because I love Udacity :)"/>
        <s v="Please continue improving. It is really nice to see that you hear us and to interact directly with the instructors during office hours. Maybe it will be interesting to create udacity groups in different cities."/>
        <s v="I don't like Slack. It doesn't work well for a course with so many students."/>
        <s v="Thank you Udacity!&#10;My life comletely changed after completing the Data Analyst Nanodegree.&#10;Before, I was a jobless engineering graduate but now I am a project reviewer at Udacity working from anywhere I want and earning more than many experienced engineer"/>
        <s v="You guys are awesome!"/>
        <s v="I wonder about what happened to the San Jose State University credit courses?  I thought the potential to offer undergraduate credit was a nice compliment to the OMSCS.  I think that might attract more students to Udacity."/>
        <s v="1) Cooperate actively with companies, so that HR starts to appreciate the effort spent with advanced eLearning and starts supporting it.&#10;2) Udacity nanodegree seems to be nearly unknown in HR departments in Germany. So I do not have the impression that he"/>
        <s v="It's all for now, thanks :)"/>
        <s v="I'd like to have more interaction with other students and professors. I still have the feeling that I am alone in front of my computer, watching some video, doing some project and interacting a bit with other students when I encounter a problem&#10;&#10;I'd love "/>
        <s v="The nanodegree program that I am enrolled in is extremely enjoyable, although what might be interesting is the opportunity to collaborate with other students in the program as well, as in through collaborative projects.&#10;&#10;One possible way to do this may be"/>
        <s v="Keep a good work, but try to have new courses / degrees be more polished from the go"/>
        <s v="I learned a lot - thanks!"/>
        <s v="It was frustrating to see bugs in iPython notebooks due to it using depreciated modules, going to the Github page to report the issue, and seeing that someone submitted a PR fixing the issue 6 months ago but nobody from Udacity has bothered to accept it."/>
        <s v="Studying at Udacity is fun. I appreciate it."/>
        <s v="I just want brand name for Udacity (since it deserves) to be more popular which will help me more weight to change my job."/>
        <s v="Do you have any job offer in LA? Even if is just half time? Lol"/>
        <s v="good job, keep it up"/>
        <s v="Customer Service was Lacking or not informed.  Slack Channels were awesome.  LinkedIn does not update with me showing as Alumni which would be good for Udacity since I work at BMw."/>
        <s v="I think you people are doing great. That's why I keep on enrolling for the programs whenever my time and money permits. If possible please launch Job Guarantee Program in India."/>
        <s v="Now, I don't have"/>
        <s v="Just like mentors, there are too many bad reviewers offering poor generic template-based feedbacks. They should be checked to get a good team. The extracurricular projects reviewers are a good reference of what a reviewer should be."/>
        <s v="Thoroughly enjoyed both of my courses!"/>
        <s v="I am happy with you! :)"/>
        <s v="non"/>
        <s v="if additional textbook can be provided, it will be better"/>
        <s v="You are awesome! Udacity offer best online education program so far."/>
        <s v="Raj has a great teaching style"/>
        <s v="You service is great!"/>
        <s v="Becomr better at connecting students to employers outside of US. I live in canada and would like to see more job opportunities"/>
        <s v="Thanks!  Just like to say thanks"/>
        <s v="Please reduce course fees, especially for countries like  India "/>
        <s v="I should soon come back for more courses. :D"/>
        <s v="I don't completely understand the nanodegree brand. It is confusing that you have the AI nanodegree (broad and for life area) and the React nanodegree (specific and time sensitive knowledge)."/>
        <s v="I strongly prefer the format of the MLND to the DLND. The MLND made me want to take more classes. The DLND made me never want to go back. Again the DLND has too rigid of a schedule (why wait for assignments to be released?), the project feedback is poor, "/>
        <s v="The future of work is ML and AI.  I learned a lot from my course at Udacity."/>
        <s v="Udacity is great!"/>
        <s v="Keep up the awesome work!"/>
        <s v="Why can't we comment/ask questions on the videos page"/>
        <s v="It would be nice if there were environments that can ask questions in various ways other than the contents of the course in the field of AI."/>
        <s v="Would like to remain up to date on new developments related to my Nanodegree.  For instance, if any new tools are adopted by the industry then I'd like to know about them."/>
        <s v="I'm in the first cohort in Self driving car ND and I had to wait a lot of time to work on a new project because of slow pace of accessing new lectures."/>
        <s v="Udacity possibly gives chances for whom  to learn at University for very expensive cost or change their expertise on the way of their career. However, I think at least now it's not sufficient for next chances.   "/>
        <s v="Your are changing the world, really! I'm glad that being thousands kilometres away, with a little chance for being a student of the best tech universities in the world, I can still learn world-class knowledge.&#10;And I can still focus on work I like, live in"/>
        <s v="nop"/>
        <s v="Keep up the excellent work!"/>
        <s v="Udacity is awesome"/>
        <s v="The nanodegree was a game changer for me - thank you!"/>
        <s v="I'm very happy with my Udacity experience. I started the nanodegree program to get ahead as an aspiring data scientist after an engineering PhD, and by using the skills I learned ended up founding a startup."/>
        <s v="In an advanced course, it would be amazing to homework which involves mathematical proofs. The BEST thing about Udacity is the extremely high quality feedback from graders. This is a major distinguishing feature as compared to other MOOC platforms. There "/>
        <s v="Please reduce the fee of AIND in India, 53000 for a term is too high."/>
        <s v="You guys are great!"/>
        <s v="If you are serious about online education, open source the classroom webapp so anyone could release online courses "/>
        <s v="More alumni events in Europe"/>
        <s v="I loved the tech entrepreneurship nanodegree, even though the product I chose wasn't well suited to the course. I wish there was more tech-focused business stuff out there (or, alternately, business focused tech stuff). I think there's a temptation to get"/>
        <s v="I received emaila from udacity about potential employers. It is frustrating to link on the employers openingredients positions to only find out they require PhD level or senior level expertise. If I have taken recently a udacity course I don't need to see"/>
        <s v="Lessons before project 4 in DLF could be better"/>
        <s v="I would really like to do your Deep Learning Foundations Nanodegree, but the fact that you have to do it to a particular schedule has put me off so far. If you could make it so that it was possible to do the program in your own time, I would be more likel"/>
        <s v="I'd like to use Python3 rather than Python2"/>
        <s v="Hope to lower the price of Nanodegree"/>
        <s v="What is the importance of Japan in terms of market for Udacity?"/>
        <s v="Make sure mentors are committed. I had to get a new one after the 1st one stopped responding."/>
        <s v="Greatly enjoyed 1st 4 months.   The final project was a real challenge."/>
        <s v="I will probably be doing more courses with Udacity once I have completed the ones I am currently enrolled on. The free courses are brilliant as they are like the fundamental building blocks for the more advanced courses. Its probably not an issue but id b"/>
        <s v="Would love to participate in some sort of professional (remote maybe) exchange program, where a business could try out nanodegree graduates and gauge their skill levels, and the graduates could be exposed to something outside their experience"/>
        <s v="really glad and happy to study on Udacity, i will keep effort to learn and hope Udacity is better and better."/>
        <s v="Thank you for your democratizing education and I love you!"/>
        <s v="Keep up the great work. I just completed my bachelors, and I do not call my University my alma mater, though technically it is, but when someone ask's me, I say Udacity is my alma mater, Udacity helped me gain Data Analysis skills and also provided me a p"/>
        <s v="I want to thank you guys for helping me rediscover a passion I had forgot about. The dreams I had in middle school and left behind for college are suddenly alive again."/>
        <s v="More obvious information for the free courses that the final project won't be submitted to Udacity for grading."/>
        <s v="It's a little expensive"/>
        <s v="I want the swags lol"/>
        <s v="I hope Udacity do better about career helping in  mainland China"/>
        <s v="I really like how the courses look and feel as you progress through them now. Completed Data Analyst when it was new, now enrolled in React. I feel like case-study courses with multiple projects can really be great to provide students who are not working "/>
        <s v="The Udacity store is a great idea, I was a little bummed for not getting anything from the Deep learning foundations nanodegree. The community building + advertising value makes a lot of sense.&#10;&#10;&#10;&#10;"/>
        <s v="Many projects in nanodegree programs offer templetes and supporting codes. It seems that following the steps, students could complete the projects very easy. However, learning the structure of a project and learning proprecessing codes are also important "/>
        <s v="I hope Udacity prospers."/>
        <s v="Not yet!"/>
        <s v="maybe the price of the classes is so high for the students still undergraduate"/>
        <s v="Than You"/>
        <s v="Nope. You guys are ducking awesome"/>
        <s v="thanks for these opportunities"/>
        <s v="Many Japanese are interesting in deepLearning and machine learning. If you supported Japanese, many of them are interesting in you. "/>
        <s v="I'd like to have some slides or transcripts about lectures."/>
        <s v="The learning experience of individual course is very bad, the project can't be evaluated, no certificate, no discussion in the forum.&#10;Provide different levels of material in nanodegree.&#10;Provide learning material made by the university. Sometimes the mater"/>
        <s v="You guys are awesome. Keep your curriculum as much aligned with what can get people jobs in that field as possible. From what I can tell you guys are getting better, but make sure each nano degree can get you to the next step in your education OR your car"/>
        <s v="I had a wonderful experience at Udacity ND, its support system for students is very good. And though it may not sound so it is a great compliment because I am a regular on other MOOC platforms too. "/>
        <s v="Already added a ton above, but glad to answer any additional specific questions if desired. Email above."/>
        <s v="Nothing i can think of"/>
        <s v="Keep up your good work :)"/>
        <s v="I really like the way DLND structured, intuitive &amp; practical video content, plus EXCELLENT supplement materials. I think that's good balance for online courses."/>
        <s v="Thanks a lot for the wonderful opportunity. It was awesome and life changing. Udacity is my dream company. I will definitely apply for a position at Udacity after submitting my PhD thesis."/>
        <s v="Great work!"/>
        <s v="Need a better instructor for onsite classes"/>
        <s v="You have a great team."/>
        <s v="i want more free course."/>
        <s v="Better than a college degree!"/>
        <s v="You guys provide good feedback on the projects"/>
        <s v="Would really be nice to have one on one counselling with an udacity lecturer and the career services team - even if it is a paid appointment."/>
        <s v="Its a great platform and i would love to learn more from Udacity nanodegrees"/>
        <s v="Chinese companies want to recruit Udacity students, need better support"/>
        <s v="App is suck"/>
        <s v="Udacity is very best at giving practical and job ready skills. It would be great if it also focuses on students who wants to do research but could not get into univesity or afford it.I would be very much interested if I could do  research based course in "/>
        <s v="My employer recognizes courses completed in ''real'' universities, but not Udacity. Working toward better recognition would be great."/>
        <s v="Thank you for everything. Udacity's MLND and DL foundation program helped me get a AI internship at a startup."/>
        <s v="The idea of online education, completing at one's convenience, is wonderful. I think it is good to promote your own global job portal, where employers willing to recruit Udacity graduates, posting their requirements."/>
        <s v="Thanks for democratizing education and helping us get our dream jobs"/>
        <s v="It is ok to automate student support /management  as the student base grows, but with more delicate system design so that the most valuable Udacity's experience (comparing to other MOOC providers) is not lost in scale.  Though with multiple channels: Slac"/>
        <s v="Some weekly/monthly challenges/projects designed based on real-world applications (may be inspired from some of the projects that Udacity Blitz built).&#10;&#10;Similar to Kaggle challenges or something for the already graduated students. No guidance or solutions"/>
        <s v="The time per week is longer than the course claim, over 10 hours per week for me actually.&#10;for my case, I need to do lots of extra study out of Udacity to support me to continue the study on Udacity."/>
        <s v="I faced several issues in 1 on 1 appointments. Twice, the zoom address of the mentor was not mentioned and once a mentor cancelled the appointment saying that he doesn't know anything about the topic i wanted to ask. So after 4 scheduled appointments, I h"/>
        <s v="Please keep on like this! For me as an experienced person at the age of 41 it's sometimes not easy to follow the pace, as younger students (who are still used to study) can do. But I really like your courses and it gives me the feeling I can prepare for f"/>
        <s v="No. Have to get back to work :)"/>
        <s v="Love the site and the people behind it. Keep up the good work!"/>
        <s v="You're awesome ;)"/>
        <s v="Nothing at this time."/>
        <s v="Call it simply machine learning nanodegree and remove the word engineer. Don't think it's meant only for engineers."/>
        <s v="Good job"/>
        <s v="Experience is the most important thing, reward the good tutors and encourage more advanced students to become tutors and give them good reward to keep the good work going"/>
        <s v="Please conduct more in-person meetings and events. Meeting online (via skype say) doesn't give that much impact than meeting in person does."/>
        <s v="Thanks for an amazing work you are doing! :)"/>
        <s v="Regarding AIND first term: Especially the planning project utilised a lot of pre-build code and functions. It didn't feel like I'd learn anything about how to code a planning algorithm but all I did was figuring out how to use the pre-build functions. I f"/>
        <s v="It would be great if you could create a more integrated course where someone who hasn't majored in CS could start from 0, learn all the skills needed to find employment. Maybe all this already exists at Udacity and you would only have to integrate it, may"/>
        <s v="Overall it's really good."/>
        <s v="Thanks a lot"/>
        <s v="The content creators should standardise the structure of the code. Instead of trying to unravel design, this will allow students to concentrate on learning api's and theory. "/>
        <s v="Completing Udacity courses and nanodegrees gives me a huge boost of confidence. It's important because I am self-taught (degree in chemical engineering) and constantly battle feeling like an imposter among fellow developers who have degrees in computer sc"/>
        <s v="So far, it has been a great experience. "/>
        <s v="I love Udacity. Most of the lessons in my nanodegree were very good"/>
        <s v="Not at the moment."/>
        <s v="the prices for the courses/nanodegrees are reasonable if you have income in USD. but if you exchange it with other currencies it will not be affordable. thats why most of them cannot be taken if there will not be any no-certificate mode."/>
        <s v="Some lectures seemed that they are directly being read from some screen in their front."/>
        <s v="i really like udacity's courses and delivery."/>
        <s v="There are some technical FAQ's you could answer not just using the Mentors but also by providing links to some students comments when applicable. It would save time to Mentors, help students and incentivize advanced students whose answers were included. T"/>
        <s v="There can be more further learning materials"/>
        <s v="more course offered in Chinese"/>
        <s v="I'm building a AI company with friends. good luck to me and udacity"/>
        <s v="I am grateful to Udacity for many things :-) keep up the good work guys"/>
        <s v="Nope."/>
        <s v="The nanodegree/projects don't seem to be all that useful in getting employment. The knowledge gained is nice, but that's all freely available."/>
        <s v="None."/>
        <s v="While I am currently unemployed, I start at Google this upcoming September."/>
        <s v="I find that I learn best when the projects are challenging and force me to go back to the videos and look for extra resources on the Internet. I feel like the most recent projects were easier than at the beginning."/>
        <s v="Thank you for everything. It was wonderful. I had really enjoyed nanodegree program."/>
        <s v="You make learning great again."/>
        <s v="please support your students as they try to meet deadlines"/>
        <s v="The course are too expensive，and I need't 1:1 mentor help,live help and so on, can you make it cheaper."/>
        <s v="Thank You!"/>
        <s v="Your courses are super expensive and it is not worth it. Material is not deep enough etc.."/>
        <s v="Thank you."/>
        <s v="It was awesome"/>
        <s v="Maybe more interview with specialists on the field. It is always interesting to share their experiences when they started."/>
        <s v="I don't know if this speaks for the actual level of material Udacity is disemenating or the product our University's have been producing or if anything reflects upon me, but it's hard to believe that there is Masters or PH.D students and holders strugglin"/>
        <s v="You are great."/>
        <s v="I hope that more people can get advanced jobs with Udacity's nanodegrees."/>
        <s v="Good job."/>
        <s v="Thanks - you are going to change the way kids learn tomorrow."/>
        <s v="Keep up the good work. Overall, I think Udacity is leading the online education space."/>
        <s v="Keep up with the amazing work you are doing."/>
        <s v="Keep doing what you're doing. you're doing great"/>
        <s v="keep increasing the number of courses"/>
        <s v="I just picked up a cheap bundle on stackskills. It's ok, but I'm already learning that Udacity's strength is in its active support. While Udacity is a little out of my comfortable price range, these are the points that may convince me to come back eventua"/>
        <s v="I started my nanodegree journey with a pipe dream of changing my career and working with big data. I lost alot of sleep and even put a strain on my young family in order to dedicate time to the program. There were countless times I thought about quitting "/>
      </sharedItems>
    </cacheField>
    <cacheField name="share_on_blog" numFmtId="0">
      <sharedItems containsString="0" containsBlank="1" containsNumber="1" containsInteger="1">
        <m/>
        <n v="0.0"/>
        <n v="1.0"/>
      </sharedItems>
    </cacheField>
  </cacheFields>
</pivotCacheDefinition>
</file>

<file path=xl/tables/table1.xml><?xml version="1.0" encoding="utf-8"?>
<table xmlns="http://schemas.openxmlformats.org/spreadsheetml/2006/main" headerRowCount="0" ref="P27:P43" displayName="Table_1" id="1">
  <tableColumns count="1">
    <tableColumn name="Column1" id="1"/>
  </tableColumns>
  <tableStyleInfo name="Summaries-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vc.ru" TargetMode="External"/><Relationship Id="rId9" Type="http://schemas.openxmlformats.org/officeDocument/2006/relationships/drawing" Target="../drawings/drawing1.xml"/><Relationship Id="rId5" Type="http://schemas.openxmlformats.org/officeDocument/2006/relationships/hyperlink" Target="http://Appbase.io" TargetMode="External"/><Relationship Id="rId6" Type="http://schemas.openxmlformats.org/officeDocument/2006/relationships/hyperlink" Target="http://Azimo.com" TargetMode="External"/><Relationship Id="rId7" Type="http://schemas.openxmlformats.org/officeDocument/2006/relationships/hyperlink" Target="http://www.soais.com" TargetMode="External"/><Relationship Id="rId8" Type="http://schemas.openxmlformats.org/officeDocument/2006/relationships/hyperlink" Target="http://Booking.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vc.ru" TargetMode="External"/><Relationship Id="rId9" Type="http://schemas.openxmlformats.org/officeDocument/2006/relationships/drawing" Target="../drawings/drawing3.xml"/><Relationship Id="rId5" Type="http://schemas.openxmlformats.org/officeDocument/2006/relationships/hyperlink" Target="http://Appbase.io" TargetMode="External"/><Relationship Id="rId6" Type="http://schemas.openxmlformats.org/officeDocument/2006/relationships/hyperlink" Target="http://Azimo.com" TargetMode="External"/><Relationship Id="rId7" Type="http://schemas.openxmlformats.org/officeDocument/2006/relationships/hyperlink" Target="http://www.soais.com" TargetMode="External"/><Relationship Id="rId8" Type="http://schemas.openxmlformats.org/officeDocument/2006/relationships/hyperlink" Target="http://Booking.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5" max="45" width="20.43"/>
  </cols>
  <sheetData>
    <row r="1">
      <c r="B1" s="2" t="s">
        <v>1</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61</v>
      </c>
      <c r="BC1" s="2" t="s">
        <v>63</v>
      </c>
    </row>
    <row r="2">
      <c r="A2" s="2">
        <v>0.0</v>
      </c>
      <c r="B2" s="2">
        <v>0.0</v>
      </c>
      <c r="C2" s="2">
        <v>0.0</v>
      </c>
      <c r="J2" s="4">
        <v>31490.0</v>
      </c>
      <c r="O2" s="2" t="s">
        <v>70</v>
      </c>
      <c r="P2" s="2">
        <v>1.0</v>
      </c>
      <c r="Q2" s="2" t="s">
        <v>71</v>
      </c>
      <c r="S2" s="2" t="s">
        <v>72</v>
      </c>
      <c r="U2" s="2">
        <v>1.0</v>
      </c>
      <c r="V2" s="2" t="s">
        <v>74</v>
      </c>
      <c r="X2" s="2" t="s">
        <v>75</v>
      </c>
      <c r="Z2" s="2" t="s">
        <v>76</v>
      </c>
      <c r="AC2" s="2" t="s">
        <v>77</v>
      </c>
      <c r="AD2" s="2" t="s">
        <v>78</v>
      </c>
      <c r="AF2" s="2" t="s">
        <v>34</v>
      </c>
      <c r="AO2" s="2" t="s">
        <v>79</v>
      </c>
      <c r="AQ2" s="2" t="s">
        <v>80</v>
      </c>
      <c r="AS2" s="2" t="s">
        <v>81</v>
      </c>
      <c r="AV2" s="2" t="s">
        <v>83</v>
      </c>
      <c r="AW2" s="2" t="s">
        <v>84</v>
      </c>
      <c r="AY2" s="2">
        <v>10.0</v>
      </c>
      <c r="AZ2" s="2" t="s">
        <v>85</v>
      </c>
      <c r="BB2" s="2" t="s">
        <v>86</v>
      </c>
    </row>
    <row r="3">
      <c r="A3" s="2">
        <v>1.0</v>
      </c>
      <c r="B3" s="2">
        <v>1.0</v>
      </c>
      <c r="C3" s="2">
        <v>1.0</v>
      </c>
      <c r="J3" s="4">
        <v>29466.0</v>
      </c>
      <c r="O3" s="2" t="s">
        <v>87</v>
      </c>
      <c r="P3" s="2">
        <v>1.0</v>
      </c>
      <c r="Q3" s="2" t="s">
        <v>89</v>
      </c>
      <c r="S3" s="2" t="s">
        <v>90</v>
      </c>
      <c r="U3" s="2">
        <v>1.0</v>
      </c>
      <c r="V3" s="2" t="s">
        <v>91</v>
      </c>
      <c r="X3" s="2" t="s">
        <v>75</v>
      </c>
      <c r="Z3" s="2" t="s">
        <v>76</v>
      </c>
      <c r="AC3" s="2" t="s">
        <v>94</v>
      </c>
      <c r="AD3" s="2" t="s">
        <v>96</v>
      </c>
      <c r="AH3" s="2" t="s">
        <v>36</v>
      </c>
      <c r="AI3" s="2" t="s">
        <v>37</v>
      </c>
      <c r="AO3" s="2" t="s">
        <v>97</v>
      </c>
      <c r="AQ3" s="2" t="s">
        <v>80</v>
      </c>
      <c r="AS3" s="2" t="s">
        <v>80</v>
      </c>
      <c r="AV3" s="2" t="s">
        <v>100</v>
      </c>
      <c r="AW3" s="2" t="s">
        <v>101</v>
      </c>
      <c r="AY3" s="2">
        <v>10.0</v>
      </c>
      <c r="AZ3" s="2" t="s">
        <v>102</v>
      </c>
      <c r="BB3" s="2" t="s">
        <v>103</v>
      </c>
    </row>
    <row r="4">
      <c r="A4" s="2">
        <v>2.0</v>
      </c>
      <c r="B4" s="2">
        <v>2.0</v>
      </c>
      <c r="C4" s="2">
        <v>2.0</v>
      </c>
      <c r="D4" s="2" t="s">
        <v>6</v>
      </c>
      <c r="J4" s="4">
        <v>32196.0</v>
      </c>
      <c r="K4" s="2">
        <v>7.0</v>
      </c>
      <c r="L4" s="2">
        <v>45.0</v>
      </c>
      <c r="M4" s="2">
        <v>8.0</v>
      </c>
      <c r="N4" s="2">
        <v>2.0</v>
      </c>
      <c r="O4" s="2" t="s">
        <v>106</v>
      </c>
      <c r="P4" s="2">
        <v>0.0</v>
      </c>
      <c r="Q4" s="2" t="s">
        <v>108</v>
      </c>
      <c r="S4" s="2" t="s">
        <v>90</v>
      </c>
      <c r="U4" s="2">
        <v>1.0</v>
      </c>
      <c r="V4" s="2" t="s">
        <v>110</v>
      </c>
      <c r="X4" s="2" t="s">
        <v>111</v>
      </c>
      <c r="Z4" s="2" t="s">
        <v>112</v>
      </c>
      <c r="AB4" s="2">
        <v>3.0</v>
      </c>
      <c r="AC4" s="2" t="s">
        <v>113</v>
      </c>
      <c r="AD4" s="2" t="s">
        <v>114</v>
      </c>
      <c r="AG4" s="2" t="s">
        <v>35</v>
      </c>
      <c r="AO4" s="2" t="s">
        <v>116</v>
      </c>
      <c r="AR4" s="2">
        <v>20.0</v>
      </c>
      <c r="AT4" s="2">
        <v>15.0</v>
      </c>
      <c r="AU4" s="2">
        <v>15.0</v>
      </c>
      <c r="AV4" s="2" t="s">
        <v>117</v>
      </c>
      <c r="AW4" s="2" t="s">
        <v>101</v>
      </c>
      <c r="AY4" s="2">
        <v>8.0</v>
      </c>
      <c r="AZ4" s="2" t="s">
        <v>118</v>
      </c>
      <c r="BA4" s="2" t="s">
        <v>119</v>
      </c>
    </row>
    <row r="5">
      <c r="A5" s="2">
        <v>3.0</v>
      </c>
      <c r="B5" s="2">
        <v>3.0</v>
      </c>
      <c r="C5" s="2">
        <v>3.0</v>
      </c>
      <c r="H5" s="2" t="s">
        <v>10</v>
      </c>
      <c r="J5" s="4">
        <v>29812.0</v>
      </c>
      <c r="K5" s="2">
        <v>7.0</v>
      </c>
      <c r="L5" s="2">
        <v>30.0</v>
      </c>
      <c r="M5" s="2">
        <v>5.0</v>
      </c>
      <c r="N5" s="2">
        <v>10.0</v>
      </c>
      <c r="O5" s="2" t="s">
        <v>120</v>
      </c>
      <c r="P5" s="2">
        <v>1.0</v>
      </c>
      <c r="Q5" s="2" t="s">
        <v>89</v>
      </c>
      <c r="S5" s="2" t="s">
        <v>90</v>
      </c>
      <c r="U5" s="2">
        <v>1.0</v>
      </c>
      <c r="V5" s="2" t="s">
        <v>121</v>
      </c>
      <c r="X5" s="2" t="s">
        <v>122</v>
      </c>
      <c r="Z5" s="2" t="s">
        <v>123</v>
      </c>
      <c r="AB5" s="2">
        <v>10.0</v>
      </c>
      <c r="AC5" s="2" t="s">
        <v>124</v>
      </c>
      <c r="AD5" s="2" t="s">
        <v>96</v>
      </c>
      <c r="AG5" s="2" t="s">
        <v>35</v>
      </c>
      <c r="AH5" s="2" t="s">
        <v>36</v>
      </c>
      <c r="AO5" s="2" t="s">
        <v>79</v>
      </c>
      <c r="AQ5" s="2">
        <v>5.0</v>
      </c>
      <c r="AS5" s="2">
        <v>6.0</v>
      </c>
      <c r="AU5" s="2">
        <v>7.0</v>
      </c>
      <c r="AV5" s="2" t="s">
        <v>125</v>
      </c>
      <c r="AW5" s="2" t="s">
        <v>101</v>
      </c>
      <c r="AY5" s="2">
        <v>10.0</v>
      </c>
      <c r="AZ5" s="2" t="s">
        <v>126</v>
      </c>
      <c r="BA5" s="2" t="s">
        <v>127</v>
      </c>
    </row>
    <row r="6">
      <c r="A6" s="2">
        <v>4.0</v>
      </c>
      <c r="B6" s="2">
        <v>4.0</v>
      </c>
      <c r="C6" s="2">
        <v>4.0</v>
      </c>
      <c r="D6" s="2" t="s">
        <v>6</v>
      </c>
      <c r="J6" s="4">
        <v>34359.0</v>
      </c>
      <c r="K6" s="2">
        <v>8.0</v>
      </c>
      <c r="L6" s="2">
        <v>65.0</v>
      </c>
      <c r="M6" s="2">
        <v>610.0</v>
      </c>
      <c r="N6" s="2">
        <v>45.0</v>
      </c>
      <c r="O6" s="2" t="s">
        <v>128</v>
      </c>
      <c r="P6" s="2">
        <v>0.0</v>
      </c>
      <c r="Q6" s="2" t="s">
        <v>129</v>
      </c>
      <c r="S6" s="2" t="s">
        <v>130</v>
      </c>
      <c r="U6" s="2">
        <v>1.0</v>
      </c>
      <c r="V6" s="2" t="s">
        <v>36</v>
      </c>
      <c r="X6" s="2" t="s">
        <v>111</v>
      </c>
      <c r="Z6" s="2" t="s">
        <v>123</v>
      </c>
      <c r="AB6" s="2">
        <v>0.0</v>
      </c>
      <c r="AC6" s="2" t="s">
        <v>131</v>
      </c>
      <c r="AD6" s="2" t="s">
        <v>78</v>
      </c>
      <c r="AH6" s="2" t="s">
        <v>36</v>
      </c>
      <c r="AO6" s="2" t="s">
        <v>97</v>
      </c>
      <c r="AQ6" s="2">
        <v>2.0</v>
      </c>
      <c r="AS6" s="2">
        <v>1.0</v>
      </c>
      <c r="AU6" s="2">
        <v>1.0</v>
      </c>
      <c r="AV6" s="2" t="s">
        <v>41</v>
      </c>
      <c r="AW6" s="2" t="s">
        <v>101</v>
      </c>
      <c r="AY6" s="2">
        <v>5.0</v>
      </c>
      <c r="AZ6" s="2" t="s">
        <v>132</v>
      </c>
      <c r="BA6" s="2" t="s">
        <v>133</v>
      </c>
    </row>
    <row r="7">
      <c r="A7" s="2">
        <v>5.0</v>
      </c>
      <c r="B7" s="2">
        <v>5.0</v>
      </c>
      <c r="C7" s="2">
        <v>5.0</v>
      </c>
      <c r="D7" s="2" t="s">
        <v>6</v>
      </c>
      <c r="J7" s="4">
        <v>33315.0</v>
      </c>
      <c r="K7" s="2">
        <v>6.0</v>
      </c>
      <c r="L7" s="2">
        <v>240.0</v>
      </c>
      <c r="M7" s="2">
        <v>6.0</v>
      </c>
      <c r="N7" s="2">
        <v>25.0</v>
      </c>
      <c r="O7" s="2" t="s">
        <v>134</v>
      </c>
      <c r="P7" s="2">
        <v>0.0</v>
      </c>
      <c r="Q7" s="2" t="s">
        <v>71</v>
      </c>
      <c r="S7" s="2" t="s">
        <v>135</v>
      </c>
      <c r="U7" s="2">
        <v>1.0</v>
      </c>
      <c r="V7" s="2" t="s">
        <v>35</v>
      </c>
      <c r="Y7" s="2" t="s">
        <v>136</v>
      </c>
      <c r="Z7" s="2" t="s">
        <v>138</v>
      </c>
      <c r="AB7" s="2">
        <v>0.0</v>
      </c>
      <c r="AC7" s="2" t="s">
        <v>139</v>
      </c>
      <c r="AD7" s="2" t="s">
        <v>114</v>
      </c>
      <c r="AG7" s="2" t="s">
        <v>35</v>
      </c>
      <c r="AO7" s="2" t="s">
        <v>97</v>
      </c>
      <c r="AQ7" s="2">
        <v>3.0</v>
      </c>
      <c r="AS7" s="2">
        <v>4.0</v>
      </c>
      <c r="AU7" s="2">
        <v>5.0</v>
      </c>
      <c r="AV7" s="2" t="s">
        <v>140</v>
      </c>
      <c r="AW7" s="2" t="s">
        <v>84</v>
      </c>
      <c r="AY7" s="2">
        <v>10.0</v>
      </c>
      <c r="AZ7" s="2" t="s">
        <v>142</v>
      </c>
    </row>
    <row r="8">
      <c r="A8" s="2">
        <v>6.0</v>
      </c>
      <c r="B8" s="2">
        <v>6.0</v>
      </c>
      <c r="C8" s="2">
        <v>6.0</v>
      </c>
      <c r="D8" s="2" t="s">
        <v>6</v>
      </c>
      <c r="J8" s="4">
        <v>31511.0</v>
      </c>
      <c r="K8" s="2">
        <v>8.0</v>
      </c>
      <c r="L8" s="2">
        <v>0.0</v>
      </c>
      <c r="M8" s="2">
        <v>10.0</v>
      </c>
      <c r="N8" s="2">
        <v>50.0</v>
      </c>
      <c r="O8" s="2" t="s">
        <v>128</v>
      </c>
      <c r="P8" s="2">
        <v>1.0</v>
      </c>
      <c r="Q8" s="2" t="s">
        <v>108</v>
      </c>
      <c r="S8" s="2" t="s">
        <v>130</v>
      </c>
      <c r="U8" s="2">
        <v>1.0</v>
      </c>
      <c r="V8" s="2" t="s">
        <v>145</v>
      </c>
      <c r="X8" s="2" t="s">
        <v>147</v>
      </c>
      <c r="Z8" s="2" t="s">
        <v>148</v>
      </c>
      <c r="AB8" s="2">
        <v>4.0</v>
      </c>
      <c r="AC8" s="2" t="s">
        <v>149</v>
      </c>
      <c r="AD8" s="2" t="s">
        <v>114</v>
      </c>
      <c r="AI8" s="2" t="s">
        <v>37</v>
      </c>
      <c r="AO8" s="2" t="s">
        <v>97</v>
      </c>
      <c r="AQ8" s="2">
        <v>6.0</v>
      </c>
      <c r="AS8" s="2">
        <v>4.0</v>
      </c>
      <c r="AU8" s="2">
        <v>5.0</v>
      </c>
      <c r="AV8" s="2" t="s">
        <v>151</v>
      </c>
      <c r="AW8" s="2" t="s">
        <v>101</v>
      </c>
      <c r="AY8" s="2">
        <v>10.0</v>
      </c>
      <c r="AZ8" s="2" t="s">
        <v>153</v>
      </c>
      <c r="BB8" s="2" t="s">
        <v>154</v>
      </c>
    </row>
    <row r="9">
      <c r="A9" s="2">
        <v>7.0</v>
      </c>
      <c r="B9" s="2">
        <v>7.0</v>
      </c>
      <c r="C9" s="2">
        <v>7.0</v>
      </c>
      <c r="F9" s="2" t="s">
        <v>8</v>
      </c>
      <c r="J9" s="4">
        <v>30813.0</v>
      </c>
      <c r="K9" s="2">
        <v>6.0</v>
      </c>
      <c r="L9" s="2">
        <v>35.0</v>
      </c>
      <c r="M9" s="2">
        <v>8.0</v>
      </c>
      <c r="N9" s="2">
        <v>18.0</v>
      </c>
      <c r="O9" s="2" t="s">
        <v>70</v>
      </c>
      <c r="P9" s="2">
        <v>0.0</v>
      </c>
      <c r="Q9" s="2" t="s">
        <v>89</v>
      </c>
      <c r="S9" s="2" t="s">
        <v>130</v>
      </c>
      <c r="U9" s="2">
        <v>0.0</v>
      </c>
      <c r="AD9" s="2" t="s">
        <v>114</v>
      </c>
      <c r="AG9" s="2" t="s">
        <v>35</v>
      </c>
      <c r="AO9" s="2" t="s">
        <v>79</v>
      </c>
      <c r="AR9" s="6">
        <v>43385.0</v>
      </c>
      <c r="AT9" s="2">
        <v>6.0</v>
      </c>
      <c r="AU9" s="2">
        <v>50.0</v>
      </c>
      <c r="AV9" s="2" t="s">
        <v>162</v>
      </c>
      <c r="AW9" s="2" t="s">
        <v>101</v>
      </c>
      <c r="AY9" s="2">
        <v>8.0</v>
      </c>
      <c r="AZ9" s="2" t="s">
        <v>163</v>
      </c>
      <c r="BA9" s="2" t="s">
        <v>165</v>
      </c>
      <c r="BB9" s="2" t="s">
        <v>166</v>
      </c>
    </row>
    <row r="10">
      <c r="A10" s="2">
        <v>8.0</v>
      </c>
      <c r="B10" s="2">
        <v>8.0</v>
      </c>
      <c r="C10" s="2">
        <v>8.0</v>
      </c>
      <c r="H10" s="2" t="s">
        <v>10</v>
      </c>
      <c r="J10" s="4">
        <v>26757.0</v>
      </c>
      <c r="K10" s="2">
        <v>8.0</v>
      </c>
      <c r="L10" s="2">
        <v>0.0</v>
      </c>
      <c r="M10" s="2">
        <v>8.0</v>
      </c>
      <c r="N10" s="2">
        <v>15.0</v>
      </c>
      <c r="O10" s="2" t="s">
        <v>167</v>
      </c>
      <c r="P10" s="2">
        <v>1.0</v>
      </c>
      <c r="Q10" s="2" t="s">
        <v>172</v>
      </c>
      <c r="S10" s="2" t="s">
        <v>72</v>
      </c>
      <c r="U10" s="2">
        <v>1.0</v>
      </c>
      <c r="V10" s="2" t="s">
        <v>110</v>
      </c>
      <c r="X10" s="2" t="s">
        <v>173</v>
      </c>
      <c r="Z10" s="2" t="s">
        <v>175</v>
      </c>
      <c r="AB10" s="2">
        <v>15.0</v>
      </c>
      <c r="AC10" s="2" t="s">
        <v>176</v>
      </c>
      <c r="AD10" s="2" t="s">
        <v>78</v>
      </c>
      <c r="AG10" s="2" t="s">
        <v>35</v>
      </c>
      <c r="AO10" s="2" t="s">
        <v>97</v>
      </c>
      <c r="AQ10" s="2">
        <v>6.0</v>
      </c>
      <c r="AS10" s="2">
        <v>5.0</v>
      </c>
      <c r="AU10" s="2">
        <v>80.0</v>
      </c>
      <c r="AV10" s="2" t="s">
        <v>178</v>
      </c>
      <c r="AW10" s="2" t="s">
        <v>101</v>
      </c>
      <c r="AY10" s="2">
        <v>9.0</v>
      </c>
      <c r="AZ10" s="2" t="s">
        <v>180</v>
      </c>
    </row>
    <row r="11">
      <c r="A11" s="2">
        <v>9.0</v>
      </c>
      <c r="B11" s="2">
        <v>9.0</v>
      </c>
      <c r="C11" s="2">
        <v>9.0</v>
      </c>
      <c r="E11" s="2" t="s">
        <v>7</v>
      </c>
      <c r="J11" s="4">
        <v>28734.0</v>
      </c>
      <c r="K11" s="2">
        <v>7.0</v>
      </c>
      <c r="L11" s="2">
        <v>10.0</v>
      </c>
      <c r="M11" s="2">
        <v>6.0</v>
      </c>
      <c r="N11" s="2">
        <v>30.0</v>
      </c>
      <c r="O11" s="2" t="s">
        <v>70</v>
      </c>
      <c r="P11" s="2">
        <v>0.0</v>
      </c>
      <c r="Q11" s="2" t="s">
        <v>71</v>
      </c>
      <c r="S11" s="2" t="s">
        <v>130</v>
      </c>
      <c r="U11" s="2">
        <v>1.0</v>
      </c>
      <c r="V11" s="2" t="s">
        <v>91</v>
      </c>
      <c r="X11" s="2" t="s">
        <v>111</v>
      </c>
      <c r="Z11" s="2" t="s">
        <v>76</v>
      </c>
      <c r="AB11" s="2">
        <v>1.0</v>
      </c>
      <c r="AC11" s="2" t="s">
        <v>184</v>
      </c>
      <c r="AD11" s="2" t="s">
        <v>96</v>
      </c>
      <c r="AJ11" s="2" t="s">
        <v>38</v>
      </c>
      <c r="AO11" s="2" t="s">
        <v>79</v>
      </c>
      <c r="AQ11" s="2">
        <v>5.0</v>
      </c>
      <c r="AS11" s="2">
        <v>5.0</v>
      </c>
      <c r="AU11" s="2">
        <v>5.0</v>
      </c>
      <c r="AV11" s="2" t="s">
        <v>186</v>
      </c>
      <c r="AW11" s="2" t="s">
        <v>101</v>
      </c>
      <c r="AY11" s="2">
        <v>10.0</v>
      </c>
      <c r="AZ11" s="2" t="s">
        <v>187</v>
      </c>
      <c r="BA11" s="2" t="s">
        <v>188</v>
      </c>
      <c r="BB11" s="2" t="s">
        <v>189</v>
      </c>
    </row>
    <row r="12">
      <c r="A12" s="2">
        <v>10.0</v>
      </c>
      <c r="B12" s="2">
        <v>10.0</v>
      </c>
      <c r="C12" s="2">
        <v>10.0</v>
      </c>
      <c r="D12" s="2" t="s">
        <v>6</v>
      </c>
      <c r="J12" s="4">
        <v>31818.0</v>
      </c>
      <c r="K12" s="2">
        <v>8.0</v>
      </c>
      <c r="L12" s="2">
        <v>0.0</v>
      </c>
      <c r="M12" s="2">
        <v>8.0</v>
      </c>
      <c r="N12" s="2">
        <v>2.0</v>
      </c>
      <c r="O12" s="2" t="s">
        <v>192</v>
      </c>
      <c r="P12" s="2">
        <v>1.0</v>
      </c>
      <c r="Q12" s="2" t="s">
        <v>193</v>
      </c>
      <c r="S12" s="2" t="s">
        <v>130</v>
      </c>
      <c r="U12" s="2">
        <v>1.0</v>
      </c>
      <c r="V12" s="2" t="s">
        <v>195</v>
      </c>
      <c r="X12" s="2" t="s">
        <v>75</v>
      </c>
      <c r="Z12" s="2" t="s">
        <v>123</v>
      </c>
      <c r="AB12" s="2">
        <v>10.0</v>
      </c>
      <c r="AC12" s="2" t="s">
        <v>197</v>
      </c>
      <c r="AD12" s="2" t="s">
        <v>78</v>
      </c>
      <c r="AI12" s="2" t="s">
        <v>37</v>
      </c>
      <c r="AO12" s="2" t="s">
        <v>116</v>
      </c>
      <c r="AQ12" s="2">
        <v>6.0</v>
      </c>
      <c r="AS12" s="2">
        <v>6.0</v>
      </c>
      <c r="AU12" s="2">
        <v>8.0</v>
      </c>
      <c r="AV12" s="2" t="s">
        <v>199</v>
      </c>
      <c r="AW12" s="2" t="s">
        <v>101</v>
      </c>
      <c r="AY12" s="2">
        <v>10.0</v>
      </c>
      <c r="AZ12" s="2" t="s">
        <v>201</v>
      </c>
      <c r="BA12" s="2" t="s">
        <v>202</v>
      </c>
      <c r="BB12" s="2" t="s">
        <v>202</v>
      </c>
    </row>
    <row r="13">
      <c r="A13" s="2">
        <v>11.0</v>
      </c>
      <c r="B13" s="2">
        <v>11.0</v>
      </c>
      <c r="C13" s="2">
        <v>11.0</v>
      </c>
      <c r="E13" s="2" t="s">
        <v>7</v>
      </c>
      <c r="J13" s="4">
        <v>32631.0</v>
      </c>
      <c r="K13" s="2">
        <v>7.0</v>
      </c>
      <c r="L13" s="2">
        <v>40.0</v>
      </c>
      <c r="M13" s="2">
        <v>12.0</v>
      </c>
      <c r="N13" s="2">
        <v>1.0</v>
      </c>
      <c r="O13" s="2" t="s">
        <v>87</v>
      </c>
      <c r="P13" s="2">
        <v>0.0</v>
      </c>
      <c r="Q13" s="2" t="s">
        <v>205</v>
      </c>
      <c r="S13" s="2" t="s">
        <v>72</v>
      </c>
      <c r="U13" s="2">
        <v>1.0</v>
      </c>
      <c r="V13" s="2" t="s">
        <v>206</v>
      </c>
      <c r="X13" s="2" t="s">
        <v>207</v>
      </c>
      <c r="Z13" s="2" t="s">
        <v>148</v>
      </c>
      <c r="AB13" s="2">
        <v>4.0</v>
      </c>
      <c r="AC13" s="2" t="s">
        <v>209</v>
      </c>
      <c r="AD13" s="2" t="s">
        <v>114</v>
      </c>
      <c r="AM13" s="2" t="s">
        <v>41</v>
      </c>
      <c r="AW13" s="2" t="s">
        <v>84</v>
      </c>
      <c r="AY13" s="2">
        <v>9.0</v>
      </c>
      <c r="AZ13" s="2" t="s">
        <v>210</v>
      </c>
      <c r="BA13" s="2" t="s">
        <v>211</v>
      </c>
    </row>
    <row r="14">
      <c r="A14" s="2">
        <v>12.0</v>
      </c>
      <c r="B14" s="2">
        <v>12.0</v>
      </c>
      <c r="C14" s="2">
        <v>12.0</v>
      </c>
      <c r="D14" s="2" t="s">
        <v>6</v>
      </c>
      <c r="J14" s="4">
        <v>32915.0</v>
      </c>
      <c r="K14" s="2">
        <v>8.0</v>
      </c>
      <c r="L14" s="2">
        <v>30.0</v>
      </c>
      <c r="M14" s="2">
        <v>9.0</v>
      </c>
      <c r="N14" s="2">
        <v>12.0</v>
      </c>
      <c r="O14" s="2" t="s">
        <v>192</v>
      </c>
      <c r="P14" s="2">
        <v>1.0</v>
      </c>
      <c r="Q14" s="2" t="s">
        <v>89</v>
      </c>
      <c r="S14" s="2" t="s">
        <v>90</v>
      </c>
      <c r="U14" s="2">
        <v>1.0</v>
      </c>
      <c r="V14" s="2" t="s">
        <v>213</v>
      </c>
      <c r="Y14" s="2" t="s">
        <v>215</v>
      </c>
      <c r="Z14" s="2" t="s">
        <v>76</v>
      </c>
      <c r="AB14" s="2">
        <v>1.0</v>
      </c>
      <c r="AC14" s="2" t="s">
        <v>77</v>
      </c>
      <c r="AD14" s="2" t="s">
        <v>78</v>
      </c>
      <c r="AF14" s="2" t="s">
        <v>34</v>
      </c>
      <c r="AO14" s="2" t="s">
        <v>97</v>
      </c>
      <c r="AR14" s="2" t="s">
        <v>216</v>
      </c>
      <c r="AT14" s="2" t="s">
        <v>217</v>
      </c>
      <c r="AU14" s="2">
        <v>2.0</v>
      </c>
      <c r="AV14" s="2" t="s">
        <v>219</v>
      </c>
      <c r="AW14" s="2" t="s">
        <v>101</v>
      </c>
      <c r="AY14" s="2">
        <v>10.0</v>
      </c>
      <c r="AZ14" s="2" t="s">
        <v>220</v>
      </c>
      <c r="BA14" s="2" t="s">
        <v>221</v>
      </c>
      <c r="BB14" s="2" t="s">
        <v>222</v>
      </c>
    </row>
    <row r="15">
      <c r="A15" s="2">
        <v>13.0</v>
      </c>
      <c r="B15" s="2">
        <v>13.0</v>
      </c>
      <c r="C15" s="2">
        <v>13.0</v>
      </c>
      <c r="H15" s="2" t="s">
        <v>10</v>
      </c>
      <c r="J15" s="4">
        <v>34311.0</v>
      </c>
      <c r="K15" s="2">
        <v>6.0</v>
      </c>
      <c r="L15" s="2">
        <v>120.0</v>
      </c>
      <c r="M15" s="2">
        <v>9.0</v>
      </c>
      <c r="N15" s="2">
        <v>3.0</v>
      </c>
      <c r="O15" s="2" t="s">
        <v>70</v>
      </c>
      <c r="P15" s="2">
        <v>0.0</v>
      </c>
      <c r="Q15" s="2" t="s">
        <v>129</v>
      </c>
      <c r="S15" s="2" t="s">
        <v>135</v>
      </c>
      <c r="U15" s="2">
        <v>1.0</v>
      </c>
      <c r="V15" s="2" t="s">
        <v>224</v>
      </c>
      <c r="X15" s="2" t="s">
        <v>111</v>
      </c>
      <c r="Z15" s="2" t="s">
        <v>228</v>
      </c>
      <c r="AB15" s="2">
        <v>5.0</v>
      </c>
      <c r="AD15" s="2" t="s">
        <v>78</v>
      </c>
      <c r="AJ15" s="2" t="s">
        <v>38</v>
      </c>
      <c r="AO15" s="2" t="s">
        <v>79</v>
      </c>
      <c r="AQ15" s="2">
        <v>4.0</v>
      </c>
      <c r="AS15" s="2">
        <v>1.0</v>
      </c>
      <c r="AU15" s="2">
        <v>90.0</v>
      </c>
      <c r="AV15" s="2" t="s">
        <v>229</v>
      </c>
      <c r="AW15" s="2" t="s">
        <v>101</v>
      </c>
      <c r="AY15" s="2">
        <v>8.0</v>
      </c>
      <c r="AZ15" s="2" t="s">
        <v>231</v>
      </c>
      <c r="BA15" s="2" t="s">
        <v>232</v>
      </c>
      <c r="BB15" s="2" t="s">
        <v>233</v>
      </c>
    </row>
    <row r="16">
      <c r="A16" s="2">
        <v>14.0</v>
      </c>
      <c r="B16" s="2">
        <v>14.0</v>
      </c>
      <c r="C16" s="2">
        <v>14.0</v>
      </c>
      <c r="H16" s="2" t="s">
        <v>10</v>
      </c>
      <c r="J16" s="4">
        <v>35597.0</v>
      </c>
      <c r="K16" s="2">
        <v>8.0</v>
      </c>
      <c r="L16" s="2">
        <v>30.0</v>
      </c>
      <c r="M16" s="2">
        <v>14.0</v>
      </c>
      <c r="N16" s="2">
        <v>50.0</v>
      </c>
      <c r="O16" s="2" t="s">
        <v>134</v>
      </c>
      <c r="P16" s="2">
        <v>1.0</v>
      </c>
      <c r="Q16" s="2" t="s">
        <v>89</v>
      </c>
      <c r="S16" s="2" t="s">
        <v>130</v>
      </c>
      <c r="U16" s="2">
        <v>0.0</v>
      </c>
      <c r="AD16" s="2" t="s">
        <v>236</v>
      </c>
      <c r="AJ16" s="2" t="s">
        <v>38</v>
      </c>
      <c r="AO16" s="2" t="s">
        <v>237</v>
      </c>
      <c r="AQ16" s="2">
        <v>2.0</v>
      </c>
      <c r="AS16" s="2">
        <v>4.0</v>
      </c>
      <c r="AU16" s="2">
        <v>10.0</v>
      </c>
      <c r="AV16" s="2" t="s">
        <v>239</v>
      </c>
      <c r="AW16" s="2" t="s">
        <v>84</v>
      </c>
      <c r="AY16" s="2">
        <v>10.0</v>
      </c>
      <c r="AZ16" s="2" t="s">
        <v>241</v>
      </c>
      <c r="BA16" s="2" t="s">
        <v>41</v>
      </c>
      <c r="BB16" s="2" t="s">
        <v>41</v>
      </c>
    </row>
    <row r="17">
      <c r="A17" s="2">
        <v>15.0</v>
      </c>
      <c r="B17" s="2">
        <v>15.0</v>
      </c>
      <c r="C17" s="2">
        <v>15.0</v>
      </c>
      <c r="D17" s="2" t="s">
        <v>6</v>
      </c>
      <c r="E17" s="2" t="s">
        <v>7</v>
      </c>
      <c r="H17" s="2" t="s">
        <v>10</v>
      </c>
      <c r="J17" s="4">
        <v>29872.0</v>
      </c>
      <c r="K17" s="2">
        <v>8.0</v>
      </c>
      <c r="L17" s="2">
        <v>50.0</v>
      </c>
      <c r="M17" s="2">
        <v>9.0</v>
      </c>
      <c r="N17" s="2">
        <v>15.0</v>
      </c>
      <c r="O17" s="2" t="s">
        <v>167</v>
      </c>
      <c r="P17" s="2">
        <v>1.0</v>
      </c>
      <c r="Q17" s="2" t="s">
        <v>71</v>
      </c>
      <c r="S17" s="2" t="s">
        <v>72</v>
      </c>
      <c r="U17" s="2">
        <v>1.0</v>
      </c>
      <c r="V17" s="2" t="s">
        <v>206</v>
      </c>
      <c r="X17" s="2" t="s">
        <v>111</v>
      </c>
      <c r="Z17" s="2" t="s">
        <v>123</v>
      </c>
      <c r="AB17" s="2">
        <v>3.0</v>
      </c>
      <c r="AC17" s="2" t="s">
        <v>249</v>
      </c>
      <c r="AD17" s="2" t="s">
        <v>114</v>
      </c>
      <c r="AG17" s="2" t="s">
        <v>35</v>
      </c>
      <c r="AH17" s="2" t="s">
        <v>36</v>
      </c>
      <c r="AO17" s="2" t="s">
        <v>97</v>
      </c>
      <c r="AQ17" s="2">
        <v>6.0</v>
      </c>
      <c r="AS17" s="2">
        <v>6.0</v>
      </c>
      <c r="AU17" s="2">
        <v>16.0</v>
      </c>
      <c r="AV17" s="2" t="s">
        <v>251</v>
      </c>
      <c r="AW17" s="2" t="s">
        <v>101</v>
      </c>
      <c r="AY17" s="2">
        <v>10.0</v>
      </c>
      <c r="AZ17" s="2" t="s">
        <v>253</v>
      </c>
      <c r="BA17" s="2" t="s">
        <v>255</v>
      </c>
      <c r="BB17" s="2" t="s">
        <v>256</v>
      </c>
    </row>
    <row r="18">
      <c r="A18" s="2">
        <v>16.0</v>
      </c>
      <c r="B18" s="2">
        <v>16.0</v>
      </c>
      <c r="C18" s="2">
        <v>16.0</v>
      </c>
      <c r="D18" s="2" t="s">
        <v>6</v>
      </c>
      <c r="E18" s="2" t="s">
        <v>7</v>
      </c>
      <c r="G18" s="2" t="s">
        <v>9</v>
      </c>
      <c r="H18" s="2" t="s">
        <v>10</v>
      </c>
      <c r="J18" s="4">
        <v>34746.0</v>
      </c>
      <c r="K18" s="2">
        <v>8.0</v>
      </c>
      <c r="L18" s="2">
        <v>120.0</v>
      </c>
      <c r="M18" s="2">
        <v>12.0</v>
      </c>
      <c r="N18" s="2">
        <v>12.0</v>
      </c>
      <c r="O18" s="2" t="s">
        <v>87</v>
      </c>
      <c r="P18" s="2">
        <v>1.0</v>
      </c>
      <c r="Q18" s="2" t="s">
        <v>71</v>
      </c>
      <c r="S18" s="2" t="s">
        <v>72</v>
      </c>
      <c r="U18" s="2">
        <v>1.0</v>
      </c>
      <c r="V18" s="2" t="s">
        <v>259</v>
      </c>
      <c r="Y18" s="2" t="s">
        <v>261</v>
      </c>
      <c r="Z18" s="2" t="s">
        <v>123</v>
      </c>
      <c r="AB18" s="2">
        <v>4.0</v>
      </c>
      <c r="AC18" s="2" t="s">
        <v>262</v>
      </c>
      <c r="AD18" s="2" t="s">
        <v>236</v>
      </c>
      <c r="AH18" s="2" t="s">
        <v>36</v>
      </c>
      <c r="AO18" s="2" t="s">
        <v>116</v>
      </c>
      <c r="AQ18" s="2">
        <v>6.0</v>
      </c>
      <c r="AS18" s="2">
        <v>4.0</v>
      </c>
      <c r="AU18" s="2">
        <v>120.0</v>
      </c>
      <c r="AV18" s="2" t="s">
        <v>264</v>
      </c>
      <c r="AX18" s="2" t="s">
        <v>265</v>
      </c>
      <c r="AY18" s="2">
        <v>8.0</v>
      </c>
    </row>
    <row r="19">
      <c r="A19" s="2">
        <v>17.0</v>
      </c>
      <c r="B19" s="2">
        <v>17.0</v>
      </c>
      <c r="C19" s="2">
        <v>17.0</v>
      </c>
      <c r="H19" s="2" t="s">
        <v>10</v>
      </c>
      <c r="J19" s="4">
        <v>35200.0</v>
      </c>
      <c r="K19" s="2">
        <v>8.0</v>
      </c>
      <c r="L19" s="2">
        <v>0.0</v>
      </c>
      <c r="M19" s="2">
        <v>10.0</v>
      </c>
      <c r="N19" s="2">
        <v>6.0</v>
      </c>
      <c r="O19" s="2" t="s">
        <v>87</v>
      </c>
      <c r="P19" s="2">
        <v>1.0</v>
      </c>
      <c r="Q19" s="2" t="s">
        <v>71</v>
      </c>
      <c r="T19" s="2" t="s">
        <v>269</v>
      </c>
      <c r="U19" s="2">
        <v>1.0</v>
      </c>
      <c r="V19" s="2" t="s">
        <v>91</v>
      </c>
      <c r="X19" s="2" t="s">
        <v>111</v>
      </c>
      <c r="Z19" s="2" t="s">
        <v>76</v>
      </c>
      <c r="AB19" s="2">
        <v>3.0</v>
      </c>
      <c r="AC19" s="2" t="s">
        <v>271</v>
      </c>
      <c r="AD19" s="2" t="s">
        <v>236</v>
      </c>
      <c r="AI19" s="2" t="s">
        <v>37</v>
      </c>
      <c r="AN19" s="2" t="s">
        <v>273</v>
      </c>
      <c r="AP19" s="2" t="s">
        <v>274</v>
      </c>
      <c r="AR19" s="2">
        <v>8.0</v>
      </c>
      <c r="AS19" s="2">
        <v>3.0</v>
      </c>
      <c r="AU19" s="2">
        <v>10.0</v>
      </c>
      <c r="AV19" s="2" t="s">
        <v>276</v>
      </c>
      <c r="AX19" s="2" t="s">
        <v>277</v>
      </c>
      <c r="AY19" s="2">
        <v>8.0</v>
      </c>
      <c r="AZ19" s="2" t="s">
        <v>278</v>
      </c>
      <c r="BA19" s="2" t="s">
        <v>279</v>
      </c>
      <c r="BB19" s="2" t="s">
        <v>280</v>
      </c>
    </row>
    <row r="20">
      <c r="A20" s="2">
        <v>18.0</v>
      </c>
      <c r="B20" s="2">
        <v>18.0</v>
      </c>
      <c r="C20" s="2">
        <v>18.0</v>
      </c>
      <c r="D20" s="2" t="s">
        <v>6</v>
      </c>
      <c r="J20" s="4">
        <v>33479.0</v>
      </c>
      <c r="K20" s="2">
        <v>6.0</v>
      </c>
      <c r="L20" s="2">
        <v>0.0</v>
      </c>
      <c r="M20" s="2">
        <v>10.0</v>
      </c>
      <c r="N20" s="2">
        <v>20.0</v>
      </c>
      <c r="O20" s="2" t="s">
        <v>167</v>
      </c>
      <c r="P20" s="2">
        <v>1.0</v>
      </c>
      <c r="Q20" s="2" t="s">
        <v>71</v>
      </c>
      <c r="S20" s="2" t="s">
        <v>72</v>
      </c>
      <c r="U20" s="2">
        <v>0.0</v>
      </c>
      <c r="AD20" s="2" t="s">
        <v>78</v>
      </c>
      <c r="AJ20" s="2" t="s">
        <v>38</v>
      </c>
      <c r="AO20" s="2" t="s">
        <v>97</v>
      </c>
      <c r="AR20" s="2">
        <v>12.0</v>
      </c>
      <c r="AS20" s="2">
        <v>6.0</v>
      </c>
      <c r="AU20" s="2">
        <v>12.0</v>
      </c>
      <c r="AV20" s="2" t="s">
        <v>285</v>
      </c>
      <c r="AW20" s="2" t="s">
        <v>101</v>
      </c>
      <c r="AY20" s="2">
        <v>10.0</v>
      </c>
      <c r="AZ20" s="2" t="s">
        <v>286</v>
      </c>
      <c r="BA20" s="2" t="s">
        <v>288</v>
      </c>
      <c r="BB20" s="2" t="s">
        <v>289</v>
      </c>
    </row>
    <row r="21">
      <c r="A21" s="2">
        <v>19.0</v>
      </c>
      <c r="B21" s="2">
        <v>19.0</v>
      </c>
      <c r="C21" s="2">
        <v>19.0</v>
      </c>
      <c r="E21" s="2" t="s">
        <v>7</v>
      </c>
      <c r="F21" s="2" t="s">
        <v>8</v>
      </c>
      <c r="H21" s="2" t="s">
        <v>10</v>
      </c>
      <c r="J21" s="4">
        <v>31983.0</v>
      </c>
      <c r="K21" s="2">
        <v>6.0</v>
      </c>
      <c r="L21" s="2">
        <v>40.0</v>
      </c>
      <c r="M21" s="2">
        <v>12.0</v>
      </c>
      <c r="N21" s="2">
        <v>30.0</v>
      </c>
      <c r="O21" s="2" t="s">
        <v>291</v>
      </c>
      <c r="P21" s="2">
        <v>1.0</v>
      </c>
      <c r="Q21" s="2" t="s">
        <v>108</v>
      </c>
      <c r="S21" s="2" t="s">
        <v>135</v>
      </c>
      <c r="U21" s="2">
        <v>1.0</v>
      </c>
      <c r="V21" s="2" t="s">
        <v>213</v>
      </c>
      <c r="X21" s="2" t="s">
        <v>111</v>
      </c>
      <c r="Z21" s="2" t="s">
        <v>123</v>
      </c>
      <c r="AB21" s="2">
        <v>3.0</v>
      </c>
      <c r="AC21" s="2" t="s">
        <v>292</v>
      </c>
      <c r="AD21" s="2" t="s">
        <v>96</v>
      </c>
      <c r="AG21" s="2" t="s">
        <v>35</v>
      </c>
      <c r="AO21" s="2" t="s">
        <v>237</v>
      </c>
      <c r="AQ21" s="2">
        <v>6.0</v>
      </c>
      <c r="AS21" s="2">
        <v>3.0</v>
      </c>
      <c r="AU21" s="2">
        <v>15.0</v>
      </c>
      <c r="AV21" s="2" t="s">
        <v>293</v>
      </c>
      <c r="AW21" s="2" t="s">
        <v>294</v>
      </c>
      <c r="AY21" s="2">
        <v>10.0</v>
      </c>
      <c r="AZ21" s="2" t="s">
        <v>295</v>
      </c>
      <c r="BB21" s="2" t="s">
        <v>296</v>
      </c>
    </row>
    <row r="22">
      <c r="A22" s="2">
        <v>20.0</v>
      </c>
      <c r="B22" s="2">
        <v>20.0</v>
      </c>
      <c r="C22" s="2">
        <v>20.0</v>
      </c>
      <c r="D22" s="2" t="s">
        <v>6</v>
      </c>
      <c r="J22" s="4">
        <v>28459.0</v>
      </c>
      <c r="K22" s="2">
        <v>8.0</v>
      </c>
      <c r="L22" s="2">
        <v>30.0</v>
      </c>
      <c r="M22" s="2">
        <v>8.0</v>
      </c>
      <c r="N22" s="2">
        <v>4.0</v>
      </c>
      <c r="O22" s="2" t="s">
        <v>134</v>
      </c>
      <c r="P22" s="2">
        <v>0.0</v>
      </c>
      <c r="Q22" s="2" t="s">
        <v>205</v>
      </c>
      <c r="S22" s="2" t="s">
        <v>135</v>
      </c>
      <c r="U22" s="2">
        <v>0.0</v>
      </c>
      <c r="AD22" s="2" t="s">
        <v>78</v>
      </c>
      <c r="AG22" s="2" t="s">
        <v>35</v>
      </c>
      <c r="AO22" s="2" t="s">
        <v>97</v>
      </c>
      <c r="AQ22" s="2">
        <v>6.0</v>
      </c>
      <c r="AS22" s="2">
        <v>6.0</v>
      </c>
      <c r="AU22" s="2">
        <v>20.0</v>
      </c>
      <c r="AV22" s="2" t="s">
        <v>297</v>
      </c>
      <c r="AW22" s="2" t="s">
        <v>101</v>
      </c>
      <c r="AY22" s="2">
        <v>8.0</v>
      </c>
      <c r="AZ22" s="2" t="s">
        <v>298</v>
      </c>
      <c r="BA22" s="2" t="s">
        <v>299</v>
      </c>
    </row>
    <row r="23">
      <c r="A23" s="2">
        <v>21.0</v>
      </c>
      <c r="B23" s="2">
        <v>21.0</v>
      </c>
      <c r="C23" s="2">
        <v>21.0</v>
      </c>
      <c r="E23" s="2" t="s">
        <v>7</v>
      </c>
      <c r="J23" s="4">
        <v>27226.0</v>
      </c>
      <c r="K23" s="2">
        <v>7.0</v>
      </c>
      <c r="L23" s="2">
        <v>0.0</v>
      </c>
      <c r="M23" s="2">
        <v>3.0</v>
      </c>
      <c r="N23" s="2">
        <v>10.0</v>
      </c>
      <c r="O23" s="2" t="s">
        <v>70</v>
      </c>
      <c r="P23" s="2">
        <v>0.0</v>
      </c>
      <c r="Q23" s="2" t="s">
        <v>108</v>
      </c>
      <c r="S23" s="2" t="s">
        <v>130</v>
      </c>
      <c r="U23" s="2">
        <v>1.0</v>
      </c>
      <c r="V23" s="2" t="s">
        <v>300</v>
      </c>
      <c r="X23" s="2" t="s">
        <v>75</v>
      </c>
      <c r="Z23" s="2" t="s">
        <v>123</v>
      </c>
      <c r="AB23" s="2">
        <v>17.0</v>
      </c>
      <c r="AC23" s="2" t="s">
        <v>301</v>
      </c>
      <c r="AD23" s="2" t="s">
        <v>114</v>
      </c>
      <c r="AI23" s="2" t="s">
        <v>37</v>
      </c>
      <c r="AO23" s="2" t="s">
        <v>79</v>
      </c>
      <c r="AQ23" s="2">
        <v>2.0</v>
      </c>
      <c r="AS23" s="2">
        <v>2.0</v>
      </c>
      <c r="AU23" s="2">
        <v>6.0</v>
      </c>
      <c r="AV23" s="2" t="s">
        <v>302</v>
      </c>
      <c r="AX23" s="2" t="s">
        <v>303</v>
      </c>
      <c r="AY23" s="2">
        <v>8.0</v>
      </c>
      <c r="AZ23" s="2" t="s">
        <v>304</v>
      </c>
    </row>
    <row r="24">
      <c r="A24" s="2">
        <v>22.0</v>
      </c>
      <c r="B24" s="2">
        <v>22.0</v>
      </c>
      <c r="C24" s="2">
        <v>22.0</v>
      </c>
      <c r="H24" s="2" t="s">
        <v>10</v>
      </c>
      <c r="J24" s="4">
        <v>29194.0</v>
      </c>
      <c r="K24" s="2">
        <v>7.0</v>
      </c>
      <c r="L24" s="2">
        <v>180.0</v>
      </c>
      <c r="M24" s="2">
        <v>12.0</v>
      </c>
      <c r="N24" s="2">
        <v>6.0</v>
      </c>
      <c r="O24" s="2" t="s">
        <v>167</v>
      </c>
      <c r="P24" s="2">
        <v>0.0</v>
      </c>
      <c r="R24" s="2" t="s">
        <v>41</v>
      </c>
      <c r="S24" s="2" t="s">
        <v>72</v>
      </c>
      <c r="U24" s="2">
        <v>1.0</v>
      </c>
      <c r="V24" s="2" t="s">
        <v>91</v>
      </c>
      <c r="X24" s="2" t="s">
        <v>147</v>
      </c>
      <c r="Z24" s="2" t="s">
        <v>76</v>
      </c>
      <c r="AB24" s="2">
        <v>8.0</v>
      </c>
      <c r="AC24" s="2" t="s">
        <v>305</v>
      </c>
      <c r="AD24" s="2" t="s">
        <v>114</v>
      </c>
      <c r="AH24" s="2" t="s">
        <v>36</v>
      </c>
      <c r="AO24" s="2" t="s">
        <v>116</v>
      </c>
      <c r="AQ24" s="2">
        <v>2.0</v>
      </c>
      <c r="AS24" s="2">
        <v>4.0</v>
      </c>
      <c r="AU24" s="2">
        <v>4.0</v>
      </c>
      <c r="AV24" s="2" t="s">
        <v>306</v>
      </c>
      <c r="AW24" s="2" t="s">
        <v>294</v>
      </c>
      <c r="AY24" s="2">
        <v>9.0</v>
      </c>
      <c r="AZ24" s="2" t="s">
        <v>307</v>
      </c>
    </row>
    <row r="25">
      <c r="A25" s="2">
        <v>23.0</v>
      </c>
      <c r="B25" s="2">
        <v>23.0</v>
      </c>
      <c r="C25" s="2">
        <v>23.0</v>
      </c>
      <c r="E25" s="2" t="s">
        <v>7</v>
      </c>
      <c r="H25" s="2" t="s">
        <v>10</v>
      </c>
      <c r="J25" s="4">
        <v>29425.0</v>
      </c>
      <c r="K25" s="2">
        <v>7.0</v>
      </c>
      <c r="L25" s="2">
        <v>60.0</v>
      </c>
      <c r="M25" s="2">
        <v>5.0</v>
      </c>
      <c r="N25" s="2">
        <v>8.0</v>
      </c>
      <c r="O25" s="2" t="s">
        <v>128</v>
      </c>
      <c r="P25" s="2">
        <v>1.0</v>
      </c>
      <c r="Q25" s="2" t="s">
        <v>89</v>
      </c>
      <c r="S25" s="2" t="s">
        <v>72</v>
      </c>
      <c r="U25" s="2">
        <v>0.0</v>
      </c>
      <c r="AD25" s="2" t="s">
        <v>96</v>
      </c>
      <c r="AJ25" s="2" t="s">
        <v>38</v>
      </c>
      <c r="AO25" s="2" t="s">
        <v>97</v>
      </c>
      <c r="AQ25" s="2">
        <v>4.0</v>
      </c>
      <c r="AS25" s="2">
        <v>4.0</v>
      </c>
      <c r="AU25" s="2">
        <v>10.0</v>
      </c>
      <c r="AV25" s="2" t="s">
        <v>308</v>
      </c>
      <c r="AW25" s="2" t="s">
        <v>101</v>
      </c>
      <c r="AY25" s="2">
        <v>8.0</v>
      </c>
      <c r="AZ25" s="2" t="s">
        <v>309</v>
      </c>
      <c r="BA25" s="2" t="s">
        <v>310</v>
      </c>
    </row>
    <row r="26">
      <c r="A26" s="2">
        <v>24.0</v>
      </c>
      <c r="B26" s="2">
        <v>24.0</v>
      </c>
      <c r="C26" s="2">
        <v>24.0</v>
      </c>
      <c r="H26" s="2" t="s">
        <v>10</v>
      </c>
      <c r="J26" s="4">
        <v>27454.0</v>
      </c>
      <c r="K26" s="2">
        <v>7.0</v>
      </c>
      <c r="L26" s="2">
        <v>30.0</v>
      </c>
      <c r="M26" s="2">
        <v>6.0</v>
      </c>
      <c r="N26" s="2">
        <v>10.0</v>
      </c>
      <c r="O26" s="2" t="s">
        <v>291</v>
      </c>
      <c r="P26" s="2">
        <v>0.0</v>
      </c>
      <c r="Q26" s="2" t="s">
        <v>129</v>
      </c>
      <c r="S26" s="2" t="s">
        <v>130</v>
      </c>
      <c r="U26" s="2">
        <v>0.0</v>
      </c>
      <c r="AD26" s="2" t="s">
        <v>114</v>
      </c>
      <c r="AJ26" s="2" t="s">
        <v>38</v>
      </c>
      <c r="AO26" s="2" t="s">
        <v>79</v>
      </c>
      <c r="AQ26" s="2">
        <v>3.0</v>
      </c>
      <c r="AS26" s="2">
        <v>4.0</v>
      </c>
      <c r="AU26" s="2">
        <v>7.0</v>
      </c>
      <c r="AV26" s="2" t="s">
        <v>311</v>
      </c>
      <c r="AW26" s="2" t="s">
        <v>101</v>
      </c>
      <c r="AY26" s="2">
        <v>9.0</v>
      </c>
      <c r="AZ26" s="2" t="s">
        <v>312</v>
      </c>
      <c r="BA26" s="2" t="s">
        <v>313</v>
      </c>
      <c r="BB26" s="2" t="s">
        <v>314</v>
      </c>
    </row>
    <row r="27">
      <c r="A27" s="2">
        <v>25.0</v>
      </c>
      <c r="B27" s="2">
        <v>25.0</v>
      </c>
      <c r="C27" s="2">
        <v>25.0</v>
      </c>
      <c r="H27" s="2" t="s">
        <v>10</v>
      </c>
      <c r="J27" s="4">
        <v>32337.0</v>
      </c>
      <c r="K27" s="2">
        <v>85.0</v>
      </c>
      <c r="L27" s="2">
        <v>45.0</v>
      </c>
      <c r="M27" s="2">
        <v>10.0</v>
      </c>
      <c r="N27" s="2">
        <v>30.0</v>
      </c>
      <c r="O27" s="2" t="s">
        <v>87</v>
      </c>
      <c r="P27" s="2">
        <v>0.0</v>
      </c>
      <c r="Q27" s="2" t="s">
        <v>129</v>
      </c>
      <c r="S27" s="2" t="s">
        <v>135</v>
      </c>
      <c r="U27" s="2">
        <v>1.0</v>
      </c>
      <c r="V27" s="2" t="s">
        <v>315</v>
      </c>
      <c r="X27" s="2" t="s">
        <v>111</v>
      </c>
      <c r="Z27" s="2" t="s">
        <v>123</v>
      </c>
      <c r="AB27" s="2">
        <v>4.0</v>
      </c>
      <c r="AC27" s="2" t="s">
        <v>316</v>
      </c>
      <c r="AD27" s="2" t="s">
        <v>114</v>
      </c>
      <c r="AI27" s="2" t="s">
        <v>37</v>
      </c>
      <c r="AO27" s="2" t="s">
        <v>116</v>
      </c>
      <c r="AR27" s="2">
        <v>12.0</v>
      </c>
      <c r="AT27" s="2">
        <v>5.0</v>
      </c>
      <c r="AU27" s="2">
        <v>8.0</v>
      </c>
      <c r="AV27" s="2" t="s">
        <v>317</v>
      </c>
      <c r="AW27" s="2" t="s">
        <v>84</v>
      </c>
      <c r="AY27" s="2">
        <v>8.0</v>
      </c>
      <c r="AZ27" s="2" t="s">
        <v>318</v>
      </c>
      <c r="BA27" s="2" t="s">
        <v>319</v>
      </c>
      <c r="BB27" s="2" t="s">
        <v>320</v>
      </c>
    </row>
    <row r="28">
      <c r="A28" s="2">
        <v>26.0</v>
      </c>
      <c r="B28" s="2">
        <v>26.0</v>
      </c>
      <c r="C28" s="2">
        <v>26.0</v>
      </c>
      <c r="H28" s="2" t="s">
        <v>10</v>
      </c>
      <c r="J28" s="4">
        <v>29821.0</v>
      </c>
      <c r="K28" s="2">
        <v>8.0</v>
      </c>
      <c r="L28" s="2">
        <v>30.0</v>
      </c>
      <c r="M28" s="2">
        <v>14.0</v>
      </c>
      <c r="N28" s="2">
        <v>20.0</v>
      </c>
      <c r="O28" s="2" t="s">
        <v>192</v>
      </c>
      <c r="P28" s="2">
        <v>0.0</v>
      </c>
      <c r="Q28" s="2" t="s">
        <v>108</v>
      </c>
      <c r="S28" s="2" t="s">
        <v>130</v>
      </c>
      <c r="U28" s="2">
        <v>1.0</v>
      </c>
      <c r="W28" s="2" t="s">
        <v>321</v>
      </c>
      <c r="X28" s="2" t="s">
        <v>147</v>
      </c>
      <c r="Z28" s="2" t="s">
        <v>322</v>
      </c>
      <c r="AB28" s="2">
        <v>15.0</v>
      </c>
      <c r="AC28" s="2" t="s">
        <v>323</v>
      </c>
      <c r="AD28" s="2" t="s">
        <v>78</v>
      </c>
      <c r="AM28" s="2" t="s">
        <v>41</v>
      </c>
      <c r="AW28" s="2" t="s">
        <v>84</v>
      </c>
      <c r="AY28" s="2">
        <v>8.0</v>
      </c>
      <c r="AZ28" s="2" t="s">
        <v>324</v>
      </c>
      <c r="BA28" s="2" t="s">
        <v>325</v>
      </c>
      <c r="BB28" s="2" t="s">
        <v>326</v>
      </c>
    </row>
    <row r="29">
      <c r="A29" s="2">
        <v>27.0</v>
      </c>
      <c r="B29" s="2">
        <v>27.0</v>
      </c>
      <c r="C29" s="2">
        <v>27.0</v>
      </c>
      <c r="D29" s="2" t="s">
        <v>6</v>
      </c>
      <c r="J29" s="4">
        <v>31486.0</v>
      </c>
      <c r="K29" s="2">
        <v>7.0</v>
      </c>
      <c r="L29" s="2">
        <v>30.0</v>
      </c>
      <c r="M29" s="2">
        <v>10.0</v>
      </c>
      <c r="N29" s="2">
        <v>2.0</v>
      </c>
      <c r="O29" s="2" t="s">
        <v>327</v>
      </c>
      <c r="P29" s="2">
        <v>1.0</v>
      </c>
      <c r="Q29" s="2" t="s">
        <v>89</v>
      </c>
      <c r="S29" s="2" t="s">
        <v>72</v>
      </c>
      <c r="U29" s="2">
        <v>1.0</v>
      </c>
      <c r="V29" s="2" t="s">
        <v>213</v>
      </c>
      <c r="X29" s="2" t="s">
        <v>111</v>
      </c>
      <c r="Z29" s="2" t="s">
        <v>228</v>
      </c>
      <c r="AB29" s="2">
        <v>8.0</v>
      </c>
      <c r="AC29" s="2" t="s">
        <v>328</v>
      </c>
      <c r="AD29" s="2" t="s">
        <v>114</v>
      </c>
      <c r="AH29" s="2" t="s">
        <v>36</v>
      </c>
      <c r="AO29" s="2" t="s">
        <v>97</v>
      </c>
      <c r="AQ29" s="2">
        <v>6.0</v>
      </c>
      <c r="AS29" s="2">
        <v>5.0</v>
      </c>
      <c r="AU29" s="2">
        <v>500.0</v>
      </c>
      <c r="AV29" s="2" t="s">
        <v>329</v>
      </c>
      <c r="AW29" s="2" t="s">
        <v>101</v>
      </c>
      <c r="AY29" s="2">
        <v>7.0</v>
      </c>
      <c r="AZ29" s="2" t="s">
        <v>330</v>
      </c>
      <c r="BA29" s="2" t="s">
        <v>331</v>
      </c>
      <c r="BB29" s="2" t="s">
        <v>332</v>
      </c>
    </row>
    <row r="30">
      <c r="A30" s="2">
        <v>28.0</v>
      </c>
      <c r="B30" s="2">
        <v>28.0</v>
      </c>
      <c r="C30" s="2">
        <v>28.0</v>
      </c>
      <c r="D30" s="2" t="s">
        <v>6</v>
      </c>
      <c r="E30" s="2" t="s">
        <v>7</v>
      </c>
      <c r="J30" s="4">
        <v>29106.0</v>
      </c>
      <c r="K30" s="2">
        <v>6.0</v>
      </c>
      <c r="L30" s="2">
        <v>40.0</v>
      </c>
      <c r="M30" s="2">
        <v>9.0</v>
      </c>
      <c r="N30" s="2">
        <v>6.0</v>
      </c>
      <c r="O30" s="2" t="s">
        <v>134</v>
      </c>
      <c r="P30" s="2">
        <v>0.0</v>
      </c>
      <c r="Q30" s="2" t="s">
        <v>108</v>
      </c>
      <c r="S30" s="2" t="s">
        <v>130</v>
      </c>
      <c r="U30" s="2">
        <v>1.0</v>
      </c>
      <c r="V30" s="2" t="s">
        <v>315</v>
      </c>
      <c r="X30" s="2" t="s">
        <v>111</v>
      </c>
      <c r="Z30" s="2" t="s">
        <v>333</v>
      </c>
      <c r="AB30" s="2">
        <v>11.0</v>
      </c>
      <c r="AC30" s="2" t="s">
        <v>334</v>
      </c>
      <c r="AD30" s="2" t="s">
        <v>114</v>
      </c>
      <c r="AJ30" s="2" t="s">
        <v>38</v>
      </c>
      <c r="AO30" s="2" t="s">
        <v>79</v>
      </c>
      <c r="AQ30" s="2">
        <v>4.0</v>
      </c>
      <c r="AS30" s="2">
        <v>2.0</v>
      </c>
      <c r="AU30" s="2">
        <v>2.0</v>
      </c>
      <c r="AV30" s="2" t="s">
        <v>335</v>
      </c>
      <c r="AW30" s="2" t="s">
        <v>101</v>
      </c>
      <c r="AY30" s="2">
        <v>10.0</v>
      </c>
      <c r="AZ30" s="2" t="s">
        <v>336</v>
      </c>
      <c r="BA30" s="2" t="s">
        <v>337</v>
      </c>
    </row>
    <row r="31">
      <c r="A31" s="2">
        <v>29.0</v>
      </c>
      <c r="B31" s="2">
        <v>29.0</v>
      </c>
      <c r="C31" s="2">
        <v>29.0</v>
      </c>
      <c r="D31" s="2" t="s">
        <v>6</v>
      </c>
      <c r="G31" s="2" t="s">
        <v>9</v>
      </c>
      <c r="H31" s="2" t="s">
        <v>10</v>
      </c>
      <c r="J31" s="4">
        <v>33490.0</v>
      </c>
      <c r="K31" s="2">
        <v>6.0</v>
      </c>
      <c r="L31" s="2">
        <v>0.0</v>
      </c>
      <c r="M31" s="2">
        <v>9.0</v>
      </c>
      <c r="N31" s="2">
        <v>3.0</v>
      </c>
      <c r="O31" s="2" t="s">
        <v>70</v>
      </c>
      <c r="P31" s="2">
        <v>1.0</v>
      </c>
      <c r="Q31" s="2" t="s">
        <v>172</v>
      </c>
      <c r="S31" s="2" t="s">
        <v>72</v>
      </c>
      <c r="U31" s="2">
        <v>1.0</v>
      </c>
      <c r="V31" s="2" t="s">
        <v>315</v>
      </c>
      <c r="X31" s="2" t="s">
        <v>111</v>
      </c>
      <c r="Z31" s="2" t="s">
        <v>123</v>
      </c>
      <c r="AB31" s="2">
        <v>4.0</v>
      </c>
      <c r="AC31" s="2" t="s">
        <v>338</v>
      </c>
      <c r="AD31" s="2" t="s">
        <v>78</v>
      </c>
      <c r="AJ31" s="2" t="s">
        <v>38</v>
      </c>
      <c r="AO31" s="2" t="s">
        <v>97</v>
      </c>
      <c r="AQ31" s="2">
        <v>4.0</v>
      </c>
      <c r="AS31" s="2">
        <v>4.0</v>
      </c>
      <c r="AU31" s="2">
        <v>6.0</v>
      </c>
      <c r="AV31" s="2" t="s">
        <v>339</v>
      </c>
      <c r="AW31" s="2" t="s">
        <v>101</v>
      </c>
      <c r="AY31" s="2">
        <v>10.0</v>
      </c>
      <c r="AZ31" s="2" t="s">
        <v>340</v>
      </c>
      <c r="BA31" s="2" t="s">
        <v>341</v>
      </c>
    </row>
    <row r="32">
      <c r="A32" s="2">
        <v>30.0</v>
      </c>
      <c r="B32" s="2">
        <v>30.0</v>
      </c>
      <c r="C32" s="2">
        <v>30.0</v>
      </c>
      <c r="D32" s="2" t="s">
        <v>6</v>
      </c>
      <c r="J32" s="4">
        <v>30658.0</v>
      </c>
      <c r="K32" s="2">
        <v>7.0</v>
      </c>
      <c r="L32" s="2">
        <v>150.0</v>
      </c>
      <c r="M32" s="2">
        <v>6.0</v>
      </c>
      <c r="N32" s="2">
        <v>5.0</v>
      </c>
      <c r="O32" s="2" t="s">
        <v>128</v>
      </c>
      <c r="P32" s="2">
        <v>0.0</v>
      </c>
      <c r="Q32" s="2" t="s">
        <v>89</v>
      </c>
      <c r="S32" s="2" t="s">
        <v>130</v>
      </c>
      <c r="U32" s="2">
        <v>1.0</v>
      </c>
      <c r="V32" s="2" t="s">
        <v>315</v>
      </c>
      <c r="X32" s="2" t="s">
        <v>111</v>
      </c>
      <c r="AA32" s="2" t="s">
        <v>342</v>
      </c>
      <c r="AB32" s="2">
        <v>12.0</v>
      </c>
      <c r="AD32" s="2" t="s">
        <v>114</v>
      </c>
      <c r="AJ32" s="2" t="s">
        <v>38</v>
      </c>
      <c r="AO32" s="2" t="s">
        <v>116</v>
      </c>
      <c r="AQ32" s="2">
        <v>6.0</v>
      </c>
      <c r="AS32" s="2">
        <v>4.0</v>
      </c>
      <c r="AU32" s="2">
        <v>8.0</v>
      </c>
      <c r="AV32" s="2" t="s">
        <v>343</v>
      </c>
      <c r="AW32" s="2" t="s">
        <v>101</v>
      </c>
      <c r="AY32" s="2">
        <v>7.0</v>
      </c>
      <c r="AZ32" s="2" t="s">
        <v>344</v>
      </c>
    </row>
    <row r="33">
      <c r="A33" s="2">
        <v>31.0</v>
      </c>
      <c r="B33" s="2">
        <v>31.0</v>
      </c>
      <c r="C33" s="2">
        <v>31.0</v>
      </c>
      <c r="D33" s="2" t="s">
        <v>6</v>
      </c>
      <c r="E33" s="2" t="s">
        <v>7</v>
      </c>
      <c r="H33" s="2" t="s">
        <v>10</v>
      </c>
      <c r="J33" s="4">
        <v>29344.0</v>
      </c>
      <c r="K33" s="2">
        <v>8.0</v>
      </c>
      <c r="L33" s="2">
        <v>0.0</v>
      </c>
      <c r="M33" s="2">
        <v>10.0</v>
      </c>
      <c r="N33" s="2">
        <v>20.0</v>
      </c>
      <c r="O33" s="2" t="s">
        <v>70</v>
      </c>
      <c r="P33" s="2">
        <v>1.0</v>
      </c>
      <c r="Q33" s="2" t="s">
        <v>71</v>
      </c>
      <c r="S33" s="2" t="s">
        <v>135</v>
      </c>
      <c r="U33" s="2">
        <v>1.0</v>
      </c>
      <c r="V33" s="2" t="s">
        <v>315</v>
      </c>
      <c r="X33" s="2" t="s">
        <v>122</v>
      </c>
      <c r="Z33" s="2" t="s">
        <v>123</v>
      </c>
      <c r="AB33" s="2">
        <v>10.0</v>
      </c>
      <c r="AC33" s="2" t="s">
        <v>345</v>
      </c>
      <c r="AD33" s="2" t="s">
        <v>114</v>
      </c>
      <c r="AH33" s="2" t="s">
        <v>36</v>
      </c>
      <c r="AI33" s="2" t="s">
        <v>37</v>
      </c>
      <c r="AO33" s="2" t="s">
        <v>79</v>
      </c>
      <c r="AR33" s="6">
        <v>43393.0</v>
      </c>
      <c r="AT33" s="6">
        <v>43393.0</v>
      </c>
      <c r="AU33" s="2">
        <v>20.0</v>
      </c>
      <c r="AV33" s="2" t="s">
        <v>346</v>
      </c>
      <c r="AW33" s="2" t="s">
        <v>101</v>
      </c>
      <c r="AY33" s="2">
        <v>8.0</v>
      </c>
      <c r="AZ33" s="2" t="s">
        <v>347</v>
      </c>
      <c r="BA33" s="2" t="s">
        <v>348</v>
      </c>
    </row>
    <row r="34">
      <c r="A34" s="2">
        <v>32.0</v>
      </c>
      <c r="B34" s="2">
        <v>32.0</v>
      </c>
      <c r="C34" s="2">
        <v>32.0</v>
      </c>
      <c r="D34" s="2" t="s">
        <v>6</v>
      </c>
      <c r="G34" s="2" t="s">
        <v>9</v>
      </c>
      <c r="H34" s="2" t="s">
        <v>10</v>
      </c>
      <c r="J34" s="4">
        <v>30891.0</v>
      </c>
      <c r="K34" s="2">
        <v>7.0</v>
      </c>
      <c r="L34" s="2">
        <v>100.0</v>
      </c>
      <c r="M34" s="2">
        <v>10.0</v>
      </c>
      <c r="N34" s="2">
        <v>1.0</v>
      </c>
      <c r="O34" s="2" t="s">
        <v>87</v>
      </c>
      <c r="P34" s="2">
        <v>1.0</v>
      </c>
      <c r="Q34" s="2" t="s">
        <v>71</v>
      </c>
      <c r="T34" s="2" t="s">
        <v>349</v>
      </c>
      <c r="U34" s="2">
        <v>1.0</v>
      </c>
      <c r="V34" s="2" t="s">
        <v>315</v>
      </c>
      <c r="X34" s="2" t="s">
        <v>147</v>
      </c>
      <c r="Z34" s="2" t="s">
        <v>175</v>
      </c>
      <c r="AB34" s="2">
        <v>7.0</v>
      </c>
      <c r="AD34" s="2" t="s">
        <v>114</v>
      </c>
      <c r="AI34" s="2" t="s">
        <v>37</v>
      </c>
      <c r="AO34" s="2" t="s">
        <v>97</v>
      </c>
      <c r="AQ34" s="2">
        <v>4.0</v>
      </c>
      <c r="AT34" s="2">
        <v>15.0</v>
      </c>
      <c r="AU34" s="2">
        <v>20.0</v>
      </c>
      <c r="AV34" s="2" t="s">
        <v>350</v>
      </c>
      <c r="AW34" s="2" t="s">
        <v>101</v>
      </c>
      <c r="AY34" s="2">
        <v>10.0</v>
      </c>
      <c r="AZ34" s="2" t="s">
        <v>351</v>
      </c>
      <c r="BA34" s="2" t="s">
        <v>352</v>
      </c>
      <c r="BB34" s="2" t="s">
        <v>154</v>
      </c>
    </row>
    <row r="35">
      <c r="A35" s="2">
        <v>33.0</v>
      </c>
      <c r="B35" s="2">
        <v>33.0</v>
      </c>
      <c r="C35" s="2">
        <v>33.0</v>
      </c>
      <c r="E35" s="2" t="s">
        <v>7</v>
      </c>
      <c r="F35" s="2" t="s">
        <v>8</v>
      </c>
      <c r="H35" s="2" t="s">
        <v>10</v>
      </c>
      <c r="J35" s="4">
        <v>35136.0</v>
      </c>
      <c r="K35" s="2">
        <v>6.0</v>
      </c>
      <c r="L35" s="2">
        <v>120.0</v>
      </c>
      <c r="M35" s="2">
        <v>16.0</v>
      </c>
      <c r="N35" s="2">
        <v>2.0</v>
      </c>
      <c r="O35" s="2" t="s">
        <v>128</v>
      </c>
      <c r="P35" s="2">
        <v>0.0</v>
      </c>
      <c r="Q35" s="2" t="s">
        <v>71</v>
      </c>
      <c r="S35" s="2" t="s">
        <v>72</v>
      </c>
      <c r="U35" s="2">
        <v>0.0</v>
      </c>
      <c r="AD35" s="2" t="s">
        <v>236</v>
      </c>
      <c r="AH35" s="2" t="s">
        <v>36</v>
      </c>
      <c r="AO35" s="2" t="s">
        <v>97</v>
      </c>
      <c r="AQ35" s="2">
        <v>6.0</v>
      </c>
      <c r="AS35" s="2">
        <v>6.0</v>
      </c>
      <c r="AU35" s="2">
        <v>60.0</v>
      </c>
      <c r="AV35" s="2" t="s">
        <v>353</v>
      </c>
      <c r="AW35" s="2" t="s">
        <v>84</v>
      </c>
      <c r="AY35" s="2">
        <v>9.0</v>
      </c>
      <c r="AZ35" s="2" t="s">
        <v>354</v>
      </c>
      <c r="BA35" s="2" t="s">
        <v>355</v>
      </c>
    </row>
    <row r="36">
      <c r="A36" s="2">
        <v>34.0</v>
      </c>
      <c r="B36" s="2">
        <v>34.0</v>
      </c>
      <c r="C36" s="2">
        <v>34.0</v>
      </c>
      <c r="D36" s="2" t="s">
        <v>6</v>
      </c>
      <c r="H36" s="2" t="s">
        <v>10</v>
      </c>
      <c r="J36" s="4">
        <v>33067.0</v>
      </c>
      <c r="K36" s="2">
        <v>7.0</v>
      </c>
      <c r="L36" s="2">
        <v>70.0</v>
      </c>
      <c r="M36" s="2">
        <v>5.0</v>
      </c>
      <c r="N36" s="2">
        <v>5.0</v>
      </c>
      <c r="O36" s="2" t="s">
        <v>128</v>
      </c>
      <c r="P36" s="2">
        <v>0.0</v>
      </c>
      <c r="Q36" s="2" t="s">
        <v>108</v>
      </c>
      <c r="S36" s="2" t="s">
        <v>135</v>
      </c>
      <c r="U36" s="2">
        <v>1.0</v>
      </c>
      <c r="V36" s="2" t="s">
        <v>11</v>
      </c>
      <c r="X36" s="2" t="s">
        <v>75</v>
      </c>
      <c r="AA36" s="2" t="s">
        <v>356</v>
      </c>
      <c r="AB36" s="2">
        <v>1.0</v>
      </c>
      <c r="AC36" s="2" t="s">
        <v>357</v>
      </c>
      <c r="AD36" s="2" t="s">
        <v>114</v>
      </c>
      <c r="AG36" s="2" t="s">
        <v>35</v>
      </c>
      <c r="AH36" s="2" t="s">
        <v>36</v>
      </c>
      <c r="AO36" s="2" t="s">
        <v>97</v>
      </c>
      <c r="AQ36" s="2">
        <v>3.0</v>
      </c>
      <c r="AS36" s="2">
        <v>2.0</v>
      </c>
      <c r="AU36" s="2">
        <v>15.0</v>
      </c>
      <c r="AV36" s="2" t="s">
        <v>358</v>
      </c>
      <c r="AW36" s="2" t="s">
        <v>101</v>
      </c>
      <c r="AY36" s="2">
        <v>8.0</v>
      </c>
      <c r="AZ36" s="2" t="s">
        <v>359</v>
      </c>
      <c r="BA36" s="2" t="s">
        <v>360</v>
      </c>
    </row>
    <row r="37">
      <c r="A37" s="2">
        <v>35.0</v>
      </c>
      <c r="B37" s="2">
        <v>35.0</v>
      </c>
      <c r="C37" s="2">
        <v>35.0</v>
      </c>
      <c r="E37" s="2" t="s">
        <v>7</v>
      </c>
      <c r="J37" s="4">
        <v>28598.0</v>
      </c>
      <c r="K37" s="2">
        <v>6.0</v>
      </c>
      <c r="L37" s="2">
        <v>90.0</v>
      </c>
      <c r="M37" s="2">
        <v>6.0</v>
      </c>
      <c r="N37" s="2">
        <v>2.0</v>
      </c>
      <c r="O37" s="2" t="s">
        <v>120</v>
      </c>
      <c r="P37" s="2">
        <v>0.0</v>
      </c>
      <c r="Q37" s="2" t="s">
        <v>129</v>
      </c>
      <c r="S37" s="2" t="s">
        <v>72</v>
      </c>
      <c r="U37" s="2">
        <v>1.0</v>
      </c>
      <c r="V37" s="2" t="s">
        <v>224</v>
      </c>
      <c r="Y37" s="2" t="s">
        <v>361</v>
      </c>
      <c r="Z37" s="2" t="s">
        <v>123</v>
      </c>
      <c r="AB37" s="2">
        <v>6.0</v>
      </c>
      <c r="AC37" s="2" t="s">
        <v>362</v>
      </c>
      <c r="AD37" s="2" t="s">
        <v>114</v>
      </c>
      <c r="AI37" s="2" t="s">
        <v>37</v>
      </c>
      <c r="AO37" s="2" t="s">
        <v>97</v>
      </c>
      <c r="AQ37" s="2">
        <v>5.0</v>
      </c>
      <c r="AS37" s="2">
        <v>5.0</v>
      </c>
      <c r="AU37" s="2">
        <v>5.0</v>
      </c>
      <c r="AV37" s="2" t="s">
        <v>363</v>
      </c>
      <c r="AW37" s="2" t="s">
        <v>101</v>
      </c>
      <c r="AY37" s="2">
        <v>8.0</v>
      </c>
      <c r="AZ37" s="2" t="s">
        <v>364</v>
      </c>
      <c r="BA37" s="2" t="s">
        <v>365</v>
      </c>
      <c r="BB37" s="2" t="s">
        <v>366</v>
      </c>
    </row>
    <row r="38">
      <c r="A38" s="2">
        <v>36.0</v>
      </c>
      <c r="B38" s="2">
        <v>36.0</v>
      </c>
      <c r="C38" s="2">
        <v>36.0</v>
      </c>
      <c r="H38" s="2" t="s">
        <v>10</v>
      </c>
      <c r="J38" s="4">
        <v>27959.0</v>
      </c>
      <c r="K38" s="2">
        <v>7.0</v>
      </c>
      <c r="L38" s="2">
        <v>50.0</v>
      </c>
      <c r="M38" s="2">
        <v>8.0</v>
      </c>
      <c r="N38" s="2">
        <v>1.0</v>
      </c>
      <c r="O38" s="2" t="s">
        <v>134</v>
      </c>
      <c r="P38" s="2">
        <v>0.0</v>
      </c>
      <c r="Q38" s="2" t="s">
        <v>129</v>
      </c>
      <c r="S38" s="2" t="s">
        <v>72</v>
      </c>
      <c r="U38" s="2">
        <v>1.0</v>
      </c>
      <c r="V38" s="2" t="s">
        <v>315</v>
      </c>
      <c r="X38" s="2" t="s">
        <v>111</v>
      </c>
      <c r="Z38" s="2" t="s">
        <v>123</v>
      </c>
      <c r="AB38" s="2">
        <v>22.0</v>
      </c>
      <c r="AC38" s="2" t="s">
        <v>367</v>
      </c>
      <c r="AD38" s="2" t="s">
        <v>78</v>
      </c>
      <c r="AH38" s="2" t="s">
        <v>36</v>
      </c>
      <c r="AO38" s="2" t="s">
        <v>116</v>
      </c>
      <c r="AQ38" s="2">
        <v>4.0</v>
      </c>
      <c r="AS38" s="2">
        <v>6.0</v>
      </c>
      <c r="AU38" s="2">
        <v>12.0</v>
      </c>
      <c r="AV38" s="2" t="s">
        <v>368</v>
      </c>
      <c r="AW38" s="2" t="s">
        <v>84</v>
      </c>
      <c r="AY38" s="2">
        <v>10.0</v>
      </c>
      <c r="AZ38" s="2" t="s">
        <v>369</v>
      </c>
      <c r="BA38" s="2" t="s">
        <v>370</v>
      </c>
    </row>
    <row r="39">
      <c r="A39" s="2">
        <v>37.0</v>
      </c>
      <c r="B39" s="2">
        <v>37.0</v>
      </c>
      <c r="C39" s="2">
        <v>37.0</v>
      </c>
      <c r="D39" s="2" t="s">
        <v>6</v>
      </c>
      <c r="E39" s="2" t="s">
        <v>7</v>
      </c>
      <c r="G39" s="2" t="s">
        <v>9</v>
      </c>
      <c r="H39" s="2" t="s">
        <v>10</v>
      </c>
      <c r="J39" s="4">
        <v>33295.0</v>
      </c>
      <c r="K39" s="2">
        <v>6.0</v>
      </c>
      <c r="L39" s="2">
        <v>60.0</v>
      </c>
      <c r="M39" s="2">
        <v>8.0</v>
      </c>
      <c r="N39" s="2">
        <v>5.0</v>
      </c>
      <c r="O39" s="2" t="s">
        <v>327</v>
      </c>
      <c r="P39" s="2">
        <v>1.0</v>
      </c>
      <c r="Q39" s="2" t="s">
        <v>205</v>
      </c>
      <c r="S39" s="2" t="s">
        <v>90</v>
      </c>
      <c r="U39" s="2">
        <v>1.0</v>
      </c>
      <c r="V39" s="2" t="s">
        <v>224</v>
      </c>
      <c r="X39" s="2" t="s">
        <v>147</v>
      </c>
      <c r="Z39" s="2" t="s">
        <v>123</v>
      </c>
      <c r="AB39" s="2">
        <v>3.0</v>
      </c>
      <c r="AC39" s="2" t="s">
        <v>301</v>
      </c>
      <c r="AD39" s="2" t="s">
        <v>114</v>
      </c>
      <c r="AH39" s="2" t="s">
        <v>36</v>
      </c>
      <c r="AO39" s="2" t="s">
        <v>79</v>
      </c>
      <c r="AQ39" s="2">
        <v>6.0</v>
      </c>
      <c r="AS39" s="2">
        <v>6.0</v>
      </c>
      <c r="AU39" s="2">
        <v>6.0</v>
      </c>
      <c r="AV39" s="2" t="s">
        <v>371</v>
      </c>
      <c r="AW39" s="2" t="s">
        <v>101</v>
      </c>
      <c r="AY39" s="2">
        <v>10.0</v>
      </c>
      <c r="AZ39" s="2" t="s">
        <v>372</v>
      </c>
      <c r="BB39" s="2" t="s">
        <v>373</v>
      </c>
    </row>
    <row r="40">
      <c r="A40" s="2">
        <v>38.0</v>
      </c>
      <c r="B40" s="2">
        <v>38.0</v>
      </c>
      <c r="C40" s="2">
        <v>38.0</v>
      </c>
      <c r="E40" s="2" t="s">
        <v>7</v>
      </c>
      <c r="H40" s="2" t="s">
        <v>10</v>
      </c>
      <c r="J40" s="4">
        <v>29326.0</v>
      </c>
      <c r="K40" s="2">
        <v>6.0</v>
      </c>
      <c r="L40" s="2">
        <v>50.0</v>
      </c>
      <c r="M40" s="2">
        <v>7.0</v>
      </c>
      <c r="N40" s="2">
        <v>2.0</v>
      </c>
      <c r="O40" s="2" t="s">
        <v>327</v>
      </c>
      <c r="P40" s="2">
        <v>0.0</v>
      </c>
      <c r="Q40" s="2" t="s">
        <v>129</v>
      </c>
      <c r="S40" s="2" t="s">
        <v>90</v>
      </c>
      <c r="U40" s="2">
        <v>1.0</v>
      </c>
      <c r="V40" s="2" t="s">
        <v>74</v>
      </c>
      <c r="X40" s="2" t="s">
        <v>75</v>
      </c>
      <c r="Z40" s="2" t="s">
        <v>374</v>
      </c>
      <c r="AB40" s="2">
        <v>3.0</v>
      </c>
      <c r="AC40" s="2" t="s">
        <v>375</v>
      </c>
      <c r="AD40" s="2" t="s">
        <v>114</v>
      </c>
      <c r="AF40" s="2" t="s">
        <v>34</v>
      </c>
      <c r="AO40" s="2" t="s">
        <v>79</v>
      </c>
      <c r="AQ40" s="2">
        <v>6.0</v>
      </c>
      <c r="AS40" s="2">
        <v>3.0</v>
      </c>
      <c r="AU40" s="2">
        <v>5.0</v>
      </c>
      <c r="AV40" s="2" t="s">
        <v>376</v>
      </c>
      <c r="AW40" s="2" t="s">
        <v>101</v>
      </c>
      <c r="AY40" s="2">
        <v>10.0</v>
      </c>
      <c r="AZ40" s="2" t="s">
        <v>377</v>
      </c>
      <c r="BA40" s="2" t="s">
        <v>41</v>
      </c>
      <c r="BB40" s="2" t="s">
        <v>378</v>
      </c>
    </row>
    <row r="41">
      <c r="A41" s="2">
        <v>39.0</v>
      </c>
      <c r="B41" s="2">
        <v>39.0</v>
      </c>
      <c r="C41" s="2">
        <v>39.0</v>
      </c>
      <c r="F41" s="2" t="s">
        <v>8</v>
      </c>
      <c r="J41" s="4">
        <v>35093.0</v>
      </c>
      <c r="K41" s="2">
        <v>8.0</v>
      </c>
      <c r="L41" s="2">
        <v>60.0</v>
      </c>
      <c r="M41" s="2">
        <v>9.0</v>
      </c>
      <c r="N41" s="2">
        <v>6.0</v>
      </c>
      <c r="O41" s="2" t="s">
        <v>327</v>
      </c>
      <c r="P41" s="2">
        <v>0.0</v>
      </c>
      <c r="Q41" s="2" t="s">
        <v>129</v>
      </c>
      <c r="S41" s="2" t="s">
        <v>135</v>
      </c>
      <c r="U41" s="2">
        <v>0.0</v>
      </c>
      <c r="AD41" s="2" t="s">
        <v>236</v>
      </c>
      <c r="AH41" s="2" t="s">
        <v>36</v>
      </c>
      <c r="AO41" s="2" t="s">
        <v>97</v>
      </c>
      <c r="AQ41" s="2">
        <v>5.0</v>
      </c>
      <c r="AS41" s="2">
        <v>5.0</v>
      </c>
      <c r="AU41" s="2">
        <v>24.0</v>
      </c>
      <c r="AV41" s="2" t="s">
        <v>379</v>
      </c>
      <c r="AW41" s="2" t="s">
        <v>84</v>
      </c>
      <c r="AY41" s="2">
        <v>9.0</v>
      </c>
      <c r="AZ41" s="2" t="s">
        <v>380</v>
      </c>
      <c r="BA41" s="2" t="s">
        <v>381</v>
      </c>
      <c r="BB41" s="2" t="s">
        <v>382</v>
      </c>
    </row>
    <row r="42">
      <c r="A42" s="2">
        <v>40.0</v>
      </c>
      <c r="B42" s="2">
        <v>40.0</v>
      </c>
      <c r="C42" s="2">
        <v>40.0</v>
      </c>
      <c r="D42" s="2" t="s">
        <v>6</v>
      </c>
      <c r="J42" s="4">
        <v>31833.0</v>
      </c>
      <c r="K42" s="2">
        <v>8.0</v>
      </c>
      <c r="L42" s="2">
        <v>150.0</v>
      </c>
      <c r="M42" s="2">
        <v>8.0</v>
      </c>
      <c r="N42" s="2">
        <v>6.0</v>
      </c>
      <c r="O42" s="2" t="s">
        <v>327</v>
      </c>
      <c r="P42" s="2">
        <v>1.0</v>
      </c>
      <c r="Q42" s="2" t="s">
        <v>71</v>
      </c>
      <c r="S42" s="2" t="s">
        <v>90</v>
      </c>
      <c r="U42" s="2">
        <v>1.0</v>
      </c>
      <c r="V42" s="2" t="s">
        <v>11</v>
      </c>
      <c r="X42" s="2" t="s">
        <v>111</v>
      </c>
      <c r="Z42" s="2" t="s">
        <v>228</v>
      </c>
      <c r="AB42" s="2">
        <v>7.0</v>
      </c>
      <c r="AC42" s="2" t="s">
        <v>383</v>
      </c>
      <c r="AD42" s="2" t="s">
        <v>78</v>
      </c>
      <c r="AE42" s="2" t="s">
        <v>33</v>
      </c>
      <c r="AJ42" s="2" t="s">
        <v>38</v>
      </c>
      <c r="AO42" s="2" t="s">
        <v>97</v>
      </c>
      <c r="AQ42" s="2">
        <v>6.0</v>
      </c>
      <c r="AS42" s="2">
        <v>6.0</v>
      </c>
      <c r="AU42" s="2">
        <v>12.0</v>
      </c>
      <c r="AV42" s="2" t="s">
        <v>384</v>
      </c>
      <c r="AW42" s="2" t="s">
        <v>101</v>
      </c>
      <c r="AY42" s="2">
        <v>10.0</v>
      </c>
      <c r="AZ42" s="2" t="s">
        <v>385</v>
      </c>
    </row>
    <row r="43">
      <c r="A43" s="2">
        <v>41.0</v>
      </c>
      <c r="B43" s="2">
        <v>41.0</v>
      </c>
      <c r="C43" s="2">
        <v>41.0</v>
      </c>
      <c r="H43" s="2" t="s">
        <v>10</v>
      </c>
      <c r="J43" s="4">
        <v>29562.0</v>
      </c>
      <c r="K43" s="2">
        <v>6.0</v>
      </c>
      <c r="L43" s="2">
        <v>50.0</v>
      </c>
      <c r="M43" s="2">
        <v>18.0</v>
      </c>
      <c r="N43" s="2">
        <v>10.0</v>
      </c>
      <c r="O43" s="2" t="s">
        <v>120</v>
      </c>
      <c r="P43" s="2">
        <v>0.0</v>
      </c>
      <c r="Q43" s="2" t="s">
        <v>71</v>
      </c>
      <c r="T43" s="2" t="s">
        <v>386</v>
      </c>
      <c r="U43" s="2">
        <v>1.0</v>
      </c>
      <c r="V43" s="2" t="s">
        <v>315</v>
      </c>
      <c r="X43" s="2" t="s">
        <v>75</v>
      </c>
      <c r="AA43" s="2" t="s">
        <v>387</v>
      </c>
      <c r="AB43" s="2">
        <v>15.0</v>
      </c>
      <c r="AC43" s="2" t="s">
        <v>388</v>
      </c>
      <c r="AD43" s="2" t="s">
        <v>78</v>
      </c>
      <c r="AG43" s="2" t="s">
        <v>35</v>
      </c>
      <c r="AH43" s="2" t="s">
        <v>36</v>
      </c>
      <c r="AJ43" s="2" t="s">
        <v>38</v>
      </c>
      <c r="AO43" s="2" t="s">
        <v>97</v>
      </c>
      <c r="AQ43" s="2">
        <v>5.0</v>
      </c>
      <c r="AS43" s="2">
        <v>2.0</v>
      </c>
      <c r="AU43" s="2">
        <v>4.0</v>
      </c>
      <c r="AV43" s="2" t="s">
        <v>389</v>
      </c>
      <c r="AW43" s="2" t="s">
        <v>101</v>
      </c>
      <c r="AY43" s="2">
        <v>10.0</v>
      </c>
      <c r="AZ43" s="2" t="s">
        <v>390</v>
      </c>
      <c r="BA43" s="2" t="s">
        <v>391</v>
      </c>
      <c r="BB43" s="2" t="s">
        <v>392</v>
      </c>
    </row>
    <row r="44">
      <c r="A44" s="2">
        <v>42.0</v>
      </c>
      <c r="B44" s="2">
        <v>42.0</v>
      </c>
      <c r="C44" s="2">
        <v>42.0</v>
      </c>
      <c r="D44" s="2" t="s">
        <v>6</v>
      </c>
      <c r="K44" s="2">
        <v>6.0</v>
      </c>
      <c r="L44" s="2">
        <v>30.0</v>
      </c>
      <c r="M44" s="2">
        <v>10.0</v>
      </c>
      <c r="N44" s="2">
        <v>5.0</v>
      </c>
      <c r="O44" s="2" t="s">
        <v>167</v>
      </c>
      <c r="P44" s="2">
        <v>0.0</v>
      </c>
      <c r="Q44" s="2" t="s">
        <v>129</v>
      </c>
      <c r="S44" s="2" t="s">
        <v>90</v>
      </c>
      <c r="U44" s="2">
        <v>1.0</v>
      </c>
      <c r="V44" s="2" t="s">
        <v>11</v>
      </c>
      <c r="Y44" s="2" t="s">
        <v>393</v>
      </c>
      <c r="AA44" s="2" t="s">
        <v>394</v>
      </c>
      <c r="AB44" s="2">
        <v>6.0</v>
      </c>
      <c r="AD44" s="2" t="s">
        <v>114</v>
      </c>
      <c r="AH44" s="2" t="s">
        <v>36</v>
      </c>
      <c r="AI44" s="2" t="s">
        <v>37</v>
      </c>
      <c r="AO44" s="2" t="s">
        <v>79</v>
      </c>
      <c r="AQ44" s="2">
        <v>4.0</v>
      </c>
      <c r="AS44" s="2">
        <v>4.0</v>
      </c>
      <c r="AU44" s="2">
        <v>8.0</v>
      </c>
      <c r="AV44" s="2" t="s">
        <v>395</v>
      </c>
      <c r="AW44" s="2" t="s">
        <v>101</v>
      </c>
      <c r="AY44" s="2">
        <v>7.0</v>
      </c>
      <c r="AZ44" s="2" t="s">
        <v>396</v>
      </c>
      <c r="BA44" s="2" t="s">
        <v>397</v>
      </c>
      <c r="BB44" s="2" t="s">
        <v>398</v>
      </c>
    </row>
    <row r="45">
      <c r="A45" s="2">
        <v>43.0</v>
      </c>
      <c r="B45" s="2">
        <v>43.0</v>
      </c>
      <c r="C45" s="2">
        <v>43.0</v>
      </c>
      <c r="D45" s="2" t="s">
        <v>6</v>
      </c>
      <c r="E45" s="2" t="s">
        <v>7</v>
      </c>
      <c r="J45" s="4">
        <v>30578.0</v>
      </c>
      <c r="K45" s="2">
        <v>7.0</v>
      </c>
      <c r="L45" s="2">
        <v>50.0</v>
      </c>
      <c r="M45" s="2">
        <v>8.0</v>
      </c>
      <c r="N45" s="2">
        <v>4.0</v>
      </c>
      <c r="O45" s="2" t="s">
        <v>327</v>
      </c>
      <c r="P45" s="2">
        <v>1.0</v>
      </c>
      <c r="Q45" s="2" t="s">
        <v>71</v>
      </c>
      <c r="S45" s="2" t="s">
        <v>135</v>
      </c>
      <c r="U45" s="2">
        <v>1.0</v>
      </c>
      <c r="V45" s="2" t="s">
        <v>35</v>
      </c>
      <c r="X45" s="2" t="s">
        <v>75</v>
      </c>
      <c r="Z45" s="2" t="s">
        <v>399</v>
      </c>
      <c r="AB45" s="2">
        <v>11.0</v>
      </c>
      <c r="AC45" s="2" t="s">
        <v>400</v>
      </c>
      <c r="AD45" s="2" t="s">
        <v>78</v>
      </c>
      <c r="AF45" s="2" t="s">
        <v>34</v>
      </c>
      <c r="AO45" s="2" t="s">
        <v>97</v>
      </c>
      <c r="AQ45" s="2">
        <v>5.0</v>
      </c>
      <c r="AS45" s="2">
        <v>6.0</v>
      </c>
      <c r="AU45" s="2">
        <v>40.0</v>
      </c>
      <c r="AV45" s="2" t="s">
        <v>401</v>
      </c>
      <c r="AW45" s="2" t="s">
        <v>101</v>
      </c>
      <c r="AY45" s="2">
        <v>9.0</v>
      </c>
      <c r="AZ45" s="2" t="s">
        <v>402</v>
      </c>
      <c r="BA45" s="2" t="s">
        <v>403</v>
      </c>
      <c r="BB45" s="2" t="s">
        <v>404</v>
      </c>
    </row>
    <row r="46">
      <c r="A46" s="2">
        <v>44.0</v>
      </c>
      <c r="B46" s="2">
        <v>44.0</v>
      </c>
      <c r="C46" s="2">
        <v>44.0</v>
      </c>
      <c r="E46" s="2" t="s">
        <v>7</v>
      </c>
      <c r="F46" s="2" t="s">
        <v>8</v>
      </c>
      <c r="J46" s="4">
        <v>33712.0</v>
      </c>
      <c r="K46" s="2">
        <v>8.0</v>
      </c>
      <c r="L46" s="2">
        <v>120.0</v>
      </c>
      <c r="M46" s="2">
        <v>12.0</v>
      </c>
      <c r="N46" s="2">
        <v>10.0</v>
      </c>
      <c r="O46" s="2" t="s">
        <v>405</v>
      </c>
      <c r="P46" s="2">
        <v>1.0</v>
      </c>
      <c r="R46" s="2" t="s">
        <v>406</v>
      </c>
      <c r="S46" s="2" t="s">
        <v>72</v>
      </c>
      <c r="U46" s="2">
        <v>1.0</v>
      </c>
      <c r="V46" s="2" t="s">
        <v>35</v>
      </c>
      <c r="X46" s="2" t="s">
        <v>111</v>
      </c>
      <c r="Z46" s="2" t="s">
        <v>407</v>
      </c>
      <c r="AB46" s="2">
        <v>3.0</v>
      </c>
      <c r="AC46" s="2" t="s">
        <v>408</v>
      </c>
      <c r="AD46" s="2" t="s">
        <v>78</v>
      </c>
      <c r="AG46" s="2" t="s">
        <v>35</v>
      </c>
      <c r="AO46" s="2" t="s">
        <v>97</v>
      </c>
      <c r="AQ46" s="2">
        <v>6.0</v>
      </c>
      <c r="AS46" s="2">
        <v>6.0</v>
      </c>
      <c r="AU46" s="2">
        <v>20.0</v>
      </c>
      <c r="AV46" s="2" t="s">
        <v>409</v>
      </c>
      <c r="AW46" s="2" t="s">
        <v>101</v>
      </c>
      <c r="AY46" s="2">
        <v>10.0</v>
      </c>
      <c r="AZ46" s="2" t="s">
        <v>410</v>
      </c>
      <c r="BB46" s="2" t="s">
        <v>411</v>
      </c>
    </row>
    <row r="47">
      <c r="A47" s="2">
        <v>45.0</v>
      </c>
      <c r="B47" s="2">
        <v>45.0</v>
      </c>
      <c r="C47" s="2">
        <v>45.0</v>
      </c>
      <c r="D47" s="2" t="s">
        <v>6</v>
      </c>
      <c r="G47" s="2" t="s">
        <v>9</v>
      </c>
      <c r="J47" s="4">
        <v>29560.0</v>
      </c>
      <c r="K47" s="2">
        <v>8.0</v>
      </c>
      <c r="L47" s="2">
        <v>0.0</v>
      </c>
      <c r="M47" s="2">
        <v>12.0</v>
      </c>
      <c r="N47" s="2">
        <v>30.0</v>
      </c>
      <c r="O47" s="2" t="s">
        <v>134</v>
      </c>
      <c r="P47" s="2">
        <v>1.0</v>
      </c>
      <c r="Q47" s="2" t="s">
        <v>71</v>
      </c>
      <c r="S47" s="2" t="s">
        <v>90</v>
      </c>
      <c r="U47" s="2">
        <v>1.0</v>
      </c>
      <c r="V47" s="2" t="s">
        <v>36</v>
      </c>
      <c r="X47" s="2" t="s">
        <v>111</v>
      </c>
      <c r="Z47" s="2" t="s">
        <v>412</v>
      </c>
      <c r="AB47" s="2">
        <v>1.0</v>
      </c>
      <c r="AC47" s="2" t="s">
        <v>413</v>
      </c>
      <c r="AD47" s="2" t="s">
        <v>78</v>
      </c>
      <c r="AG47" s="2" t="s">
        <v>35</v>
      </c>
      <c r="AO47" s="2" t="s">
        <v>97</v>
      </c>
      <c r="AR47" s="2">
        <v>10.0</v>
      </c>
      <c r="AS47" s="2">
        <v>5.0</v>
      </c>
      <c r="AU47" s="2">
        <v>20.0</v>
      </c>
      <c r="AV47" s="2" t="s">
        <v>414</v>
      </c>
      <c r="AW47" s="2" t="s">
        <v>84</v>
      </c>
      <c r="AY47" s="2">
        <v>6.0</v>
      </c>
      <c r="AZ47" s="2" t="s">
        <v>415</v>
      </c>
      <c r="BA47" s="2" t="s">
        <v>416</v>
      </c>
    </row>
    <row r="48">
      <c r="A48" s="2">
        <v>46.0</v>
      </c>
      <c r="B48" s="2">
        <v>46.0</v>
      </c>
      <c r="C48" s="2">
        <v>46.0</v>
      </c>
      <c r="D48" s="2" t="s">
        <v>6</v>
      </c>
      <c r="K48" s="2">
        <v>9.0</v>
      </c>
      <c r="L48" s="2">
        <v>20.0</v>
      </c>
      <c r="M48" s="2">
        <v>13.0</v>
      </c>
      <c r="N48" s="2">
        <v>26.0</v>
      </c>
      <c r="O48" s="2" t="s">
        <v>291</v>
      </c>
      <c r="P48" s="2">
        <v>0.0</v>
      </c>
      <c r="Q48" s="2" t="s">
        <v>89</v>
      </c>
      <c r="S48" s="2" t="s">
        <v>90</v>
      </c>
      <c r="U48" s="2">
        <v>0.0</v>
      </c>
      <c r="AD48" s="2" t="s">
        <v>114</v>
      </c>
      <c r="AH48" s="2" t="s">
        <v>36</v>
      </c>
      <c r="AO48" s="2" t="s">
        <v>116</v>
      </c>
      <c r="AQ48" s="2">
        <v>6.0</v>
      </c>
      <c r="AS48" s="2">
        <v>6.0</v>
      </c>
      <c r="AU48" s="2">
        <v>80.0</v>
      </c>
      <c r="AV48" s="2" t="s">
        <v>417</v>
      </c>
      <c r="AW48" s="2" t="s">
        <v>84</v>
      </c>
      <c r="AY48" s="2">
        <v>7.0</v>
      </c>
      <c r="AZ48" s="2" t="s">
        <v>418</v>
      </c>
      <c r="BA48" s="2" t="s">
        <v>419</v>
      </c>
      <c r="BB48" s="2" t="s">
        <v>420</v>
      </c>
    </row>
    <row r="49">
      <c r="A49" s="2">
        <v>47.0</v>
      </c>
      <c r="B49" s="2">
        <v>47.0</v>
      </c>
      <c r="C49" s="2">
        <v>47.0</v>
      </c>
      <c r="H49" s="2" t="s">
        <v>10</v>
      </c>
      <c r="J49" s="4">
        <v>28327.0</v>
      </c>
      <c r="K49" s="2">
        <v>6.0</v>
      </c>
      <c r="L49" s="2">
        <v>20.0</v>
      </c>
      <c r="M49" s="2">
        <v>16.0</v>
      </c>
      <c r="N49" s="2">
        <v>10.0</v>
      </c>
      <c r="O49" s="2" t="s">
        <v>192</v>
      </c>
      <c r="P49" s="2">
        <v>1.0</v>
      </c>
      <c r="Q49" s="2" t="s">
        <v>89</v>
      </c>
      <c r="S49" s="2" t="s">
        <v>130</v>
      </c>
      <c r="U49" s="2">
        <v>1.0</v>
      </c>
      <c r="V49" s="2" t="s">
        <v>11</v>
      </c>
      <c r="X49" s="2" t="s">
        <v>111</v>
      </c>
      <c r="Z49" s="2" t="s">
        <v>76</v>
      </c>
      <c r="AB49" s="2">
        <v>12.0</v>
      </c>
      <c r="AC49" s="2" t="s">
        <v>421</v>
      </c>
      <c r="AD49" s="2" t="s">
        <v>96</v>
      </c>
      <c r="AJ49" s="2" t="s">
        <v>38</v>
      </c>
      <c r="AO49" s="2" t="s">
        <v>79</v>
      </c>
      <c r="AR49" s="2">
        <v>12.0</v>
      </c>
      <c r="AS49" s="2">
        <v>6.0</v>
      </c>
      <c r="AU49" s="2">
        <v>140.0</v>
      </c>
      <c r="AV49" s="2" t="s">
        <v>422</v>
      </c>
      <c r="AW49" s="2" t="s">
        <v>101</v>
      </c>
      <c r="AY49" s="2">
        <v>7.0</v>
      </c>
      <c r="AZ49" s="2" t="s">
        <v>423</v>
      </c>
      <c r="BA49" s="2" t="s">
        <v>424</v>
      </c>
      <c r="BB49" s="2" t="s">
        <v>425</v>
      </c>
    </row>
    <row r="50">
      <c r="A50" s="2">
        <v>48.0</v>
      </c>
      <c r="B50" s="2">
        <v>48.0</v>
      </c>
      <c r="C50" s="2">
        <v>48.0</v>
      </c>
      <c r="E50" s="2" t="s">
        <v>7</v>
      </c>
      <c r="H50" s="2" t="s">
        <v>10</v>
      </c>
      <c r="J50" s="4">
        <v>33178.0</v>
      </c>
      <c r="K50" s="2">
        <v>7.0</v>
      </c>
      <c r="L50" s="2">
        <v>40.0</v>
      </c>
      <c r="M50" s="2">
        <v>15.0</v>
      </c>
      <c r="N50" s="2">
        <v>12.0</v>
      </c>
      <c r="O50" s="2" t="s">
        <v>405</v>
      </c>
      <c r="P50" s="2">
        <v>0.0</v>
      </c>
      <c r="Q50" s="2" t="s">
        <v>89</v>
      </c>
      <c r="S50" s="2" t="s">
        <v>130</v>
      </c>
      <c r="U50" s="2">
        <v>1.0</v>
      </c>
      <c r="V50" s="2" t="s">
        <v>11</v>
      </c>
      <c r="X50" s="2" t="s">
        <v>111</v>
      </c>
      <c r="AA50" s="2" t="s">
        <v>426</v>
      </c>
      <c r="AB50" s="2">
        <v>4.0</v>
      </c>
      <c r="AC50" s="2" t="s">
        <v>427</v>
      </c>
      <c r="AD50" s="2" t="s">
        <v>114</v>
      </c>
      <c r="AH50" s="2" t="s">
        <v>36</v>
      </c>
      <c r="AO50" s="2" t="s">
        <v>97</v>
      </c>
      <c r="AQ50" s="2">
        <v>4.0</v>
      </c>
      <c r="AS50" s="2">
        <v>2.0</v>
      </c>
      <c r="AU50" s="2">
        <v>10.0</v>
      </c>
      <c r="AV50" s="2" t="s">
        <v>346</v>
      </c>
      <c r="AW50" s="2" t="s">
        <v>101</v>
      </c>
      <c r="AY50" s="2">
        <v>8.0</v>
      </c>
      <c r="AZ50" s="2" t="s">
        <v>428</v>
      </c>
    </row>
    <row r="51">
      <c r="A51" s="2">
        <v>49.0</v>
      </c>
      <c r="B51" s="2">
        <v>49.0</v>
      </c>
      <c r="C51" s="2">
        <v>49.0</v>
      </c>
      <c r="D51" s="2" t="s">
        <v>6</v>
      </c>
      <c r="E51" s="2" t="s">
        <v>7</v>
      </c>
      <c r="H51" s="2" t="s">
        <v>10</v>
      </c>
      <c r="J51" s="4">
        <v>28834.0</v>
      </c>
      <c r="K51" s="2">
        <v>8.0</v>
      </c>
      <c r="L51" s="2">
        <v>0.0</v>
      </c>
      <c r="M51" s="2">
        <v>14.0</v>
      </c>
      <c r="N51" s="2">
        <v>10.0</v>
      </c>
      <c r="O51" s="2" t="s">
        <v>134</v>
      </c>
      <c r="P51" s="2">
        <v>1.0</v>
      </c>
      <c r="Q51" s="2" t="s">
        <v>129</v>
      </c>
      <c r="S51" s="2" t="s">
        <v>135</v>
      </c>
      <c r="U51" s="2">
        <v>1.0</v>
      </c>
      <c r="V51" s="2" t="s">
        <v>315</v>
      </c>
      <c r="X51" s="2" t="s">
        <v>111</v>
      </c>
      <c r="Z51" s="2" t="s">
        <v>76</v>
      </c>
      <c r="AB51" s="2">
        <v>15.0</v>
      </c>
      <c r="AC51" s="2" t="s">
        <v>77</v>
      </c>
      <c r="AD51" s="2" t="s">
        <v>114</v>
      </c>
      <c r="AJ51" s="2" t="s">
        <v>38</v>
      </c>
      <c r="AN51" s="2" t="s">
        <v>429</v>
      </c>
      <c r="AO51" s="2" t="s">
        <v>79</v>
      </c>
      <c r="AQ51" s="2">
        <v>6.0</v>
      </c>
      <c r="AS51" s="2">
        <v>6.0</v>
      </c>
      <c r="AU51" s="2">
        <v>15.0</v>
      </c>
      <c r="AV51" s="2" t="s">
        <v>430</v>
      </c>
      <c r="AW51" s="2" t="s">
        <v>101</v>
      </c>
      <c r="AY51" s="2">
        <v>10.0</v>
      </c>
      <c r="AZ51" s="2" t="s">
        <v>142</v>
      </c>
      <c r="BA51" s="2" t="s">
        <v>431</v>
      </c>
      <c r="BB51" s="2" t="s">
        <v>432</v>
      </c>
    </row>
    <row r="52">
      <c r="A52" s="2">
        <v>50.0</v>
      </c>
      <c r="B52" s="2">
        <v>50.0</v>
      </c>
      <c r="C52" s="2">
        <v>50.0</v>
      </c>
      <c r="E52" s="2" t="s">
        <v>7</v>
      </c>
      <c r="J52" s="4">
        <v>26830.0</v>
      </c>
      <c r="K52" s="2">
        <v>7.0</v>
      </c>
      <c r="L52" s="2">
        <v>120.0</v>
      </c>
      <c r="M52" s="2">
        <v>60.0</v>
      </c>
      <c r="N52" s="2">
        <v>20.0</v>
      </c>
      <c r="O52" s="2" t="s">
        <v>167</v>
      </c>
      <c r="P52" s="2">
        <v>0.0</v>
      </c>
      <c r="Q52" s="2" t="s">
        <v>129</v>
      </c>
      <c r="S52" s="2" t="s">
        <v>135</v>
      </c>
      <c r="U52" s="2">
        <v>1.0</v>
      </c>
      <c r="V52" s="2" t="s">
        <v>110</v>
      </c>
      <c r="X52" s="2" t="s">
        <v>122</v>
      </c>
      <c r="Z52" s="2" t="s">
        <v>228</v>
      </c>
      <c r="AB52" s="2">
        <v>20.0</v>
      </c>
      <c r="AC52" s="2" t="s">
        <v>433</v>
      </c>
      <c r="AD52" s="2" t="s">
        <v>114</v>
      </c>
      <c r="AJ52" s="2" t="s">
        <v>38</v>
      </c>
      <c r="AO52" s="2" t="s">
        <v>97</v>
      </c>
      <c r="AQ52" s="2">
        <v>4.0</v>
      </c>
      <c r="AS52" s="2">
        <v>4.0</v>
      </c>
      <c r="AU52" s="2">
        <v>10.0</v>
      </c>
      <c r="AV52" s="2" t="s">
        <v>434</v>
      </c>
      <c r="AW52" s="2" t="s">
        <v>101</v>
      </c>
      <c r="AY52" s="2">
        <v>10.0</v>
      </c>
      <c r="AZ52" s="2" t="s">
        <v>435</v>
      </c>
      <c r="BA52" s="2" t="s">
        <v>436</v>
      </c>
      <c r="BB52" s="2" t="s">
        <v>154</v>
      </c>
    </row>
    <row r="53">
      <c r="A53" s="2">
        <v>51.0</v>
      </c>
      <c r="B53" s="2">
        <v>51.0</v>
      </c>
      <c r="C53" s="2">
        <v>51.0</v>
      </c>
      <c r="D53" s="2" t="s">
        <v>6</v>
      </c>
      <c r="J53" s="4">
        <v>31588.0</v>
      </c>
      <c r="K53" s="2">
        <v>7.0</v>
      </c>
      <c r="L53" s="2">
        <v>30.0</v>
      </c>
      <c r="M53" s="2">
        <v>12.0</v>
      </c>
      <c r="N53" s="2">
        <v>15.0</v>
      </c>
      <c r="O53" s="2" t="s">
        <v>437</v>
      </c>
      <c r="P53" s="2">
        <v>0.0</v>
      </c>
      <c r="Q53" s="2" t="s">
        <v>71</v>
      </c>
      <c r="S53" s="2" t="s">
        <v>130</v>
      </c>
      <c r="U53" s="2">
        <v>1.0</v>
      </c>
      <c r="V53" s="2" t="s">
        <v>36</v>
      </c>
      <c r="Y53" s="2" t="s">
        <v>438</v>
      </c>
      <c r="Z53" s="2" t="s">
        <v>123</v>
      </c>
      <c r="AB53" s="2">
        <v>4.0</v>
      </c>
      <c r="AC53" s="2" t="s">
        <v>439</v>
      </c>
      <c r="AD53" s="2" t="s">
        <v>114</v>
      </c>
      <c r="AH53" s="2" t="s">
        <v>36</v>
      </c>
      <c r="AP53" s="2" t="s">
        <v>440</v>
      </c>
      <c r="AQ53" s="2">
        <v>4.0</v>
      </c>
      <c r="AS53" s="2">
        <v>6.0</v>
      </c>
      <c r="AU53" s="2">
        <v>4.0</v>
      </c>
      <c r="AV53" s="2" t="s">
        <v>441</v>
      </c>
      <c r="AW53" s="2" t="s">
        <v>84</v>
      </c>
      <c r="AY53" s="2">
        <v>10.0</v>
      </c>
      <c r="AZ53" s="2" t="s">
        <v>442</v>
      </c>
      <c r="BA53" s="2" t="s">
        <v>443</v>
      </c>
      <c r="BB53" s="2" t="s">
        <v>444</v>
      </c>
    </row>
    <row r="54">
      <c r="A54" s="2">
        <v>52.0</v>
      </c>
      <c r="B54" s="2">
        <v>52.0</v>
      </c>
      <c r="C54" s="2">
        <v>52.0</v>
      </c>
      <c r="D54" s="2" t="s">
        <v>6</v>
      </c>
      <c r="E54" s="2" t="s">
        <v>7</v>
      </c>
      <c r="F54" s="2" t="s">
        <v>8</v>
      </c>
      <c r="J54" s="4">
        <v>34907.0</v>
      </c>
      <c r="K54" s="2">
        <v>6.0</v>
      </c>
      <c r="L54" s="2">
        <v>180.0</v>
      </c>
      <c r="M54" s="2">
        <v>9.0</v>
      </c>
      <c r="N54" s="2">
        <v>10.0</v>
      </c>
      <c r="O54" s="2" t="s">
        <v>405</v>
      </c>
      <c r="P54" s="2">
        <v>1.0</v>
      </c>
      <c r="Q54" s="2" t="s">
        <v>89</v>
      </c>
      <c r="S54" s="2" t="s">
        <v>130</v>
      </c>
      <c r="U54" s="2">
        <v>1.0</v>
      </c>
      <c r="V54" s="2" t="s">
        <v>315</v>
      </c>
      <c r="X54" s="2" t="s">
        <v>111</v>
      </c>
      <c r="Z54" s="2" t="s">
        <v>76</v>
      </c>
      <c r="AB54" s="2">
        <v>0.0</v>
      </c>
      <c r="AC54" s="2" t="s">
        <v>445</v>
      </c>
      <c r="AD54" s="2" t="s">
        <v>78</v>
      </c>
      <c r="AJ54" s="2" t="s">
        <v>38</v>
      </c>
      <c r="AO54" s="2" t="s">
        <v>116</v>
      </c>
      <c r="AQ54" s="2">
        <v>5.0</v>
      </c>
      <c r="AS54" s="2">
        <v>4.0</v>
      </c>
      <c r="AU54" s="2">
        <v>10.0</v>
      </c>
      <c r="AV54" s="2" t="s">
        <v>446</v>
      </c>
      <c r="AW54" s="2" t="s">
        <v>292</v>
      </c>
      <c r="AY54" s="2">
        <v>10.0</v>
      </c>
      <c r="AZ54" s="2" t="s">
        <v>447</v>
      </c>
      <c r="BA54" s="2" t="s">
        <v>448</v>
      </c>
      <c r="BB54" s="2" t="s">
        <v>449</v>
      </c>
    </row>
    <row r="55">
      <c r="A55" s="2">
        <v>53.0</v>
      </c>
      <c r="B55" s="2">
        <v>53.0</v>
      </c>
      <c r="C55" s="2">
        <v>53.0</v>
      </c>
      <c r="D55" s="2" t="s">
        <v>6</v>
      </c>
      <c r="F55" s="2" t="s">
        <v>8</v>
      </c>
      <c r="G55" s="2" t="s">
        <v>9</v>
      </c>
      <c r="H55" s="2" t="s">
        <v>10</v>
      </c>
      <c r="J55" s="4">
        <v>35240.0</v>
      </c>
      <c r="K55" s="2">
        <v>7.0</v>
      </c>
      <c r="L55" s="2">
        <v>120.0</v>
      </c>
      <c r="M55" s="2">
        <v>8.0</v>
      </c>
      <c r="N55" s="2">
        <v>2.0</v>
      </c>
      <c r="O55" s="2" t="s">
        <v>327</v>
      </c>
      <c r="P55" s="2">
        <v>1.0</v>
      </c>
      <c r="Q55" s="2" t="s">
        <v>108</v>
      </c>
      <c r="T55" s="2" t="s">
        <v>450</v>
      </c>
      <c r="U55" s="2">
        <v>1.0</v>
      </c>
      <c r="V55" s="2" t="s">
        <v>36</v>
      </c>
      <c r="X55" s="2" t="s">
        <v>451</v>
      </c>
      <c r="Z55" s="2" t="s">
        <v>112</v>
      </c>
      <c r="AB55" s="2">
        <v>1.0</v>
      </c>
      <c r="AC55" s="2" t="s">
        <v>452</v>
      </c>
      <c r="AD55" s="2" t="s">
        <v>78</v>
      </c>
      <c r="AH55" s="2" t="s">
        <v>36</v>
      </c>
      <c r="AI55" s="2" t="s">
        <v>37</v>
      </c>
      <c r="AO55" s="2" t="s">
        <v>79</v>
      </c>
      <c r="AQ55" s="2">
        <v>4.0</v>
      </c>
      <c r="AS55" s="2">
        <v>4.0</v>
      </c>
      <c r="AU55" s="2">
        <v>17.0</v>
      </c>
      <c r="AV55" s="2" t="s">
        <v>453</v>
      </c>
      <c r="AW55" s="2" t="s">
        <v>84</v>
      </c>
      <c r="AY55" s="2">
        <v>10.0</v>
      </c>
      <c r="AZ55" s="2" t="s">
        <v>454</v>
      </c>
      <c r="BA55" s="2" t="s">
        <v>455</v>
      </c>
      <c r="BB55" s="2" t="s">
        <v>456</v>
      </c>
    </row>
    <row r="56">
      <c r="A56" s="2">
        <v>54.0</v>
      </c>
      <c r="B56" s="2">
        <v>54.0</v>
      </c>
      <c r="C56" s="2">
        <v>54.0</v>
      </c>
      <c r="E56" s="2" t="s">
        <v>7</v>
      </c>
      <c r="G56" s="2" t="s">
        <v>9</v>
      </c>
      <c r="H56" s="2" t="s">
        <v>10</v>
      </c>
      <c r="J56" s="4">
        <v>31102.0</v>
      </c>
      <c r="K56" s="2">
        <v>6.0</v>
      </c>
      <c r="L56" s="2">
        <v>45.0</v>
      </c>
      <c r="M56" s="2">
        <v>10.0</v>
      </c>
      <c r="N56" s="2">
        <v>10.0</v>
      </c>
      <c r="O56" s="2" t="s">
        <v>134</v>
      </c>
      <c r="P56" s="2">
        <v>1.0</v>
      </c>
      <c r="Q56" s="2" t="s">
        <v>129</v>
      </c>
      <c r="S56" s="2" t="s">
        <v>130</v>
      </c>
      <c r="U56" s="2">
        <v>1.0</v>
      </c>
      <c r="V56" s="2" t="s">
        <v>224</v>
      </c>
      <c r="X56" s="2" t="s">
        <v>111</v>
      </c>
      <c r="Z56" s="2" t="s">
        <v>457</v>
      </c>
      <c r="AB56" s="2">
        <v>6.0</v>
      </c>
      <c r="AC56" s="2" t="s">
        <v>458</v>
      </c>
      <c r="AD56" s="2" t="s">
        <v>114</v>
      </c>
      <c r="AJ56" s="2" t="s">
        <v>38</v>
      </c>
      <c r="AO56" s="2" t="s">
        <v>97</v>
      </c>
      <c r="AQ56" s="2">
        <v>3.0</v>
      </c>
      <c r="AS56" s="2">
        <v>4.0</v>
      </c>
      <c r="AU56" s="2">
        <v>10.0</v>
      </c>
      <c r="AV56" s="2" t="s">
        <v>459</v>
      </c>
      <c r="AW56" s="2" t="s">
        <v>101</v>
      </c>
      <c r="AY56" s="2">
        <v>10.0</v>
      </c>
      <c r="AZ56" s="2" t="s">
        <v>460</v>
      </c>
      <c r="BA56" s="2" t="s">
        <v>461</v>
      </c>
      <c r="BB56" s="2" t="s">
        <v>462</v>
      </c>
    </row>
    <row r="57">
      <c r="A57" s="2">
        <v>55.0</v>
      </c>
      <c r="B57" s="2">
        <v>55.0</v>
      </c>
      <c r="C57" s="2">
        <v>55.0</v>
      </c>
      <c r="E57" s="2" t="s">
        <v>7</v>
      </c>
      <c r="J57" s="4">
        <v>31568.0</v>
      </c>
      <c r="K57" s="2">
        <v>7.0</v>
      </c>
      <c r="L57" s="2">
        <v>30.0</v>
      </c>
      <c r="M57" s="2">
        <v>7.0</v>
      </c>
      <c r="N57" s="2">
        <v>1.0</v>
      </c>
      <c r="O57" s="2" t="s">
        <v>128</v>
      </c>
      <c r="P57" s="2">
        <v>0.0</v>
      </c>
      <c r="Q57" s="2" t="s">
        <v>71</v>
      </c>
      <c r="S57" s="2" t="s">
        <v>72</v>
      </c>
      <c r="U57" s="2">
        <v>1.0</v>
      </c>
      <c r="V57" s="2" t="s">
        <v>224</v>
      </c>
      <c r="X57" s="2" t="s">
        <v>75</v>
      </c>
      <c r="Z57" s="2" t="s">
        <v>123</v>
      </c>
      <c r="AB57" s="2">
        <v>4.0</v>
      </c>
      <c r="AC57" s="2" t="s">
        <v>463</v>
      </c>
      <c r="AD57" s="2" t="s">
        <v>464</v>
      </c>
      <c r="AH57" s="2" t="s">
        <v>36</v>
      </c>
      <c r="AO57" s="2" t="s">
        <v>116</v>
      </c>
      <c r="AQ57" s="2">
        <v>4.0</v>
      </c>
      <c r="AS57" s="2">
        <v>2.0</v>
      </c>
      <c r="AU57" s="2">
        <v>3.0</v>
      </c>
      <c r="AV57" s="2" t="s">
        <v>465</v>
      </c>
      <c r="AW57" s="2" t="s">
        <v>101</v>
      </c>
      <c r="AY57" s="2">
        <v>10.0</v>
      </c>
      <c r="AZ57" s="2" t="s">
        <v>466</v>
      </c>
      <c r="BA57" s="2" t="s">
        <v>467</v>
      </c>
      <c r="BB57" s="2" t="s">
        <v>468</v>
      </c>
    </row>
    <row r="58">
      <c r="A58" s="2">
        <v>56.0</v>
      </c>
      <c r="B58" s="2">
        <v>56.0</v>
      </c>
      <c r="C58" s="2">
        <v>56.0</v>
      </c>
      <c r="E58" s="2" t="s">
        <v>7</v>
      </c>
      <c r="J58" s="4">
        <v>29644.0</v>
      </c>
      <c r="K58" s="2">
        <v>7.0</v>
      </c>
      <c r="L58" s="2">
        <v>40.0</v>
      </c>
      <c r="M58" s="2">
        <v>9.0</v>
      </c>
      <c r="N58" s="2">
        <v>5.0</v>
      </c>
      <c r="O58" s="2" t="s">
        <v>405</v>
      </c>
      <c r="P58" s="2">
        <v>0.0</v>
      </c>
      <c r="Q58" s="2" t="s">
        <v>89</v>
      </c>
      <c r="S58" s="2" t="s">
        <v>90</v>
      </c>
      <c r="U58" s="2">
        <v>1.0</v>
      </c>
      <c r="V58" s="2" t="s">
        <v>315</v>
      </c>
      <c r="X58" s="2" t="s">
        <v>147</v>
      </c>
      <c r="Z58" s="2" t="s">
        <v>469</v>
      </c>
      <c r="AB58" s="2">
        <v>15.0</v>
      </c>
      <c r="AC58" s="2" t="s">
        <v>470</v>
      </c>
      <c r="AD58" s="2" t="s">
        <v>114</v>
      </c>
      <c r="AM58" s="2" t="s">
        <v>41</v>
      </c>
      <c r="AW58" s="2" t="s">
        <v>84</v>
      </c>
      <c r="AY58" s="2">
        <v>10.0</v>
      </c>
      <c r="AZ58" s="2" t="s">
        <v>471</v>
      </c>
      <c r="BA58" s="2" t="s">
        <v>472</v>
      </c>
      <c r="BB58" s="2" t="s">
        <v>473</v>
      </c>
    </row>
    <row r="59">
      <c r="A59" s="2">
        <v>57.0</v>
      </c>
      <c r="B59" s="2">
        <v>57.0</v>
      </c>
      <c r="C59" s="2">
        <v>57.0</v>
      </c>
      <c r="E59" s="2" t="s">
        <v>7</v>
      </c>
      <c r="F59" s="2" t="s">
        <v>8</v>
      </c>
      <c r="G59" s="2" t="s">
        <v>9</v>
      </c>
      <c r="H59" s="2" t="s">
        <v>10</v>
      </c>
      <c r="J59" s="4">
        <v>31104.0</v>
      </c>
      <c r="K59" s="2">
        <v>8.0</v>
      </c>
      <c r="L59" s="2">
        <v>0.0</v>
      </c>
      <c r="M59" s="2">
        <v>8.0</v>
      </c>
      <c r="N59" s="2">
        <v>15.0</v>
      </c>
      <c r="O59" s="2" t="s">
        <v>167</v>
      </c>
      <c r="P59" s="2">
        <v>1.0</v>
      </c>
      <c r="Q59" s="2" t="s">
        <v>71</v>
      </c>
      <c r="S59" s="2" t="s">
        <v>135</v>
      </c>
      <c r="U59" s="2">
        <v>1.0</v>
      </c>
      <c r="V59" s="2" t="s">
        <v>35</v>
      </c>
      <c r="X59" s="2" t="s">
        <v>111</v>
      </c>
      <c r="Z59" s="2" t="s">
        <v>123</v>
      </c>
      <c r="AB59" s="2">
        <v>1.0</v>
      </c>
      <c r="AD59" s="2" t="s">
        <v>114</v>
      </c>
      <c r="AJ59" s="2" t="s">
        <v>38</v>
      </c>
      <c r="AO59" s="2" t="s">
        <v>79</v>
      </c>
      <c r="AR59" s="2">
        <v>30.0</v>
      </c>
      <c r="AT59" s="2">
        <v>30.0</v>
      </c>
      <c r="AU59" s="2">
        <v>24.0</v>
      </c>
      <c r="AV59" s="2" t="s">
        <v>474</v>
      </c>
      <c r="AW59" s="2" t="s">
        <v>101</v>
      </c>
      <c r="AY59" s="2">
        <v>10.0</v>
      </c>
      <c r="AZ59" s="2" t="s">
        <v>306</v>
      </c>
      <c r="BA59" s="2" t="s">
        <v>306</v>
      </c>
      <c r="BB59" s="2" t="s">
        <v>475</v>
      </c>
    </row>
    <row r="60">
      <c r="A60" s="2">
        <v>58.0</v>
      </c>
      <c r="B60" s="2">
        <v>58.0</v>
      </c>
      <c r="C60" s="2">
        <v>58.0</v>
      </c>
      <c r="D60" s="2" t="s">
        <v>6</v>
      </c>
      <c r="E60" s="2" t="s">
        <v>7</v>
      </c>
      <c r="J60" s="4">
        <v>33049.0</v>
      </c>
      <c r="K60" s="2">
        <v>7.0</v>
      </c>
      <c r="L60" s="2">
        <v>90.0</v>
      </c>
      <c r="M60" s="2">
        <v>14.0</v>
      </c>
      <c r="N60" s="2">
        <v>5.0</v>
      </c>
      <c r="O60" s="2" t="s">
        <v>167</v>
      </c>
      <c r="P60" s="2">
        <v>1.0</v>
      </c>
      <c r="Q60" s="2" t="s">
        <v>89</v>
      </c>
      <c r="S60" s="2" t="s">
        <v>130</v>
      </c>
      <c r="U60" s="2">
        <v>1.0</v>
      </c>
      <c r="V60" s="2" t="s">
        <v>315</v>
      </c>
      <c r="X60" s="2" t="s">
        <v>111</v>
      </c>
      <c r="Z60" s="2" t="s">
        <v>123</v>
      </c>
      <c r="AB60" s="2">
        <v>4.0</v>
      </c>
      <c r="AC60" s="2" t="s">
        <v>476</v>
      </c>
      <c r="AD60" s="2" t="s">
        <v>78</v>
      </c>
      <c r="AJ60" s="2" t="s">
        <v>38</v>
      </c>
      <c r="AO60" s="2" t="s">
        <v>97</v>
      </c>
      <c r="AQ60" s="2">
        <v>6.0</v>
      </c>
      <c r="AS60" s="2">
        <v>5.0</v>
      </c>
      <c r="AU60" s="2">
        <v>15.0</v>
      </c>
      <c r="AV60" s="2" t="s">
        <v>477</v>
      </c>
      <c r="AW60" s="2" t="s">
        <v>478</v>
      </c>
      <c r="AY60" s="2">
        <v>9.0</v>
      </c>
      <c r="AZ60" s="2" t="s">
        <v>480</v>
      </c>
      <c r="BA60" s="2" t="s">
        <v>481</v>
      </c>
    </row>
    <row r="61">
      <c r="A61" s="2">
        <v>59.0</v>
      </c>
      <c r="B61" s="2">
        <v>59.0</v>
      </c>
      <c r="C61" s="2">
        <v>59.0</v>
      </c>
      <c r="D61" s="2" t="s">
        <v>6</v>
      </c>
      <c r="J61" s="4">
        <v>28389.0</v>
      </c>
      <c r="K61" s="2">
        <v>7.0</v>
      </c>
      <c r="L61" s="2">
        <v>45.0</v>
      </c>
      <c r="M61" s="2">
        <v>10.0</v>
      </c>
      <c r="N61" s="2">
        <v>2.0</v>
      </c>
      <c r="O61" s="2" t="s">
        <v>291</v>
      </c>
      <c r="P61" s="2">
        <v>0.0</v>
      </c>
      <c r="Q61" s="2" t="s">
        <v>172</v>
      </c>
      <c r="S61" s="2" t="s">
        <v>135</v>
      </c>
      <c r="U61" s="2">
        <v>1.0</v>
      </c>
      <c r="V61" s="2" t="s">
        <v>224</v>
      </c>
      <c r="X61" s="2" t="s">
        <v>451</v>
      </c>
      <c r="Z61" s="2" t="s">
        <v>112</v>
      </c>
      <c r="AB61" s="2">
        <v>1.0</v>
      </c>
      <c r="AC61" s="2" t="s">
        <v>482</v>
      </c>
      <c r="AD61" s="2" t="s">
        <v>114</v>
      </c>
      <c r="AH61" s="2" t="s">
        <v>36</v>
      </c>
      <c r="AO61" s="2" t="s">
        <v>116</v>
      </c>
      <c r="AR61" s="2">
        <v>10.0</v>
      </c>
      <c r="AT61" s="2">
        <v>12.0</v>
      </c>
      <c r="AU61" s="2">
        <v>80.0</v>
      </c>
      <c r="AV61" s="2" t="s">
        <v>483</v>
      </c>
      <c r="AW61" s="2" t="s">
        <v>84</v>
      </c>
      <c r="AY61" s="2">
        <v>10.0</v>
      </c>
      <c r="AZ61" s="2" t="s">
        <v>484</v>
      </c>
      <c r="BA61" s="2" t="s">
        <v>310</v>
      </c>
    </row>
    <row r="62">
      <c r="A62" s="2">
        <v>60.0</v>
      </c>
      <c r="B62" s="2">
        <v>60.0</v>
      </c>
      <c r="C62" s="2">
        <v>60.0</v>
      </c>
      <c r="H62" s="2" t="s">
        <v>10</v>
      </c>
      <c r="J62" s="4">
        <v>24534.0</v>
      </c>
      <c r="K62" s="2">
        <v>6.0</v>
      </c>
      <c r="L62" s="2">
        <v>30.0</v>
      </c>
      <c r="M62" s="2">
        <v>8.0</v>
      </c>
      <c r="N62" s="2">
        <v>104.0</v>
      </c>
      <c r="O62" s="2" t="s">
        <v>128</v>
      </c>
      <c r="P62" s="2">
        <v>0.0</v>
      </c>
      <c r="Q62" s="2" t="s">
        <v>71</v>
      </c>
      <c r="S62" s="2" t="s">
        <v>90</v>
      </c>
      <c r="U62" s="2">
        <v>1.0</v>
      </c>
      <c r="V62" s="2" t="s">
        <v>315</v>
      </c>
      <c r="X62" s="2" t="s">
        <v>485</v>
      </c>
      <c r="Z62" s="2" t="s">
        <v>123</v>
      </c>
      <c r="AB62" s="2">
        <v>27.0</v>
      </c>
      <c r="AC62" s="2" t="s">
        <v>486</v>
      </c>
      <c r="AD62" s="2" t="s">
        <v>78</v>
      </c>
      <c r="AH62" s="2" t="s">
        <v>36</v>
      </c>
      <c r="AO62" s="2" t="s">
        <v>97</v>
      </c>
      <c r="AQ62" s="2">
        <v>6.0</v>
      </c>
      <c r="AS62" s="2">
        <v>6.0</v>
      </c>
      <c r="AU62" s="2">
        <v>4.0</v>
      </c>
      <c r="AV62" s="2" t="s">
        <v>487</v>
      </c>
      <c r="AW62" s="2" t="s">
        <v>84</v>
      </c>
      <c r="AY62" s="2">
        <v>10.0</v>
      </c>
      <c r="AZ62" s="2" t="s">
        <v>488</v>
      </c>
      <c r="BA62" s="2" t="s">
        <v>489</v>
      </c>
      <c r="BB62" s="2" t="s">
        <v>490</v>
      </c>
    </row>
    <row r="63">
      <c r="A63" s="2">
        <v>61.0</v>
      </c>
      <c r="B63" s="2">
        <v>61.0</v>
      </c>
      <c r="C63" s="2">
        <v>61.0</v>
      </c>
      <c r="D63" s="2" t="s">
        <v>6</v>
      </c>
      <c r="J63" s="4">
        <v>31598.0</v>
      </c>
      <c r="K63" s="2">
        <v>7.0</v>
      </c>
      <c r="L63" s="2">
        <v>30.0</v>
      </c>
      <c r="M63" s="2">
        <v>12.0</v>
      </c>
      <c r="N63" s="2">
        <v>12.0</v>
      </c>
      <c r="O63" s="2" t="s">
        <v>192</v>
      </c>
      <c r="P63" s="2">
        <v>0.0</v>
      </c>
      <c r="Q63" s="2" t="s">
        <v>491</v>
      </c>
      <c r="S63" s="2" t="s">
        <v>72</v>
      </c>
      <c r="U63" s="2">
        <v>1.0</v>
      </c>
      <c r="V63" s="2" t="s">
        <v>35</v>
      </c>
      <c r="X63" s="2" t="s">
        <v>111</v>
      </c>
      <c r="Z63" s="2" t="s">
        <v>175</v>
      </c>
      <c r="AB63" s="2">
        <v>1.0</v>
      </c>
      <c r="AC63" s="2" t="s">
        <v>492</v>
      </c>
      <c r="AD63" s="2" t="s">
        <v>114</v>
      </c>
      <c r="AG63" s="2" t="s">
        <v>35</v>
      </c>
      <c r="AO63" s="2" t="s">
        <v>116</v>
      </c>
      <c r="AR63" s="2">
        <v>12.0</v>
      </c>
      <c r="AT63" s="2">
        <v>12.0</v>
      </c>
      <c r="AU63" s="2">
        <v>8.0</v>
      </c>
      <c r="AV63" s="2" t="s">
        <v>493</v>
      </c>
      <c r="AW63" s="2" t="s">
        <v>101</v>
      </c>
      <c r="AY63" s="2">
        <v>8.0</v>
      </c>
      <c r="AZ63" s="2" t="s">
        <v>494</v>
      </c>
      <c r="BA63" s="2" t="s">
        <v>495</v>
      </c>
      <c r="BB63" s="2" t="s">
        <v>202</v>
      </c>
    </row>
    <row r="64">
      <c r="A64" s="2">
        <v>62.0</v>
      </c>
      <c r="B64" s="2">
        <v>62.0</v>
      </c>
      <c r="C64" s="2">
        <v>62.0</v>
      </c>
      <c r="D64" s="2" t="s">
        <v>6</v>
      </c>
      <c r="H64" s="2" t="s">
        <v>10</v>
      </c>
      <c r="J64" s="4">
        <v>27179.0</v>
      </c>
      <c r="K64" s="2">
        <v>7.0</v>
      </c>
      <c r="L64" s="2">
        <v>40.0</v>
      </c>
      <c r="M64" s="2">
        <v>12.0</v>
      </c>
      <c r="N64" s="2">
        <v>10.0</v>
      </c>
      <c r="O64" s="2" t="s">
        <v>120</v>
      </c>
      <c r="P64" s="2">
        <v>0.0</v>
      </c>
      <c r="Q64" s="2" t="s">
        <v>71</v>
      </c>
      <c r="S64" s="2" t="s">
        <v>90</v>
      </c>
      <c r="U64" s="2">
        <v>1.0</v>
      </c>
      <c r="V64" s="2" t="s">
        <v>11</v>
      </c>
      <c r="Y64" s="2" t="s">
        <v>496</v>
      </c>
      <c r="Z64" s="2" t="s">
        <v>457</v>
      </c>
      <c r="AB64" s="2">
        <v>15.0</v>
      </c>
      <c r="AD64" s="2" t="s">
        <v>114</v>
      </c>
      <c r="AM64" s="2" t="s">
        <v>41</v>
      </c>
      <c r="AX64" s="2" t="s">
        <v>497</v>
      </c>
      <c r="AY64" s="2">
        <v>8.0</v>
      </c>
      <c r="AZ64" s="2" t="s">
        <v>498</v>
      </c>
      <c r="BA64" s="2" t="s">
        <v>499</v>
      </c>
    </row>
    <row r="65">
      <c r="A65" s="2">
        <v>63.0</v>
      </c>
      <c r="B65" s="2">
        <v>63.0</v>
      </c>
      <c r="C65" s="2">
        <v>63.0</v>
      </c>
      <c r="F65" s="2" t="s">
        <v>8</v>
      </c>
      <c r="H65" s="2" t="s">
        <v>10</v>
      </c>
      <c r="J65" s="4">
        <v>43086.0</v>
      </c>
      <c r="K65" s="2">
        <v>8.0</v>
      </c>
      <c r="L65" s="2">
        <v>30.0</v>
      </c>
      <c r="M65" s="2">
        <v>5.0</v>
      </c>
      <c r="N65" s="2">
        <v>5.0</v>
      </c>
      <c r="O65" s="2" t="s">
        <v>128</v>
      </c>
      <c r="P65" s="2">
        <v>1.0</v>
      </c>
      <c r="Q65" s="2" t="s">
        <v>89</v>
      </c>
      <c r="S65" s="2" t="s">
        <v>130</v>
      </c>
      <c r="U65" s="2">
        <v>1.0</v>
      </c>
      <c r="V65" s="2" t="s">
        <v>91</v>
      </c>
      <c r="Y65" s="2" t="s">
        <v>501</v>
      </c>
      <c r="Z65" s="2" t="s">
        <v>76</v>
      </c>
      <c r="AB65" s="2">
        <v>8.0</v>
      </c>
      <c r="AC65" s="2" t="s">
        <v>502</v>
      </c>
      <c r="AD65" s="2" t="s">
        <v>96</v>
      </c>
      <c r="AJ65" s="2" t="s">
        <v>38</v>
      </c>
      <c r="AO65" s="2" t="s">
        <v>97</v>
      </c>
      <c r="AR65" s="2">
        <v>10.0</v>
      </c>
      <c r="AS65" s="2">
        <v>6.0</v>
      </c>
      <c r="AU65" s="2">
        <v>20.0</v>
      </c>
      <c r="AV65" s="2" t="s">
        <v>503</v>
      </c>
      <c r="AW65" s="2" t="s">
        <v>101</v>
      </c>
      <c r="AY65" s="2">
        <v>10.0</v>
      </c>
      <c r="AZ65" s="2" t="s">
        <v>504</v>
      </c>
      <c r="BA65" s="2" t="s">
        <v>505</v>
      </c>
      <c r="BB65" s="2" t="s">
        <v>154</v>
      </c>
    </row>
    <row r="66">
      <c r="A66" s="2">
        <v>64.0</v>
      </c>
      <c r="B66" s="2">
        <v>64.0</v>
      </c>
      <c r="C66" s="2">
        <v>64.0</v>
      </c>
      <c r="D66" s="2" t="s">
        <v>6</v>
      </c>
      <c r="J66" s="4">
        <v>34393.0</v>
      </c>
      <c r="K66" s="2">
        <v>8.0</v>
      </c>
      <c r="L66" s="2">
        <v>20.0</v>
      </c>
      <c r="M66" s="2">
        <v>11.0</v>
      </c>
      <c r="N66" s="2">
        <v>11.0</v>
      </c>
      <c r="O66" s="2" t="s">
        <v>128</v>
      </c>
      <c r="P66" s="2">
        <v>1.0</v>
      </c>
      <c r="Q66" s="2" t="s">
        <v>71</v>
      </c>
      <c r="S66" s="2" t="s">
        <v>90</v>
      </c>
      <c r="U66" s="2">
        <v>1.0</v>
      </c>
      <c r="V66" s="2" t="s">
        <v>35</v>
      </c>
      <c r="X66" s="2" t="s">
        <v>111</v>
      </c>
      <c r="Z66" s="2" t="s">
        <v>123</v>
      </c>
      <c r="AB66" s="2">
        <v>1.0</v>
      </c>
      <c r="AC66" s="2" t="s">
        <v>506</v>
      </c>
      <c r="AD66" s="2" t="s">
        <v>464</v>
      </c>
      <c r="AH66" s="2" t="s">
        <v>36</v>
      </c>
      <c r="AO66" s="2" t="s">
        <v>79</v>
      </c>
      <c r="AQ66" s="2">
        <v>5.0</v>
      </c>
      <c r="AS66" s="2">
        <v>5.0</v>
      </c>
      <c r="AU66" s="2">
        <v>100.0</v>
      </c>
      <c r="AV66" s="2" t="s">
        <v>509</v>
      </c>
      <c r="AW66" s="2" t="s">
        <v>101</v>
      </c>
      <c r="AY66" s="2">
        <v>10.0</v>
      </c>
      <c r="AZ66" s="2" t="s">
        <v>510</v>
      </c>
      <c r="BA66" s="2" t="s">
        <v>512</v>
      </c>
      <c r="BB66" s="2" t="s">
        <v>202</v>
      </c>
    </row>
    <row r="67">
      <c r="A67" s="2">
        <v>65.0</v>
      </c>
      <c r="B67" s="2">
        <v>65.0</v>
      </c>
      <c r="C67" s="2">
        <v>65.0</v>
      </c>
      <c r="D67" s="2" t="s">
        <v>6</v>
      </c>
      <c r="G67" s="2" t="s">
        <v>9</v>
      </c>
      <c r="H67" s="2" t="s">
        <v>10</v>
      </c>
      <c r="J67" s="4">
        <v>30275.0</v>
      </c>
      <c r="K67" s="2">
        <v>7.0</v>
      </c>
      <c r="L67" s="2">
        <v>45.0</v>
      </c>
      <c r="M67" s="2">
        <v>12.0</v>
      </c>
      <c r="N67" s="2">
        <v>30.0</v>
      </c>
      <c r="O67" s="2" t="s">
        <v>128</v>
      </c>
      <c r="P67" s="2">
        <v>1.0</v>
      </c>
      <c r="Q67" s="2" t="s">
        <v>89</v>
      </c>
      <c r="S67" s="2" t="s">
        <v>135</v>
      </c>
      <c r="U67" s="2">
        <v>1.0</v>
      </c>
      <c r="V67" s="2" t="s">
        <v>515</v>
      </c>
      <c r="X67" s="2" t="s">
        <v>111</v>
      </c>
      <c r="Z67" s="2" t="s">
        <v>123</v>
      </c>
      <c r="AB67" s="2">
        <v>10.0</v>
      </c>
      <c r="AC67" s="2" t="s">
        <v>516</v>
      </c>
      <c r="AD67" s="2" t="s">
        <v>96</v>
      </c>
      <c r="AJ67" s="2" t="s">
        <v>38</v>
      </c>
      <c r="AO67" s="2" t="s">
        <v>97</v>
      </c>
      <c r="AQ67" s="2">
        <v>6.0</v>
      </c>
      <c r="AS67" s="2">
        <v>2.0</v>
      </c>
      <c r="AU67" s="2">
        <v>2.0</v>
      </c>
      <c r="AV67" s="2" t="s">
        <v>518</v>
      </c>
      <c r="AW67" s="2" t="s">
        <v>101</v>
      </c>
      <c r="AY67" s="2">
        <v>10.0</v>
      </c>
      <c r="AZ67" s="2" t="s">
        <v>520</v>
      </c>
      <c r="BA67" s="2" t="s">
        <v>521</v>
      </c>
    </row>
    <row r="68">
      <c r="A68" s="2">
        <v>66.0</v>
      </c>
      <c r="B68" s="2">
        <v>66.0</v>
      </c>
      <c r="C68" s="2">
        <v>66.0</v>
      </c>
      <c r="D68" s="2" t="s">
        <v>6</v>
      </c>
      <c r="H68" s="2" t="s">
        <v>10</v>
      </c>
      <c r="J68" s="4">
        <v>31012.0</v>
      </c>
      <c r="K68" s="2">
        <v>8.0</v>
      </c>
      <c r="L68" s="2">
        <v>0.0</v>
      </c>
      <c r="M68" s="2">
        <v>9.0</v>
      </c>
      <c r="N68" s="2">
        <v>12.0</v>
      </c>
      <c r="O68" s="2" t="s">
        <v>120</v>
      </c>
      <c r="P68" s="2">
        <v>1.0</v>
      </c>
      <c r="Q68" s="2" t="s">
        <v>129</v>
      </c>
      <c r="S68" s="2" t="s">
        <v>135</v>
      </c>
      <c r="U68" s="2">
        <v>1.0</v>
      </c>
      <c r="V68" s="2" t="s">
        <v>524</v>
      </c>
      <c r="Y68" s="2" t="s">
        <v>525</v>
      </c>
      <c r="Z68" s="2" t="s">
        <v>123</v>
      </c>
      <c r="AB68" s="2">
        <v>10.0</v>
      </c>
      <c r="AC68" s="2" t="s">
        <v>526</v>
      </c>
      <c r="AD68" s="2" t="s">
        <v>78</v>
      </c>
      <c r="AG68" s="2" t="s">
        <v>35</v>
      </c>
      <c r="AO68" s="2" t="s">
        <v>97</v>
      </c>
      <c r="AR68" s="2">
        <v>20.0</v>
      </c>
      <c r="AS68" s="2">
        <v>2.0</v>
      </c>
      <c r="AU68" s="2">
        <v>48.0</v>
      </c>
      <c r="AV68" s="2" t="s">
        <v>527</v>
      </c>
      <c r="AX68" s="2" t="s">
        <v>528</v>
      </c>
      <c r="AY68" s="2">
        <v>10.0</v>
      </c>
      <c r="AZ68" s="2" t="s">
        <v>529</v>
      </c>
      <c r="BA68" s="2" t="s">
        <v>530</v>
      </c>
    </row>
    <row r="69">
      <c r="A69" s="2">
        <v>67.0</v>
      </c>
      <c r="B69" s="2">
        <v>67.0</v>
      </c>
      <c r="C69" s="2">
        <v>67.0</v>
      </c>
      <c r="D69" s="2" t="s">
        <v>6</v>
      </c>
      <c r="E69" s="2" t="s">
        <v>7</v>
      </c>
      <c r="H69" s="2" t="s">
        <v>10</v>
      </c>
      <c r="J69" s="4">
        <v>31954.0</v>
      </c>
      <c r="K69" s="2">
        <v>8.0</v>
      </c>
      <c r="L69" s="2">
        <v>40.0</v>
      </c>
      <c r="M69" s="2">
        <v>12.0</v>
      </c>
      <c r="N69" s="2">
        <v>6.0</v>
      </c>
      <c r="O69" s="2" t="s">
        <v>167</v>
      </c>
      <c r="P69" s="2">
        <v>0.0</v>
      </c>
      <c r="Q69" s="2" t="s">
        <v>89</v>
      </c>
      <c r="S69" s="2" t="s">
        <v>72</v>
      </c>
      <c r="U69" s="2">
        <v>1.0</v>
      </c>
      <c r="V69" s="2" t="s">
        <v>35</v>
      </c>
      <c r="X69" s="2" t="s">
        <v>111</v>
      </c>
      <c r="Z69" s="2" t="s">
        <v>531</v>
      </c>
      <c r="AB69" s="2">
        <v>2.0</v>
      </c>
      <c r="AC69" s="2" t="s">
        <v>532</v>
      </c>
      <c r="AD69" s="2" t="s">
        <v>114</v>
      </c>
      <c r="AH69" s="2" t="s">
        <v>36</v>
      </c>
      <c r="AO69" s="2" t="s">
        <v>97</v>
      </c>
      <c r="AQ69" s="2">
        <v>6.0</v>
      </c>
      <c r="AT69" s="2">
        <v>10.0</v>
      </c>
      <c r="AU69" s="2">
        <v>240.0</v>
      </c>
      <c r="AV69" s="2" t="s">
        <v>533</v>
      </c>
      <c r="AW69" s="2" t="s">
        <v>84</v>
      </c>
      <c r="AY69" s="2">
        <v>7.0</v>
      </c>
      <c r="AZ69" s="2" t="s">
        <v>534</v>
      </c>
      <c r="BA69" s="2" t="s">
        <v>535</v>
      </c>
      <c r="BB69" s="2" t="s">
        <v>536</v>
      </c>
    </row>
    <row r="70">
      <c r="A70" s="2">
        <v>68.0</v>
      </c>
      <c r="B70" s="2">
        <v>68.0</v>
      </c>
      <c r="C70" s="2">
        <v>68.0</v>
      </c>
      <c r="E70" s="2" t="s">
        <v>7</v>
      </c>
      <c r="J70" s="4">
        <v>30413.0</v>
      </c>
      <c r="K70" s="2">
        <v>8.0</v>
      </c>
      <c r="L70" s="2">
        <v>50.0</v>
      </c>
      <c r="M70" s="2">
        <v>2.0</v>
      </c>
      <c r="N70" s="2">
        <v>3.0</v>
      </c>
      <c r="O70" s="2" t="s">
        <v>327</v>
      </c>
      <c r="P70" s="2">
        <v>1.0</v>
      </c>
      <c r="Q70" s="2" t="s">
        <v>129</v>
      </c>
      <c r="S70" s="2" t="s">
        <v>135</v>
      </c>
      <c r="U70" s="2">
        <v>1.0</v>
      </c>
      <c r="V70" s="2" t="s">
        <v>74</v>
      </c>
      <c r="X70" s="2" t="s">
        <v>122</v>
      </c>
      <c r="Z70" s="2" t="s">
        <v>228</v>
      </c>
      <c r="AB70" s="2">
        <v>11.0</v>
      </c>
      <c r="AC70" s="2" t="s">
        <v>537</v>
      </c>
      <c r="AD70" s="2" t="s">
        <v>114</v>
      </c>
      <c r="AJ70" s="2" t="s">
        <v>38</v>
      </c>
      <c r="AO70" s="2" t="s">
        <v>79</v>
      </c>
      <c r="AR70" s="2">
        <v>8.0</v>
      </c>
      <c r="AS70" s="2">
        <v>2.0</v>
      </c>
      <c r="AU70" s="2">
        <v>2.0</v>
      </c>
      <c r="AV70" s="2" t="s">
        <v>538</v>
      </c>
      <c r="AW70" s="2" t="s">
        <v>101</v>
      </c>
      <c r="AY70" s="2">
        <v>9.0</v>
      </c>
      <c r="AZ70" s="2" t="s">
        <v>539</v>
      </c>
      <c r="BA70" s="2" t="s">
        <v>540</v>
      </c>
      <c r="BB70" s="2" t="s">
        <v>541</v>
      </c>
    </row>
    <row r="71">
      <c r="A71" s="2">
        <v>69.0</v>
      </c>
      <c r="B71" s="2">
        <v>69.0</v>
      </c>
      <c r="C71" s="2">
        <v>69.0</v>
      </c>
      <c r="E71" s="2" t="s">
        <v>7</v>
      </c>
      <c r="H71" s="2" t="s">
        <v>10</v>
      </c>
      <c r="J71" s="4">
        <v>42956.0</v>
      </c>
      <c r="K71" s="2">
        <v>7.0</v>
      </c>
      <c r="L71" s="2">
        <v>0.0</v>
      </c>
      <c r="M71" s="2">
        <v>5.0</v>
      </c>
      <c r="N71" s="2">
        <v>5.0</v>
      </c>
      <c r="O71" s="2" t="s">
        <v>167</v>
      </c>
      <c r="P71" s="2">
        <v>1.0</v>
      </c>
      <c r="Q71" s="2" t="s">
        <v>89</v>
      </c>
      <c r="S71" s="2" t="s">
        <v>130</v>
      </c>
      <c r="U71" s="2">
        <v>0.0</v>
      </c>
      <c r="AD71" s="2" t="s">
        <v>78</v>
      </c>
      <c r="AH71" s="2" t="s">
        <v>36</v>
      </c>
      <c r="AO71" s="2" t="s">
        <v>116</v>
      </c>
      <c r="AQ71" s="2">
        <v>6.0</v>
      </c>
      <c r="AS71" s="2">
        <v>6.0</v>
      </c>
      <c r="AU71" s="2">
        <v>5.0</v>
      </c>
      <c r="AV71" s="2" t="s">
        <v>542</v>
      </c>
      <c r="AX71" s="2" t="s">
        <v>543</v>
      </c>
      <c r="AY71" s="2">
        <v>9.0</v>
      </c>
      <c r="AZ71" s="2" t="s">
        <v>544</v>
      </c>
      <c r="BA71" s="2" t="s">
        <v>545</v>
      </c>
      <c r="BB71" s="2" t="s">
        <v>546</v>
      </c>
    </row>
    <row r="72">
      <c r="A72" s="2">
        <v>70.0</v>
      </c>
      <c r="B72" s="2">
        <v>70.0</v>
      </c>
      <c r="C72" s="2">
        <v>70.0</v>
      </c>
      <c r="D72" s="2" t="s">
        <v>6</v>
      </c>
      <c r="E72" s="2" t="s">
        <v>7</v>
      </c>
      <c r="F72" s="2" t="s">
        <v>8</v>
      </c>
      <c r="G72" s="2" t="s">
        <v>9</v>
      </c>
      <c r="H72" s="2" t="s">
        <v>10</v>
      </c>
      <c r="J72" s="4">
        <v>34861.0</v>
      </c>
      <c r="K72" s="2">
        <v>7.0</v>
      </c>
      <c r="L72" s="2">
        <v>40.0</v>
      </c>
      <c r="M72" s="2">
        <v>56.0</v>
      </c>
      <c r="N72" s="2">
        <v>3.0</v>
      </c>
      <c r="O72" s="2" t="s">
        <v>327</v>
      </c>
      <c r="P72" s="2">
        <v>0.0</v>
      </c>
      <c r="Q72" s="2" t="s">
        <v>108</v>
      </c>
      <c r="S72" s="2" t="s">
        <v>135</v>
      </c>
      <c r="U72" s="2">
        <v>1.0</v>
      </c>
      <c r="V72" s="2" t="s">
        <v>11</v>
      </c>
      <c r="X72" s="2" t="s">
        <v>147</v>
      </c>
      <c r="Z72" s="2" t="s">
        <v>123</v>
      </c>
      <c r="AB72" s="2">
        <v>3.0</v>
      </c>
      <c r="AC72" s="2" t="s">
        <v>547</v>
      </c>
      <c r="AD72" s="2" t="s">
        <v>464</v>
      </c>
      <c r="AE72" s="2" t="s">
        <v>33</v>
      </c>
      <c r="AJ72" s="2" t="s">
        <v>38</v>
      </c>
      <c r="AN72" s="2" t="s">
        <v>548</v>
      </c>
      <c r="AO72" s="2" t="s">
        <v>237</v>
      </c>
      <c r="AQ72" s="2">
        <v>6.0</v>
      </c>
      <c r="AT72" s="2">
        <v>10.0</v>
      </c>
      <c r="AU72" s="2">
        <v>40.0</v>
      </c>
      <c r="AV72" s="2" t="s">
        <v>549</v>
      </c>
      <c r="AW72" s="2" t="s">
        <v>101</v>
      </c>
      <c r="AY72" s="2">
        <v>10.0</v>
      </c>
      <c r="AZ72" s="2" t="s">
        <v>550</v>
      </c>
      <c r="BA72" s="2" t="s">
        <v>551</v>
      </c>
    </row>
    <row r="73">
      <c r="A73" s="2">
        <v>71.0</v>
      </c>
      <c r="B73" s="2">
        <v>71.0</v>
      </c>
      <c r="C73" s="2">
        <v>71.0</v>
      </c>
      <c r="H73" s="2" t="s">
        <v>10</v>
      </c>
      <c r="J73" s="4">
        <v>31700.0</v>
      </c>
      <c r="K73" s="2">
        <v>8.0</v>
      </c>
      <c r="L73" s="2">
        <v>30.0</v>
      </c>
      <c r="M73" s="2">
        <v>8.0</v>
      </c>
      <c r="N73" s="2">
        <v>5.0</v>
      </c>
      <c r="O73" s="2" t="s">
        <v>405</v>
      </c>
      <c r="P73" s="2">
        <v>0.0</v>
      </c>
      <c r="Q73" s="2" t="s">
        <v>71</v>
      </c>
      <c r="S73" s="2" t="s">
        <v>90</v>
      </c>
      <c r="U73" s="2">
        <v>1.0</v>
      </c>
      <c r="V73" s="2" t="s">
        <v>74</v>
      </c>
      <c r="X73" s="2" t="s">
        <v>75</v>
      </c>
      <c r="Z73" s="2" t="s">
        <v>322</v>
      </c>
      <c r="AB73" s="2">
        <v>7.0</v>
      </c>
      <c r="AD73" s="2" t="s">
        <v>114</v>
      </c>
      <c r="AJ73" s="2" t="s">
        <v>38</v>
      </c>
      <c r="AO73" s="2" t="s">
        <v>97</v>
      </c>
      <c r="AQ73" s="2">
        <v>6.0</v>
      </c>
      <c r="AS73" s="2">
        <v>3.0</v>
      </c>
      <c r="AU73" s="2">
        <v>10.0</v>
      </c>
      <c r="AV73" s="2" t="s">
        <v>552</v>
      </c>
      <c r="AX73" s="2" t="s">
        <v>553</v>
      </c>
      <c r="AY73" s="2">
        <v>10.0</v>
      </c>
      <c r="AZ73" s="2" t="s">
        <v>554</v>
      </c>
      <c r="BA73" s="2" t="s">
        <v>555</v>
      </c>
      <c r="BB73" s="2" t="s">
        <v>154</v>
      </c>
    </row>
    <row r="74">
      <c r="A74" s="2">
        <v>72.0</v>
      </c>
      <c r="B74" s="2">
        <v>72.0</v>
      </c>
      <c r="C74" s="2">
        <v>72.0</v>
      </c>
      <c r="D74" s="2" t="s">
        <v>6</v>
      </c>
      <c r="J74" s="4">
        <v>28495.0</v>
      </c>
      <c r="K74" s="2">
        <v>7.0</v>
      </c>
      <c r="L74" s="2">
        <v>65.0</v>
      </c>
      <c r="M74" s="2">
        <v>12.0</v>
      </c>
      <c r="N74" s="2">
        <v>6.0</v>
      </c>
      <c r="O74" s="2" t="s">
        <v>192</v>
      </c>
      <c r="P74" s="2">
        <v>0.0</v>
      </c>
      <c r="Q74" s="2" t="s">
        <v>89</v>
      </c>
      <c r="S74" s="2" t="s">
        <v>130</v>
      </c>
      <c r="U74" s="2">
        <v>1.0</v>
      </c>
      <c r="V74" s="2" t="s">
        <v>315</v>
      </c>
      <c r="Y74" s="2" t="s">
        <v>556</v>
      </c>
      <c r="Z74" s="2" t="s">
        <v>123</v>
      </c>
      <c r="AB74" s="2">
        <v>16.0</v>
      </c>
      <c r="AC74" s="2" t="s">
        <v>557</v>
      </c>
      <c r="AD74" s="2" t="s">
        <v>114</v>
      </c>
      <c r="AI74" s="2" t="s">
        <v>37</v>
      </c>
      <c r="AO74" s="2" t="s">
        <v>79</v>
      </c>
      <c r="AQ74" s="2">
        <v>4.0</v>
      </c>
      <c r="AS74" s="2">
        <v>1.0</v>
      </c>
      <c r="AU74" s="2">
        <v>4.0</v>
      </c>
      <c r="AV74" s="2" t="s">
        <v>558</v>
      </c>
      <c r="AW74" s="2" t="s">
        <v>101</v>
      </c>
      <c r="AY74" s="2">
        <v>8.0</v>
      </c>
      <c r="AZ74" s="2" t="s">
        <v>559</v>
      </c>
      <c r="BA74" s="2" t="s">
        <v>560</v>
      </c>
      <c r="BB74" s="2" t="s">
        <v>561</v>
      </c>
    </row>
    <row r="75">
      <c r="A75" s="2">
        <v>73.0</v>
      </c>
      <c r="B75" s="2">
        <v>73.0</v>
      </c>
      <c r="C75" s="2">
        <v>73.0</v>
      </c>
      <c r="D75" s="2" t="s">
        <v>6</v>
      </c>
      <c r="E75" s="2" t="s">
        <v>7</v>
      </c>
      <c r="G75" s="2" t="s">
        <v>9</v>
      </c>
      <c r="H75" s="2" t="s">
        <v>10</v>
      </c>
      <c r="J75" s="4">
        <v>34298.0</v>
      </c>
      <c r="K75" s="2">
        <v>7.0</v>
      </c>
      <c r="L75" s="2">
        <v>60.0</v>
      </c>
      <c r="M75" s="2">
        <v>10.0</v>
      </c>
      <c r="N75" s="2">
        <v>5.0</v>
      </c>
      <c r="O75" s="2" t="s">
        <v>437</v>
      </c>
      <c r="P75" s="2">
        <v>1.0</v>
      </c>
      <c r="Q75" s="2" t="s">
        <v>89</v>
      </c>
      <c r="S75" s="2" t="s">
        <v>90</v>
      </c>
      <c r="U75" s="2">
        <v>1.0</v>
      </c>
      <c r="V75" s="2" t="s">
        <v>206</v>
      </c>
      <c r="X75" s="2" t="s">
        <v>111</v>
      </c>
      <c r="Z75" s="2" t="s">
        <v>412</v>
      </c>
      <c r="AB75" s="2">
        <v>1.0</v>
      </c>
      <c r="AC75" s="10" t="s">
        <v>562</v>
      </c>
      <c r="AD75" s="2" t="s">
        <v>78</v>
      </c>
      <c r="AI75" s="2" t="s">
        <v>37</v>
      </c>
      <c r="AO75" s="2" t="s">
        <v>237</v>
      </c>
      <c r="AQ75" s="2">
        <v>2.0</v>
      </c>
      <c r="AS75" s="2">
        <v>4.0</v>
      </c>
      <c r="AU75" s="2">
        <v>72.0</v>
      </c>
      <c r="AV75" s="2" t="s">
        <v>563</v>
      </c>
      <c r="AW75" s="2" t="s">
        <v>292</v>
      </c>
      <c r="AY75" s="2">
        <v>10.0</v>
      </c>
      <c r="AZ75" s="2" t="s">
        <v>564</v>
      </c>
      <c r="BA75" s="2" t="s">
        <v>565</v>
      </c>
      <c r="BB75" s="2" t="s">
        <v>566</v>
      </c>
    </row>
    <row r="76">
      <c r="A76" s="2">
        <v>74.0</v>
      </c>
      <c r="B76" s="2">
        <v>74.0</v>
      </c>
      <c r="C76" s="2">
        <v>74.0</v>
      </c>
      <c r="D76" s="2" t="s">
        <v>6</v>
      </c>
      <c r="G76" s="2" t="s">
        <v>9</v>
      </c>
      <c r="H76" s="2" t="s">
        <v>10</v>
      </c>
      <c r="J76" s="4">
        <v>33311.0</v>
      </c>
      <c r="K76" s="2">
        <v>6.0</v>
      </c>
      <c r="L76" s="2">
        <v>0.0</v>
      </c>
      <c r="M76" s="2">
        <v>6.0</v>
      </c>
      <c r="N76" s="2">
        <v>5.0</v>
      </c>
      <c r="O76" s="2" t="s">
        <v>87</v>
      </c>
      <c r="P76" s="2">
        <v>0.0</v>
      </c>
      <c r="Q76" s="2" t="s">
        <v>71</v>
      </c>
      <c r="S76" s="2" t="s">
        <v>135</v>
      </c>
      <c r="U76" s="2">
        <v>1.0</v>
      </c>
      <c r="V76" s="2" t="s">
        <v>315</v>
      </c>
      <c r="X76" s="2" t="s">
        <v>111</v>
      </c>
      <c r="Z76" s="2" t="s">
        <v>123</v>
      </c>
      <c r="AB76" s="2">
        <v>3.0</v>
      </c>
      <c r="AC76" s="2" t="s">
        <v>567</v>
      </c>
      <c r="AD76" s="2" t="s">
        <v>78</v>
      </c>
      <c r="AH76" s="2" t="s">
        <v>36</v>
      </c>
      <c r="AO76" s="2" t="s">
        <v>97</v>
      </c>
      <c r="AQ76" s="2">
        <v>3.0</v>
      </c>
      <c r="AS76" s="2">
        <v>3.0</v>
      </c>
      <c r="AU76" s="2">
        <v>30.0</v>
      </c>
      <c r="AV76" s="2" t="s">
        <v>568</v>
      </c>
      <c r="AW76" s="2" t="s">
        <v>101</v>
      </c>
      <c r="AY76" s="2">
        <v>8.0</v>
      </c>
      <c r="AZ76" s="2" t="s">
        <v>569</v>
      </c>
      <c r="BA76" s="2" t="s">
        <v>570</v>
      </c>
    </row>
    <row r="77">
      <c r="A77" s="2">
        <v>75.0</v>
      </c>
      <c r="B77" s="2">
        <v>75.0</v>
      </c>
      <c r="C77" s="2">
        <v>75.0</v>
      </c>
      <c r="E77" s="2" t="s">
        <v>7</v>
      </c>
      <c r="J77" s="4">
        <v>25492.0</v>
      </c>
      <c r="K77" s="2">
        <v>6.0</v>
      </c>
      <c r="L77" s="2">
        <v>10.0</v>
      </c>
      <c r="M77" s="2">
        <v>8.0</v>
      </c>
      <c r="N77" s="2">
        <v>100.0</v>
      </c>
      <c r="O77" s="2" t="s">
        <v>327</v>
      </c>
      <c r="P77" s="2">
        <v>0.0</v>
      </c>
      <c r="Q77" s="2" t="s">
        <v>108</v>
      </c>
      <c r="S77" s="2" t="s">
        <v>135</v>
      </c>
      <c r="U77" s="2">
        <v>1.0</v>
      </c>
      <c r="V77" s="2" t="s">
        <v>110</v>
      </c>
      <c r="X77" s="2" t="s">
        <v>173</v>
      </c>
      <c r="Z77" s="2" t="s">
        <v>148</v>
      </c>
      <c r="AB77" s="2">
        <v>15.0</v>
      </c>
      <c r="AC77" s="2" t="s">
        <v>571</v>
      </c>
      <c r="AD77" s="2" t="s">
        <v>114</v>
      </c>
      <c r="AF77" s="2" t="s">
        <v>34</v>
      </c>
      <c r="AO77" s="2" t="s">
        <v>97</v>
      </c>
      <c r="AR77" s="2">
        <v>15.0</v>
      </c>
      <c r="AT77" s="2">
        <v>15.0</v>
      </c>
      <c r="AU77" s="2">
        <v>15.0</v>
      </c>
      <c r="AV77" s="2" t="s">
        <v>572</v>
      </c>
      <c r="AW77" s="2" t="s">
        <v>101</v>
      </c>
      <c r="AY77" s="2">
        <v>9.0</v>
      </c>
      <c r="AZ77" s="2" t="s">
        <v>573</v>
      </c>
      <c r="BA77" s="2" t="s">
        <v>574</v>
      </c>
      <c r="BB77" s="2" t="s">
        <v>575</v>
      </c>
    </row>
    <row r="78">
      <c r="A78" s="2">
        <v>76.0</v>
      </c>
      <c r="B78" s="2">
        <v>76.0</v>
      </c>
      <c r="C78" s="2">
        <v>76.0</v>
      </c>
      <c r="D78" s="2" t="s">
        <v>6</v>
      </c>
      <c r="E78" s="2" t="s">
        <v>7</v>
      </c>
      <c r="H78" s="2" t="s">
        <v>10</v>
      </c>
      <c r="K78" s="2">
        <v>7.0</v>
      </c>
      <c r="L78" s="2">
        <v>120.0</v>
      </c>
      <c r="M78" s="2">
        <v>8.0</v>
      </c>
      <c r="N78" s="2">
        <v>10.0</v>
      </c>
      <c r="O78" s="2" t="s">
        <v>128</v>
      </c>
      <c r="P78" s="2">
        <v>0.0</v>
      </c>
      <c r="R78" s="2" t="s">
        <v>576</v>
      </c>
      <c r="S78" s="2" t="s">
        <v>130</v>
      </c>
      <c r="U78" s="2">
        <v>1.0</v>
      </c>
      <c r="V78" s="2" t="s">
        <v>577</v>
      </c>
      <c r="X78" s="2" t="s">
        <v>207</v>
      </c>
      <c r="AA78" s="2" t="s">
        <v>578</v>
      </c>
      <c r="AB78" s="2">
        <v>15.0</v>
      </c>
      <c r="AD78" s="2" t="s">
        <v>114</v>
      </c>
      <c r="AH78" s="2" t="s">
        <v>36</v>
      </c>
      <c r="AI78" s="2" t="s">
        <v>37</v>
      </c>
      <c r="AO78" s="2" t="s">
        <v>116</v>
      </c>
      <c r="AR78" s="2">
        <v>10.0</v>
      </c>
      <c r="AS78" s="2">
        <v>5.0</v>
      </c>
      <c r="AU78" s="2">
        <v>10.0</v>
      </c>
      <c r="AV78" s="2" t="s">
        <v>579</v>
      </c>
      <c r="AW78" s="2" t="s">
        <v>101</v>
      </c>
      <c r="AY78" s="2">
        <v>10.0</v>
      </c>
      <c r="AZ78" s="2" t="s">
        <v>580</v>
      </c>
      <c r="BA78" s="2" t="s">
        <v>581</v>
      </c>
      <c r="BB78" s="2" t="s">
        <v>582</v>
      </c>
    </row>
    <row r="79">
      <c r="A79" s="2">
        <v>77.0</v>
      </c>
      <c r="B79" s="2">
        <v>77.0</v>
      </c>
      <c r="C79" s="2">
        <v>77.0</v>
      </c>
      <c r="D79" s="2" t="s">
        <v>6</v>
      </c>
      <c r="F79" s="2" t="s">
        <v>8</v>
      </c>
      <c r="G79" s="2" t="s">
        <v>9</v>
      </c>
      <c r="H79" s="2" t="s">
        <v>10</v>
      </c>
      <c r="J79" s="4">
        <v>35250.0</v>
      </c>
      <c r="K79" s="2">
        <v>7.0</v>
      </c>
      <c r="L79" s="2">
        <v>60.0</v>
      </c>
      <c r="M79" s="2">
        <v>12.0</v>
      </c>
      <c r="N79" s="2">
        <v>24.0</v>
      </c>
      <c r="O79" s="2" t="s">
        <v>192</v>
      </c>
      <c r="P79" s="2">
        <v>1.0</v>
      </c>
      <c r="Q79" s="2" t="s">
        <v>71</v>
      </c>
      <c r="S79" s="2" t="s">
        <v>90</v>
      </c>
      <c r="U79" s="2">
        <v>1.0</v>
      </c>
      <c r="V79" s="2" t="s">
        <v>259</v>
      </c>
      <c r="X79" s="2" t="s">
        <v>451</v>
      </c>
      <c r="Z79" s="2" t="s">
        <v>123</v>
      </c>
      <c r="AB79" s="2">
        <v>2.0</v>
      </c>
      <c r="AC79" s="2" t="s">
        <v>583</v>
      </c>
      <c r="AD79" s="2" t="s">
        <v>236</v>
      </c>
      <c r="AH79" s="2" t="s">
        <v>36</v>
      </c>
      <c r="AO79" s="2" t="s">
        <v>116</v>
      </c>
      <c r="AQ79" s="2">
        <v>3.0</v>
      </c>
      <c r="AS79" s="2">
        <v>5.0</v>
      </c>
      <c r="AU79" s="2">
        <v>25.0</v>
      </c>
      <c r="AV79" s="2" t="s">
        <v>584</v>
      </c>
      <c r="AW79" s="2" t="s">
        <v>101</v>
      </c>
      <c r="AY79" s="2">
        <v>8.0</v>
      </c>
      <c r="AZ79" s="2" t="s">
        <v>585</v>
      </c>
      <c r="BA79" s="2" t="s">
        <v>586</v>
      </c>
      <c r="BB79" s="2" t="s">
        <v>587</v>
      </c>
    </row>
    <row r="80">
      <c r="A80" s="2">
        <v>78.0</v>
      </c>
      <c r="B80" s="2">
        <v>78.0</v>
      </c>
      <c r="C80" s="2">
        <v>78.0</v>
      </c>
      <c r="D80" s="2" t="s">
        <v>6</v>
      </c>
      <c r="J80" s="4">
        <v>32369.0</v>
      </c>
      <c r="K80" s="2">
        <v>9.0</v>
      </c>
      <c r="L80" s="2">
        <v>35.0</v>
      </c>
      <c r="M80" s="2">
        <v>16.0</v>
      </c>
      <c r="N80" s="2">
        <v>6.0</v>
      </c>
      <c r="O80" s="2" t="s">
        <v>87</v>
      </c>
      <c r="P80" s="2">
        <v>1.0</v>
      </c>
      <c r="Q80" s="2" t="s">
        <v>129</v>
      </c>
      <c r="S80" s="2" t="s">
        <v>72</v>
      </c>
      <c r="U80" s="2">
        <v>1.0</v>
      </c>
      <c r="V80" s="2" t="s">
        <v>524</v>
      </c>
      <c r="X80" s="2" t="s">
        <v>111</v>
      </c>
      <c r="Z80" s="2" t="s">
        <v>123</v>
      </c>
      <c r="AB80" s="2">
        <v>2.0</v>
      </c>
      <c r="AC80" s="2" t="s">
        <v>588</v>
      </c>
      <c r="AD80" s="2" t="s">
        <v>78</v>
      </c>
      <c r="AG80" s="2" t="s">
        <v>35</v>
      </c>
      <c r="AL80" s="2" t="s">
        <v>40</v>
      </c>
      <c r="AO80" s="2" t="s">
        <v>97</v>
      </c>
      <c r="AR80" s="2">
        <v>20.0</v>
      </c>
      <c r="AT80" s="2">
        <v>20.0</v>
      </c>
      <c r="AU80" s="2">
        <v>20.0</v>
      </c>
      <c r="AV80" s="2" t="s">
        <v>589</v>
      </c>
      <c r="AW80" s="2" t="s">
        <v>101</v>
      </c>
      <c r="AY80" s="2">
        <v>9.0</v>
      </c>
      <c r="AZ80" s="2" t="s">
        <v>590</v>
      </c>
      <c r="BA80" s="2" t="s">
        <v>591</v>
      </c>
      <c r="BB80" s="2" t="s">
        <v>592</v>
      </c>
    </row>
    <row r="81">
      <c r="A81" s="2">
        <v>79.0</v>
      </c>
      <c r="B81" s="2">
        <v>79.0</v>
      </c>
      <c r="C81" s="2">
        <v>79.0</v>
      </c>
      <c r="D81" s="2" t="s">
        <v>6</v>
      </c>
      <c r="H81" s="2" t="s">
        <v>10</v>
      </c>
      <c r="J81" s="4">
        <v>28335.0</v>
      </c>
      <c r="K81" s="2">
        <v>8.0</v>
      </c>
      <c r="L81" s="2">
        <v>0.0</v>
      </c>
      <c r="M81" s="2">
        <v>8.0</v>
      </c>
      <c r="N81" s="2">
        <v>2.0</v>
      </c>
      <c r="O81" s="2" t="s">
        <v>87</v>
      </c>
      <c r="P81" s="2">
        <v>1.0</v>
      </c>
      <c r="Q81" s="2" t="s">
        <v>129</v>
      </c>
      <c r="T81" s="2" t="s">
        <v>593</v>
      </c>
      <c r="U81" s="2">
        <v>1.0</v>
      </c>
      <c r="V81" s="2" t="s">
        <v>11</v>
      </c>
      <c r="X81" s="2" t="s">
        <v>111</v>
      </c>
      <c r="Z81" s="2" t="s">
        <v>76</v>
      </c>
      <c r="AB81" s="2">
        <v>2.0</v>
      </c>
      <c r="AC81" s="2" t="s">
        <v>77</v>
      </c>
      <c r="AD81" s="2" t="s">
        <v>114</v>
      </c>
      <c r="AG81" s="2" t="s">
        <v>35</v>
      </c>
      <c r="AH81" s="2" t="s">
        <v>36</v>
      </c>
      <c r="AJ81" s="2" t="s">
        <v>38</v>
      </c>
      <c r="AO81" s="2" t="s">
        <v>97</v>
      </c>
      <c r="AQ81" s="2">
        <v>3.0</v>
      </c>
      <c r="AS81" s="2">
        <v>3.0</v>
      </c>
      <c r="AU81" s="2">
        <v>10.0</v>
      </c>
      <c r="AV81" s="2" t="s">
        <v>594</v>
      </c>
      <c r="AW81" s="2" t="s">
        <v>101</v>
      </c>
      <c r="AY81" s="2">
        <v>10.0</v>
      </c>
      <c r="AZ81" s="2" t="s">
        <v>595</v>
      </c>
      <c r="BA81" s="2" t="s">
        <v>596</v>
      </c>
      <c r="BB81" s="2" t="s">
        <v>597</v>
      </c>
    </row>
    <row r="82">
      <c r="A82" s="2">
        <v>80.0</v>
      </c>
      <c r="B82" s="2">
        <v>80.0</v>
      </c>
      <c r="C82" s="2">
        <v>80.0</v>
      </c>
      <c r="E82" s="2" t="s">
        <v>7</v>
      </c>
      <c r="F82" s="2" t="s">
        <v>8</v>
      </c>
      <c r="H82" s="2" t="s">
        <v>10</v>
      </c>
      <c r="J82" s="4">
        <v>33587.0</v>
      </c>
      <c r="K82" s="2">
        <v>7.0</v>
      </c>
      <c r="L82" s="2">
        <v>10.0</v>
      </c>
      <c r="M82" s="2">
        <v>8.0</v>
      </c>
      <c r="N82" s="2">
        <v>20.0</v>
      </c>
      <c r="O82" s="2" t="s">
        <v>70</v>
      </c>
      <c r="P82" s="2">
        <v>1.0</v>
      </c>
      <c r="Q82" s="2" t="s">
        <v>129</v>
      </c>
      <c r="S82" s="2" t="s">
        <v>130</v>
      </c>
      <c r="U82" s="2">
        <v>0.0</v>
      </c>
      <c r="AD82" s="2" t="s">
        <v>114</v>
      </c>
      <c r="AH82" s="2" t="s">
        <v>36</v>
      </c>
      <c r="AO82" s="2" t="s">
        <v>97</v>
      </c>
      <c r="AQ82" s="2">
        <v>4.0</v>
      </c>
      <c r="AS82" s="2">
        <v>6.0</v>
      </c>
      <c r="AU82" s="2">
        <v>4.0</v>
      </c>
      <c r="AV82" s="2" t="s">
        <v>598</v>
      </c>
      <c r="AW82" s="2" t="s">
        <v>101</v>
      </c>
      <c r="AY82" s="2">
        <v>10.0</v>
      </c>
      <c r="AZ82" s="2" t="s">
        <v>599</v>
      </c>
      <c r="BA82" s="2" t="s">
        <v>600</v>
      </c>
      <c r="BB82" s="2" t="s">
        <v>202</v>
      </c>
    </row>
    <row r="83">
      <c r="A83" s="2">
        <v>81.0</v>
      </c>
      <c r="B83" s="2">
        <v>81.0</v>
      </c>
      <c r="C83" s="2">
        <v>81.0</v>
      </c>
      <c r="D83" s="2" t="s">
        <v>6</v>
      </c>
      <c r="H83" s="2" t="s">
        <v>10</v>
      </c>
      <c r="J83" s="4">
        <v>33128.0</v>
      </c>
      <c r="K83" s="2">
        <v>8.0</v>
      </c>
      <c r="L83" s="2">
        <v>0.0</v>
      </c>
      <c r="M83" s="2">
        <v>10.0</v>
      </c>
      <c r="N83" s="2">
        <v>6.0</v>
      </c>
      <c r="O83" s="2" t="s">
        <v>87</v>
      </c>
      <c r="P83" s="2">
        <v>1.0</v>
      </c>
      <c r="Q83" s="2" t="s">
        <v>71</v>
      </c>
      <c r="S83" s="2" t="s">
        <v>135</v>
      </c>
      <c r="U83" s="2">
        <v>1.0</v>
      </c>
      <c r="V83" s="2" t="s">
        <v>213</v>
      </c>
      <c r="X83" s="2" t="s">
        <v>111</v>
      </c>
      <c r="Z83" s="2" t="s">
        <v>148</v>
      </c>
      <c r="AB83" s="2">
        <v>8.0</v>
      </c>
      <c r="AC83" s="2" t="s">
        <v>601</v>
      </c>
      <c r="AD83" s="2" t="s">
        <v>78</v>
      </c>
      <c r="AF83" s="2" t="s">
        <v>34</v>
      </c>
      <c r="AO83" s="2" t="s">
        <v>97</v>
      </c>
      <c r="AR83" s="2">
        <v>20.0</v>
      </c>
      <c r="AS83" s="2">
        <v>5.0</v>
      </c>
      <c r="AU83" s="2">
        <v>48.0</v>
      </c>
      <c r="AV83" s="2" t="s">
        <v>602</v>
      </c>
      <c r="AW83" s="2" t="s">
        <v>101</v>
      </c>
      <c r="AY83" s="2">
        <v>10.0</v>
      </c>
      <c r="AZ83" s="2" t="s">
        <v>603</v>
      </c>
      <c r="BA83" s="2" t="s">
        <v>604</v>
      </c>
      <c r="BB83" s="2" t="s">
        <v>154</v>
      </c>
    </row>
    <row r="84">
      <c r="A84" s="2">
        <v>82.0</v>
      </c>
      <c r="B84" s="2">
        <v>82.0</v>
      </c>
      <c r="C84" s="2">
        <v>82.0</v>
      </c>
      <c r="E84" s="2" t="s">
        <v>7</v>
      </c>
      <c r="F84" s="2" t="s">
        <v>8</v>
      </c>
      <c r="J84" s="4">
        <v>32220.0</v>
      </c>
      <c r="K84" s="2">
        <v>7.0</v>
      </c>
      <c r="L84" s="2">
        <v>30.0</v>
      </c>
      <c r="M84" s="2">
        <v>10.0</v>
      </c>
      <c r="N84" s="2">
        <v>5.0</v>
      </c>
      <c r="O84" s="2" t="s">
        <v>87</v>
      </c>
      <c r="P84" s="2">
        <v>0.0</v>
      </c>
      <c r="Q84" s="2" t="s">
        <v>89</v>
      </c>
      <c r="S84" s="2" t="s">
        <v>135</v>
      </c>
      <c r="U84" s="2">
        <v>1.0</v>
      </c>
      <c r="V84" s="2" t="s">
        <v>515</v>
      </c>
      <c r="X84" s="2" t="s">
        <v>147</v>
      </c>
      <c r="Z84" s="2" t="s">
        <v>605</v>
      </c>
      <c r="AB84" s="2">
        <v>3.0</v>
      </c>
      <c r="AC84" s="2" t="s">
        <v>606</v>
      </c>
      <c r="AD84" s="2" t="s">
        <v>96</v>
      </c>
      <c r="AI84" s="2" t="s">
        <v>37</v>
      </c>
      <c r="AO84" s="2" t="s">
        <v>97</v>
      </c>
      <c r="AR84" s="2">
        <v>10.0</v>
      </c>
      <c r="AS84" s="2">
        <v>6.0</v>
      </c>
      <c r="AU84" s="2">
        <v>10.0</v>
      </c>
      <c r="AV84" s="2" t="s">
        <v>607</v>
      </c>
      <c r="AW84" s="2" t="s">
        <v>101</v>
      </c>
      <c r="AY84" s="2">
        <v>10.0</v>
      </c>
      <c r="AZ84" s="2" t="s">
        <v>608</v>
      </c>
      <c r="BA84" s="2" t="s">
        <v>609</v>
      </c>
      <c r="BB84" s="2" t="s">
        <v>610</v>
      </c>
    </row>
    <row r="85">
      <c r="A85" s="2">
        <v>83.0</v>
      </c>
      <c r="B85" s="2">
        <v>83.0</v>
      </c>
      <c r="C85" s="2">
        <v>83.0</v>
      </c>
      <c r="D85" s="2" t="s">
        <v>6</v>
      </c>
      <c r="F85" s="2" t="s">
        <v>8</v>
      </c>
      <c r="H85" s="2" t="s">
        <v>10</v>
      </c>
      <c r="J85" s="4">
        <v>32248.0</v>
      </c>
      <c r="K85" s="2">
        <v>7.0</v>
      </c>
      <c r="L85" s="2">
        <v>150.0</v>
      </c>
      <c r="M85" s="2">
        <v>12.0</v>
      </c>
      <c r="N85" s="2">
        <v>24.0</v>
      </c>
      <c r="O85" s="2" t="s">
        <v>291</v>
      </c>
      <c r="P85" s="2">
        <v>1.0</v>
      </c>
      <c r="Q85" s="2" t="s">
        <v>491</v>
      </c>
      <c r="S85" s="2" t="s">
        <v>130</v>
      </c>
      <c r="U85" s="2">
        <v>1.0</v>
      </c>
      <c r="V85" s="2" t="s">
        <v>515</v>
      </c>
      <c r="X85" s="2" t="s">
        <v>147</v>
      </c>
      <c r="AA85" s="2" t="s">
        <v>611</v>
      </c>
      <c r="AB85" s="2">
        <v>3.0</v>
      </c>
      <c r="AC85" s="2" t="s">
        <v>612</v>
      </c>
      <c r="AD85" s="2" t="s">
        <v>96</v>
      </c>
      <c r="AI85" s="2" t="s">
        <v>37</v>
      </c>
      <c r="AO85" s="2" t="s">
        <v>97</v>
      </c>
      <c r="AQ85" s="2">
        <v>6.0</v>
      </c>
      <c r="AS85" s="2">
        <v>6.0</v>
      </c>
      <c r="AU85" s="2">
        <v>12.0</v>
      </c>
      <c r="AV85" s="2" t="s">
        <v>613</v>
      </c>
      <c r="AW85" s="2" t="s">
        <v>101</v>
      </c>
      <c r="AY85" s="2">
        <v>10.0</v>
      </c>
      <c r="AZ85" s="2" t="s">
        <v>614</v>
      </c>
      <c r="BA85" s="2" t="s">
        <v>615</v>
      </c>
      <c r="BB85" s="2" t="s">
        <v>616</v>
      </c>
    </row>
    <row r="86">
      <c r="A86" s="2">
        <v>84.0</v>
      </c>
      <c r="B86" s="2">
        <v>84.0</v>
      </c>
      <c r="C86" s="2">
        <v>84.0</v>
      </c>
      <c r="D86" s="2" t="s">
        <v>6</v>
      </c>
      <c r="E86" s="2" t="s">
        <v>7</v>
      </c>
      <c r="G86" s="2" t="s">
        <v>9</v>
      </c>
      <c r="H86" s="2" t="s">
        <v>10</v>
      </c>
      <c r="J86" s="4">
        <v>34186.0</v>
      </c>
      <c r="K86" s="2">
        <v>7.0</v>
      </c>
      <c r="L86" s="2">
        <v>150.0</v>
      </c>
      <c r="M86" s="2">
        <v>3.0</v>
      </c>
      <c r="N86" s="2">
        <v>4.0</v>
      </c>
      <c r="O86" s="2" t="s">
        <v>405</v>
      </c>
      <c r="P86" s="2">
        <v>1.0</v>
      </c>
      <c r="Q86" s="2" t="s">
        <v>71</v>
      </c>
      <c r="T86" s="2" t="s">
        <v>617</v>
      </c>
      <c r="U86" s="2">
        <v>1.0</v>
      </c>
      <c r="V86" s="2" t="s">
        <v>74</v>
      </c>
      <c r="X86" s="2" t="s">
        <v>111</v>
      </c>
      <c r="Z86" s="2" t="s">
        <v>123</v>
      </c>
      <c r="AB86" s="2">
        <v>2.0</v>
      </c>
      <c r="AC86" s="2" t="s">
        <v>618</v>
      </c>
      <c r="AD86" s="2" t="s">
        <v>78</v>
      </c>
      <c r="AI86" s="2" t="s">
        <v>37</v>
      </c>
      <c r="AO86" s="2" t="s">
        <v>97</v>
      </c>
      <c r="AQ86" s="2">
        <v>3.0</v>
      </c>
      <c r="AS86" s="2">
        <v>4.0</v>
      </c>
      <c r="AU86" s="2">
        <v>15.0</v>
      </c>
      <c r="AV86" s="2" t="s">
        <v>619</v>
      </c>
      <c r="AX86" s="2" t="s">
        <v>620</v>
      </c>
      <c r="AY86" s="2">
        <v>8.0</v>
      </c>
      <c r="AZ86" s="2" t="s">
        <v>621</v>
      </c>
      <c r="BA86" s="2" t="s">
        <v>622</v>
      </c>
      <c r="BB86" s="2" t="s">
        <v>623</v>
      </c>
    </row>
    <row r="87">
      <c r="A87" s="2">
        <v>85.0</v>
      </c>
      <c r="B87" s="2">
        <v>85.0</v>
      </c>
      <c r="C87" s="2">
        <v>85.0</v>
      </c>
      <c r="D87" s="2" t="s">
        <v>6</v>
      </c>
      <c r="J87" s="4">
        <v>32762.0</v>
      </c>
      <c r="K87" s="2">
        <v>7.0</v>
      </c>
      <c r="L87" s="2">
        <v>90.0</v>
      </c>
      <c r="M87" s="2">
        <v>8.0</v>
      </c>
      <c r="N87" s="2">
        <v>0.0</v>
      </c>
      <c r="O87" s="2" t="s">
        <v>405</v>
      </c>
      <c r="P87" s="2">
        <v>0.0</v>
      </c>
      <c r="R87" s="2" t="s">
        <v>624</v>
      </c>
      <c r="S87" s="2" t="s">
        <v>72</v>
      </c>
      <c r="U87" s="2">
        <v>1.0</v>
      </c>
      <c r="W87" s="2" t="s">
        <v>625</v>
      </c>
      <c r="X87" s="2" t="s">
        <v>111</v>
      </c>
      <c r="AA87" s="2" t="s">
        <v>626</v>
      </c>
      <c r="AB87" s="2">
        <v>4.0</v>
      </c>
      <c r="AC87" s="2" t="s">
        <v>627</v>
      </c>
      <c r="AD87" s="2" t="s">
        <v>114</v>
      </c>
      <c r="AM87" s="2" t="s">
        <v>41</v>
      </c>
      <c r="AW87" s="2" t="s">
        <v>101</v>
      </c>
      <c r="AY87" s="2">
        <v>9.0</v>
      </c>
      <c r="AZ87" s="2" t="s">
        <v>628</v>
      </c>
      <c r="BA87" s="2" t="s">
        <v>629</v>
      </c>
      <c r="BB87" s="2" t="s">
        <v>630</v>
      </c>
    </row>
    <row r="88">
      <c r="A88" s="2">
        <v>86.0</v>
      </c>
      <c r="B88" s="2">
        <v>86.0</v>
      </c>
      <c r="C88" s="2">
        <v>86.0</v>
      </c>
      <c r="D88" s="2" t="s">
        <v>6</v>
      </c>
      <c r="J88" s="4">
        <v>27126.0</v>
      </c>
      <c r="K88" s="2">
        <v>8.0</v>
      </c>
      <c r="L88" s="2">
        <v>45.0</v>
      </c>
      <c r="M88" s="2">
        <v>5.0</v>
      </c>
      <c r="N88" s="2">
        <v>5.0</v>
      </c>
      <c r="O88" s="2" t="s">
        <v>327</v>
      </c>
      <c r="P88" s="2">
        <v>1.0</v>
      </c>
      <c r="Q88" s="2" t="s">
        <v>89</v>
      </c>
      <c r="S88" s="2" t="s">
        <v>72</v>
      </c>
      <c r="U88" s="2">
        <v>1.0</v>
      </c>
      <c r="V88" s="2" t="s">
        <v>631</v>
      </c>
      <c r="X88" s="2" t="s">
        <v>75</v>
      </c>
      <c r="Z88" s="2" t="s">
        <v>374</v>
      </c>
      <c r="AB88" s="2">
        <v>15.0</v>
      </c>
      <c r="AC88" s="2" t="s">
        <v>632</v>
      </c>
      <c r="AD88" s="2" t="s">
        <v>114</v>
      </c>
      <c r="AJ88" s="2" t="s">
        <v>38</v>
      </c>
      <c r="AO88" s="2" t="s">
        <v>79</v>
      </c>
      <c r="AR88" s="2">
        <v>25.0</v>
      </c>
      <c r="AT88" s="2">
        <v>10.0</v>
      </c>
      <c r="AU88" s="2">
        <v>25.0</v>
      </c>
      <c r="AX88" s="2" t="s">
        <v>633</v>
      </c>
      <c r="AY88" s="2">
        <v>10.0</v>
      </c>
      <c r="BA88" s="2" t="s">
        <v>634</v>
      </c>
    </row>
    <row r="89">
      <c r="A89" s="2">
        <v>87.0</v>
      </c>
      <c r="B89" s="2">
        <v>87.0</v>
      </c>
      <c r="C89" s="2">
        <v>87.0</v>
      </c>
      <c r="G89" s="2" t="s">
        <v>9</v>
      </c>
      <c r="J89" s="4">
        <v>30111.0</v>
      </c>
      <c r="K89" s="2">
        <v>7.0</v>
      </c>
      <c r="L89" s="2">
        <v>120.0</v>
      </c>
      <c r="M89" s="2">
        <v>12.0</v>
      </c>
      <c r="N89" s="2">
        <v>15.0</v>
      </c>
      <c r="O89" s="2" t="s">
        <v>167</v>
      </c>
      <c r="P89" s="2">
        <v>1.0</v>
      </c>
      <c r="Q89" s="2" t="s">
        <v>129</v>
      </c>
      <c r="S89" s="2" t="s">
        <v>135</v>
      </c>
      <c r="U89" s="2">
        <v>1.0</v>
      </c>
      <c r="V89" s="2" t="s">
        <v>11</v>
      </c>
      <c r="X89" s="2" t="s">
        <v>122</v>
      </c>
      <c r="Z89" s="2" t="s">
        <v>605</v>
      </c>
      <c r="AB89" s="2">
        <v>10.0</v>
      </c>
      <c r="AC89" s="2" t="s">
        <v>635</v>
      </c>
      <c r="AD89" s="2" t="s">
        <v>78</v>
      </c>
      <c r="AJ89" s="2" t="s">
        <v>38</v>
      </c>
      <c r="AO89" s="2" t="s">
        <v>79</v>
      </c>
      <c r="AQ89" s="2">
        <v>4.0</v>
      </c>
      <c r="AS89" s="2">
        <v>6.0</v>
      </c>
      <c r="AU89" s="2">
        <v>7.0</v>
      </c>
      <c r="AV89" s="2" t="s">
        <v>636</v>
      </c>
      <c r="AX89" s="2" t="s">
        <v>637</v>
      </c>
      <c r="AY89" s="2">
        <v>6.0</v>
      </c>
      <c r="AZ89" s="2" t="s">
        <v>638</v>
      </c>
      <c r="BA89" s="2" t="s">
        <v>639</v>
      </c>
    </row>
    <row r="90">
      <c r="A90" s="2">
        <v>88.0</v>
      </c>
      <c r="B90" s="2">
        <v>88.0</v>
      </c>
      <c r="C90" s="2">
        <v>88.0</v>
      </c>
      <c r="D90" s="2" t="s">
        <v>6</v>
      </c>
      <c r="H90" s="2" t="s">
        <v>10</v>
      </c>
      <c r="J90" s="4">
        <v>29928.0</v>
      </c>
      <c r="K90" s="2">
        <v>8.0</v>
      </c>
      <c r="L90" s="2">
        <v>120.0</v>
      </c>
      <c r="M90" s="2">
        <v>10.0</v>
      </c>
      <c r="N90" s="2">
        <v>6.0</v>
      </c>
      <c r="O90" s="2" t="s">
        <v>192</v>
      </c>
      <c r="P90" s="2">
        <v>1.0</v>
      </c>
      <c r="Q90" s="2" t="s">
        <v>71</v>
      </c>
      <c r="S90" s="2" t="s">
        <v>130</v>
      </c>
      <c r="U90" s="2">
        <v>0.0</v>
      </c>
      <c r="AD90" s="2" t="s">
        <v>114</v>
      </c>
      <c r="AG90" s="2" t="s">
        <v>35</v>
      </c>
      <c r="AO90" s="2" t="s">
        <v>97</v>
      </c>
      <c r="AQ90" s="2">
        <v>3.0</v>
      </c>
      <c r="AS90" s="2">
        <v>5.0</v>
      </c>
      <c r="AU90" s="2">
        <v>80.0</v>
      </c>
      <c r="AV90" s="2" t="s">
        <v>640</v>
      </c>
      <c r="AW90" s="2" t="s">
        <v>101</v>
      </c>
      <c r="AY90" s="2">
        <v>9.0</v>
      </c>
      <c r="AZ90" s="2" t="s">
        <v>641</v>
      </c>
      <c r="BA90" s="2" t="s">
        <v>145</v>
      </c>
      <c r="BB90" s="2" t="s">
        <v>642</v>
      </c>
    </row>
    <row r="91">
      <c r="A91" s="2">
        <v>89.0</v>
      </c>
      <c r="B91" s="2">
        <v>89.0</v>
      </c>
      <c r="C91" s="2">
        <v>89.0</v>
      </c>
      <c r="D91" s="2" t="s">
        <v>6</v>
      </c>
      <c r="E91" s="2" t="s">
        <v>7</v>
      </c>
      <c r="J91" s="4">
        <v>33888.0</v>
      </c>
      <c r="K91" s="2">
        <v>7.0</v>
      </c>
      <c r="L91" s="2">
        <v>150.0</v>
      </c>
      <c r="M91" s="2">
        <v>9.0</v>
      </c>
      <c r="N91" s="2">
        <v>15.0</v>
      </c>
      <c r="O91" s="2" t="s">
        <v>134</v>
      </c>
      <c r="P91" s="2">
        <v>1.0</v>
      </c>
      <c r="Q91" s="2" t="s">
        <v>71</v>
      </c>
      <c r="S91" s="2" t="s">
        <v>130</v>
      </c>
      <c r="U91" s="2">
        <v>1.0</v>
      </c>
      <c r="V91" s="2" t="s">
        <v>315</v>
      </c>
      <c r="X91" s="2" t="s">
        <v>111</v>
      </c>
      <c r="Z91" s="2" t="s">
        <v>322</v>
      </c>
      <c r="AB91" s="2">
        <v>3.0</v>
      </c>
      <c r="AC91" s="2" t="s">
        <v>643</v>
      </c>
      <c r="AD91" s="2" t="s">
        <v>78</v>
      </c>
      <c r="AJ91" s="2" t="s">
        <v>38</v>
      </c>
      <c r="AO91" s="2" t="s">
        <v>97</v>
      </c>
      <c r="AR91" s="2">
        <v>8.0</v>
      </c>
      <c r="AS91" s="2">
        <v>6.0</v>
      </c>
      <c r="AU91" s="2">
        <v>10.0</v>
      </c>
      <c r="AV91" s="2" t="s">
        <v>644</v>
      </c>
      <c r="AW91" s="2" t="s">
        <v>101</v>
      </c>
      <c r="AY91" s="2">
        <v>9.0</v>
      </c>
      <c r="AZ91" s="2" t="s">
        <v>645</v>
      </c>
      <c r="BA91" s="2" t="s">
        <v>646</v>
      </c>
      <c r="BB91" s="2" t="s">
        <v>647</v>
      </c>
    </row>
    <row r="92">
      <c r="A92" s="2">
        <v>90.0</v>
      </c>
      <c r="B92" s="2">
        <v>90.0</v>
      </c>
      <c r="C92" s="2">
        <v>90.0</v>
      </c>
      <c r="E92" s="2" t="s">
        <v>7</v>
      </c>
      <c r="H92" s="2" t="s">
        <v>10</v>
      </c>
      <c r="J92" s="4">
        <v>35137.0</v>
      </c>
      <c r="K92" s="2">
        <v>8.0</v>
      </c>
      <c r="L92" s="2">
        <v>60.0</v>
      </c>
      <c r="M92" s="2">
        <v>50.0</v>
      </c>
      <c r="N92" s="2">
        <v>13.0</v>
      </c>
      <c r="O92" s="2" t="s">
        <v>405</v>
      </c>
      <c r="P92" s="2">
        <v>0.0</v>
      </c>
      <c r="Q92" s="2" t="s">
        <v>129</v>
      </c>
      <c r="S92" s="2" t="s">
        <v>130</v>
      </c>
      <c r="U92" s="2">
        <v>0.0</v>
      </c>
      <c r="AD92" s="2" t="s">
        <v>78</v>
      </c>
      <c r="AH92" s="2" t="s">
        <v>36</v>
      </c>
      <c r="AO92" s="2" t="s">
        <v>97</v>
      </c>
      <c r="AQ92" s="2">
        <v>6.0</v>
      </c>
      <c r="AS92" s="2">
        <v>5.0</v>
      </c>
      <c r="AU92" s="2">
        <v>7.0</v>
      </c>
      <c r="AV92" s="2" t="s">
        <v>648</v>
      </c>
      <c r="AW92" s="2" t="s">
        <v>101</v>
      </c>
      <c r="AY92" s="2">
        <v>9.0</v>
      </c>
      <c r="AZ92" s="2" t="s">
        <v>649</v>
      </c>
      <c r="BA92" s="2" t="s">
        <v>650</v>
      </c>
      <c r="BB92" s="2" t="s">
        <v>651</v>
      </c>
    </row>
    <row r="93">
      <c r="A93" s="2">
        <v>91.0</v>
      </c>
      <c r="B93" s="2">
        <v>91.0</v>
      </c>
      <c r="C93" s="2">
        <v>91.0</v>
      </c>
      <c r="E93" s="2" t="s">
        <v>7</v>
      </c>
      <c r="H93" s="2" t="s">
        <v>10</v>
      </c>
      <c r="J93" s="4">
        <v>32811.0</v>
      </c>
      <c r="K93" s="2">
        <v>1.0</v>
      </c>
      <c r="L93" s="2">
        <v>20.0</v>
      </c>
      <c r="M93" s="2">
        <v>8.0</v>
      </c>
      <c r="N93" s="2">
        <v>6.0</v>
      </c>
      <c r="O93" s="2" t="s">
        <v>134</v>
      </c>
      <c r="P93" s="2">
        <v>1.0</v>
      </c>
      <c r="Q93" s="2" t="s">
        <v>71</v>
      </c>
      <c r="T93" s="2" t="s">
        <v>652</v>
      </c>
      <c r="U93" s="2">
        <v>0.0</v>
      </c>
      <c r="AD93" s="2" t="s">
        <v>78</v>
      </c>
      <c r="AF93" s="2" t="s">
        <v>34</v>
      </c>
      <c r="AO93" s="2" t="s">
        <v>97</v>
      </c>
      <c r="AQ93" s="2">
        <v>4.0</v>
      </c>
      <c r="AS93" s="2">
        <v>2.0</v>
      </c>
      <c r="AU93" s="2">
        <v>2.0</v>
      </c>
      <c r="AV93" s="2" t="s">
        <v>653</v>
      </c>
      <c r="AW93" s="2" t="s">
        <v>478</v>
      </c>
      <c r="AY93" s="2">
        <v>10.0</v>
      </c>
      <c r="AZ93" s="2" t="s">
        <v>654</v>
      </c>
      <c r="BA93" s="2" t="s">
        <v>655</v>
      </c>
    </row>
    <row r="94">
      <c r="A94" s="2">
        <v>92.0</v>
      </c>
      <c r="B94" s="2">
        <v>92.0</v>
      </c>
      <c r="C94" s="2">
        <v>92.0</v>
      </c>
      <c r="D94" s="2" t="s">
        <v>6</v>
      </c>
      <c r="J94" s="4">
        <v>31433.0</v>
      </c>
      <c r="K94" s="2">
        <v>8.0</v>
      </c>
      <c r="L94" s="2">
        <v>30.0</v>
      </c>
      <c r="M94" s="2">
        <v>10.0</v>
      </c>
      <c r="N94" s="2">
        <v>2.0</v>
      </c>
      <c r="O94" s="2" t="s">
        <v>87</v>
      </c>
      <c r="P94" s="2">
        <v>0.0</v>
      </c>
      <c r="Q94" s="2" t="s">
        <v>108</v>
      </c>
      <c r="S94" s="2" t="s">
        <v>130</v>
      </c>
      <c r="U94" s="2">
        <v>1.0</v>
      </c>
      <c r="V94" s="2" t="s">
        <v>224</v>
      </c>
      <c r="X94" s="2" t="s">
        <v>111</v>
      </c>
      <c r="Z94" s="2" t="s">
        <v>123</v>
      </c>
      <c r="AB94" s="2">
        <v>5.0</v>
      </c>
      <c r="AC94" s="2" t="s">
        <v>656</v>
      </c>
      <c r="AD94" s="2" t="s">
        <v>114</v>
      </c>
      <c r="AH94" s="2" t="s">
        <v>36</v>
      </c>
      <c r="AO94" s="2" t="s">
        <v>237</v>
      </c>
      <c r="AQ94" s="2">
        <v>6.0</v>
      </c>
      <c r="AS94" s="2">
        <v>6.0</v>
      </c>
      <c r="AU94" s="2">
        <v>10.0</v>
      </c>
      <c r="AV94" s="2" t="s">
        <v>657</v>
      </c>
      <c r="AW94" s="2" t="s">
        <v>101</v>
      </c>
      <c r="AY94" s="2">
        <v>10.0</v>
      </c>
      <c r="AZ94" s="2" t="s">
        <v>657</v>
      </c>
      <c r="BA94" s="2" t="s">
        <v>657</v>
      </c>
      <c r="BB94" s="2" t="s">
        <v>657</v>
      </c>
    </row>
    <row r="95">
      <c r="A95" s="2">
        <v>93.0</v>
      </c>
      <c r="B95" s="2">
        <v>93.0</v>
      </c>
      <c r="C95" s="2">
        <v>93.0</v>
      </c>
      <c r="E95" s="2" t="s">
        <v>7</v>
      </c>
      <c r="H95" s="2" t="s">
        <v>10</v>
      </c>
      <c r="J95" s="4">
        <v>32892.0</v>
      </c>
      <c r="K95" s="2">
        <v>7.0</v>
      </c>
      <c r="L95" s="2">
        <v>60.0</v>
      </c>
      <c r="M95" s="2">
        <v>11.0</v>
      </c>
      <c r="N95" s="2">
        <v>3.0</v>
      </c>
      <c r="O95" s="2" t="s">
        <v>405</v>
      </c>
      <c r="P95" s="2">
        <v>0.0</v>
      </c>
      <c r="Q95" s="2" t="s">
        <v>71</v>
      </c>
      <c r="S95" s="2" t="s">
        <v>72</v>
      </c>
      <c r="U95" s="2">
        <v>1.0</v>
      </c>
      <c r="V95" s="2" t="s">
        <v>315</v>
      </c>
      <c r="X95" s="2" t="s">
        <v>111</v>
      </c>
      <c r="Z95" s="2" t="s">
        <v>123</v>
      </c>
      <c r="AB95" s="2">
        <v>1.0</v>
      </c>
      <c r="AC95" s="2" t="s">
        <v>658</v>
      </c>
      <c r="AD95" s="2" t="s">
        <v>114</v>
      </c>
      <c r="AM95" s="2" t="s">
        <v>41</v>
      </c>
      <c r="AW95" s="2" t="s">
        <v>101</v>
      </c>
      <c r="AY95" s="2">
        <v>10.0</v>
      </c>
      <c r="AZ95" s="2" t="s">
        <v>102</v>
      </c>
    </row>
    <row r="96">
      <c r="A96" s="2">
        <v>94.0</v>
      </c>
      <c r="B96" s="2">
        <v>94.0</v>
      </c>
      <c r="C96" s="2">
        <v>94.0</v>
      </c>
      <c r="E96" s="2" t="s">
        <v>7</v>
      </c>
      <c r="H96" s="2" t="s">
        <v>10</v>
      </c>
      <c r="J96" s="4">
        <v>42904.0</v>
      </c>
      <c r="K96" s="2">
        <v>6.0</v>
      </c>
      <c r="L96" s="2">
        <v>40.0</v>
      </c>
      <c r="M96" s="2">
        <v>10.0</v>
      </c>
      <c r="N96" s="2">
        <v>5.0</v>
      </c>
      <c r="O96" s="2" t="s">
        <v>70</v>
      </c>
      <c r="P96" s="2">
        <v>1.0</v>
      </c>
      <c r="Q96" s="2" t="s">
        <v>71</v>
      </c>
      <c r="S96" s="2" t="s">
        <v>130</v>
      </c>
      <c r="U96" s="2">
        <v>1.0</v>
      </c>
      <c r="V96" s="2" t="s">
        <v>577</v>
      </c>
      <c r="X96" s="2" t="s">
        <v>122</v>
      </c>
      <c r="Z96" s="2" t="s">
        <v>228</v>
      </c>
      <c r="AB96" s="2">
        <v>5.0</v>
      </c>
      <c r="AC96" s="2" t="s">
        <v>659</v>
      </c>
      <c r="AD96" s="2" t="s">
        <v>114</v>
      </c>
      <c r="AH96" s="2" t="s">
        <v>36</v>
      </c>
      <c r="AJ96" s="2" t="s">
        <v>38</v>
      </c>
      <c r="AO96" s="2" t="s">
        <v>79</v>
      </c>
      <c r="AQ96" s="2">
        <v>4.0</v>
      </c>
      <c r="AS96" s="2">
        <v>3.0</v>
      </c>
      <c r="AU96" s="2">
        <v>3.0</v>
      </c>
      <c r="AV96" s="2" t="s">
        <v>660</v>
      </c>
      <c r="AW96" s="2" t="s">
        <v>292</v>
      </c>
      <c r="AY96" s="2">
        <v>7.0</v>
      </c>
      <c r="AZ96" s="2" t="s">
        <v>661</v>
      </c>
      <c r="BA96" s="2" t="s">
        <v>662</v>
      </c>
      <c r="BB96" s="2" t="s">
        <v>663</v>
      </c>
    </row>
    <row r="97">
      <c r="A97" s="2">
        <v>95.0</v>
      </c>
      <c r="B97" s="2">
        <v>95.0</v>
      </c>
      <c r="C97" s="2">
        <v>95.0</v>
      </c>
      <c r="D97" s="2" t="s">
        <v>6</v>
      </c>
      <c r="J97" s="4">
        <v>32049.0</v>
      </c>
      <c r="K97" s="2">
        <v>8.0</v>
      </c>
      <c r="L97" s="2">
        <v>90.0</v>
      </c>
      <c r="M97" s="2">
        <v>7.0</v>
      </c>
      <c r="N97" s="2">
        <v>50.0</v>
      </c>
      <c r="O97" s="2" t="s">
        <v>120</v>
      </c>
      <c r="P97" s="2">
        <v>0.0</v>
      </c>
      <c r="Q97" s="2" t="s">
        <v>491</v>
      </c>
      <c r="S97" s="2" t="s">
        <v>72</v>
      </c>
      <c r="U97" s="2">
        <v>1.0</v>
      </c>
      <c r="V97" s="2" t="s">
        <v>224</v>
      </c>
      <c r="X97" s="2" t="s">
        <v>111</v>
      </c>
      <c r="Z97" s="2" t="s">
        <v>412</v>
      </c>
      <c r="AB97" s="2">
        <v>6.0</v>
      </c>
      <c r="AC97" s="2" t="s">
        <v>664</v>
      </c>
      <c r="AD97" s="2" t="s">
        <v>96</v>
      </c>
      <c r="AH97" s="2" t="s">
        <v>36</v>
      </c>
      <c r="AI97" s="2" t="s">
        <v>37</v>
      </c>
      <c r="AO97" s="2" t="s">
        <v>665</v>
      </c>
      <c r="AR97" s="2">
        <v>15.0</v>
      </c>
      <c r="AS97" s="2">
        <v>6.0</v>
      </c>
      <c r="AU97" s="2">
        <v>40.0</v>
      </c>
      <c r="AV97" s="2" t="s">
        <v>434</v>
      </c>
      <c r="AW97" s="2" t="s">
        <v>101</v>
      </c>
      <c r="AY97" s="2">
        <v>10.0</v>
      </c>
      <c r="AZ97" s="2" t="s">
        <v>102</v>
      </c>
    </row>
    <row r="98">
      <c r="A98" s="2">
        <v>96.0</v>
      </c>
      <c r="B98" s="2">
        <v>96.0</v>
      </c>
      <c r="C98" s="2">
        <v>96.0</v>
      </c>
      <c r="H98" s="2" t="s">
        <v>10</v>
      </c>
      <c r="J98" s="4">
        <v>35247.0</v>
      </c>
      <c r="K98" s="2">
        <v>6.0</v>
      </c>
      <c r="L98" s="2">
        <v>200.0</v>
      </c>
      <c r="M98" s="2">
        <v>4.0</v>
      </c>
      <c r="N98" s="2">
        <v>15.0</v>
      </c>
      <c r="O98" s="2" t="s">
        <v>120</v>
      </c>
      <c r="P98" s="2">
        <v>1.0</v>
      </c>
      <c r="Q98" s="2" t="s">
        <v>129</v>
      </c>
      <c r="S98" s="2" t="s">
        <v>130</v>
      </c>
      <c r="U98" s="2">
        <v>1.0</v>
      </c>
      <c r="V98" s="2" t="s">
        <v>145</v>
      </c>
      <c r="X98" s="2" t="s">
        <v>111</v>
      </c>
      <c r="Z98" s="2" t="s">
        <v>76</v>
      </c>
      <c r="AB98" s="2">
        <v>1.0</v>
      </c>
      <c r="AC98" s="2" t="s">
        <v>77</v>
      </c>
      <c r="AD98" s="2" t="s">
        <v>78</v>
      </c>
      <c r="AH98" s="2" t="s">
        <v>36</v>
      </c>
      <c r="AJ98" s="2" t="s">
        <v>38</v>
      </c>
      <c r="AO98" s="2" t="s">
        <v>116</v>
      </c>
      <c r="AR98" s="2">
        <v>80.0</v>
      </c>
      <c r="AT98" s="2">
        <v>15.0</v>
      </c>
      <c r="AU98" s="2">
        <v>4.0</v>
      </c>
      <c r="AV98" s="2" t="s">
        <v>666</v>
      </c>
      <c r="AW98" s="2" t="s">
        <v>84</v>
      </c>
      <c r="AY98" s="2">
        <v>10.0</v>
      </c>
      <c r="AZ98" s="2" t="s">
        <v>667</v>
      </c>
      <c r="BA98" s="2" t="s">
        <v>668</v>
      </c>
      <c r="BB98" s="2" t="s">
        <v>669</v>
      </c>
    </row>
    <row r="99">
      <c r="A99" s="2">
        <v>97.0</v>
      </c>
      <c r="B99" s="2">
        <v>97.0</v>
      </c>
      <c r="C99" s="2">
        <v>97.0</v>
      </c>
      <c r="E99" s="2" t="s">
        <v>7</v>
      </c>
      <c r="J99" s="4">
        <v>24438.0</v>
      </c>
      <c r="K99" s="2">
        <v>7.0</v>
      </c>
      <c r="L99" s="2">
        <v>90.0</v>
      </c>
      <c r="M99" s="2">
        <v>10.0</v>
      </c>
      <c r="N99" s="2">
        <v>10.0</v>
      </c>
      <c r="O99" s="2" t="s">
        <v>87</v>
      </c>
      <c r="P99" s="2">
        <v>1.0</v>
      </c>
      <c r="Q99" s="2" t="s">
        <v>108</v>
      </c>
      <c r="S99" s="2" t="s">
        <v>135</v>
      </c>
      <c r="U99" s="2">
        <v>1.0</v>
      </c>
      <c r="V99" s="2" t="s">
        <v>315</v>
      </c>
      <c r="X99" s="2" t="s">
        <v>75</v>
      </c>
      <c r="Z99" s="2" t="s">
        <v>399</v>
      </c>
      <c r="AB99" s="2">
        <v>25.0</v>
      </c>
      <c r="AC99" s="2" t="s">
        <v>670</v>
      </c>
      <c r="AD99" s="2" t="s">
        <v>114</v>
      </c>
      <c r="AI99" s="2" t="s">
        <v>37</v>
      </c>
      <c r="AO99" s="2" t="s">
        <v>79</v>
      </c>
      <c r="AQ99" s="2">
        <v>4.0</v>
      </c>
      <c r="AS99" s="2">
        <v>6.0</v>
      </c>
      <c r="AU99" s="2">
        <v>30.0</v>
      </c>
      <c r="AV99" s="2" t="s">
        <v>671</v>
      </c>
      <c r="AW99" s="2" t="s">
        <v>101</v>
      </c>
      <c r="AY99" s="2">
        <v>10.0</v>
      </c>
      <c r="AZ99" s="2" t="s">
        <v>672</v>
      </c>
      <c r="BA99" s="2" t="s">
        <v>540</v>
      </c>
      <c r="BB99" s="2" t="s">
        <v>673</v>
      </c>
    </row>
    <row r="100">
      <c r="A100" s="2">
        <v>98.0</v>
      </c>
      <c r="B100" s="2">
        <v>98.0</v>
      </c>
      <c r="C100" s="2">
        <v>98.0</v>
      </c>
      <c r="D100" s="2" t="s">
        <v>6</v>
      </c>
      <c r="J100" s="4">
        <v>29094.0</v>
      </c>
      <c r="K100" s="2">
        <v>8.0</v>
      </c>
      <c r="L100" s="2">
        <v>0.0</v>
      </c>
      <c r="M100" s="2">
        <v>8.0</v>
      </c>
      <c r="N100" s="2">
        <v>24.0</v>
      </c>
      <c r="O100" s="2" t="s">
        <v>291</v>
      </c>
      <c r="P100" s="2">
        <v>0.0</v>
      </c>
      <c r="Q100" s="2" t="s">
        <v>172</v>
      </c>
      <c r="S100" s="2" t="s">
        <v>90</v>
      </c>
      <c r="U100" s="2">
        <v>1.0</v>
      </c>
      <c r="V100" s="2" t="s">
        <v>315</v>
      </c>
      <c r="X100" s="2" t="s">
        <v>111</v>
      </c>
      <c r="Z100" s="2" t="s">
        <v>123</v>
      </c>
      <c r="AB100" s="2">
        <v>20.0</v>
      </c>
      <c r="AC100" s="2" t="s">
        <v>674</v>
      </c>
      <c r="AD100" s="2" t="s">
        <v>78</v>
      </c>
      <c r="AG100" s="2" t="s">
        <v>35</v>
      </c>
      <c r="AI100" s="2" t="s">
        <v>37</v>
      </c>
      <c r="AO100" s="2" t="s">
        <v>79</v>
      </c>
      <c r="AQ100" s="2">
        <v>6.0</v>
      </c>
      <c r="AS100" s="2">
        <v>6.0</v>
      </c>
      <c r="AU100" s="2">
        <v>12.0</v>
      </c>
      <c r="AV100" s="2" t="s">
        <v>675</v>
      </c>
      <c r="AW100" s="2" t="s">
        <v>101</v>
      </c>
      <c r="AY100" s="2">
        <v>10.0</v>
      </c>
      <c r="AZ100" s="2" t="s">
        <v>676</v>
      </c>
      <c r="BA100" s="2" t="s">
        <v>677</v>
      </c>
      <c r="BB100" s="2" t="s">
        <v>678</v>
      </c>
    </row>
    <row r="101">
      <c r="A101" s="2">
        <v>99.0</v>
      </c>
      <c r="B101" s="2">
        <v>99.0</v>
      </c>
      <c r="C101" s="2">
        <v>99.0</v>
      </c>
      <c r="F101" s="2" t="s">
        <v>8</v>
      </c>
      <c r="G101" s="2" t="s">
        <v>9</v>
      </c>
      <c r="J101" s="4">
        <v>32967.0</v>
      </c>
      <c r="K101" s="2">
        <v>8.0</v>
      </c>
      <c r="L101" s="2">
        <v>0.0</v>
      </c>
      <c r="M101" s="2">
        <v>12.0</v>
      </c>
      <c r="N101" s="2">
        <v>3.0</v>
      </c>
      <c r="O101" s="2" t="s">
        <v>167</v>
      </c>
      <c r="P101" s="2">
        <v>1.0</v>
      </c>
      <c r="Q101" s="2" t="s">
        <v>71</v>
      </c>
      <c r="S101" s="2" t="s">
        <v>130</v>
      </c>
      <c r="U101" s="2">
        <v>1.0</v>
      </c>
      <c r="V101" s="2" t="s">
        <v>631</v>
      </c>
      <c r="X101" s="2" t="s">
        <v>111</v>
      </c>
      <c r="Z101" s="2" t="s">
        <v>76</v>
      </c>
      <c r="AB101" s="2">
        <v>4.0</v>
      </c>
      <c r="AC101" s="2" t="s">
        <v>77</v>
      </c>
      <c r="AD101" s="2" t="s">
        <v>78</v>
      </c>
      <c r="AJ101" s="2" t="s">
        <v>38</v>
      </c>
      <c r="AN101" s="2" t="s">
        <v>679</v>
      </c>
      <c r="AO101" s="2" t="s">
        <v>97</v>
      </c>
      <c r="AQ101" s="2">
        <v>6.0</v>
      </c>
      <c r="AS101" s="2">
        <v>2.0</v>
      </c>
      <c r="AU101" s="2">
        <v>5.0</v>
      </c>
      <c r="AV101" s="2" t="s">
        <v>680</v>
      </c>
      <c r="AW101" s="2" t="s">
        <v>101</v>
      </c>
      <c r="AY101" s="2">
        <v>10.0</v>
      </c>
      <c r="AZ101" s="2" t="s">
        <v>681</v>
      </c>
      <c r="BA101" s="2" t="s">
        <v>682</v>
      </c>
      <c r="BB101" s="2" t="s">
        <v>683</v>
      </c>
    </row>
    <row r="102">
      <c r="A102" s="2">
        <v>100.0</v>
      </c>
      <c r="B102" s="2">
        <v>100.0</v>
      </c>
      <c r="C102" s="2">
        <v>100.0</v>
      </c>
      <c r="D102" s="2" t="s">
        <v>6</v>
      </c>
      <c r="E102" s="2" t="s">
        <v>7</v>
      </c>
      <c r="H102" s="2" t="s">
        <v>10</v>
      </c>
      <c r="J102" s="4">
        <v>27169.0</v>
      </c>
      <c r="K102" s="2">
        <v>7.0</v>
      </c>
      <c r="L102" s="2">
        <v>50.0</v>
      </c>
      <c r="M102" s="2">
        <v>10.0</v>
      </c>
      <c r="N102" s="2">
        <v>5.0</v>
      </c>
      <c r="O102" s="2" t="s">
        <v>167</v>
      </c>
      <c r="P102" s="2">
        <v>0.0</v>
      </c>
      <c r="Q102" s="2" t="s">
        <v>172</v>
      </c>
      <c r="S102" s="2" t="s">
        <v>130</v>
      </c>
      <c r="U102" s="2">
        <v>1.0</v>
      </c>
      <c r="V102" s="2" t="s">
        <v>315</v>
      </c>
      <c r="X102" s="2" t="s">
        <v>451</v>
      </c>
      <c r="Z102" s="2" t="s">
        <v>684</v>
      </c>
      <c r="AB102" s="2">
        <v>16.0</v>
      </c>
      <c r="AC102" s="2" t="s">
        <v>685</v>
      </c>
      <c r="AD102" s="2" t="s">
        <v>114</v>
      </c>
      <c r="AI102" s="2" t="s">
        <v>37</v>
      </c>
      <c r="AO102" s="2" t="s">
        <v>97</v>
      </c>
      <c r="AQ102" s="2">
        <v>6.0</v>
      </c>
      <c r="AS102" s="2">
        <v>6.0</v>
      </c>
      <c r="AU102" s="2">
        <v>60.0</v>
      </c>
      <c r="AV102" s="2" t="s">
        <v>686</v>
      </c>
      <c r="AW102" s="2" t="s">
        <v>101</v>
      </c>
      <c r="AY102" s="2">
        <v>6.0</v>
      </c>
      <c r="AZ102" s="2" t="s">
        <v>687</v>
      </c>
    </row>
    <row r="103">
      <c r="A103" s="2">
        <v>101.0</v>
      </c>
      <c r="B103" s="2">
        <v>101.0</v>
      </c>
      <c r="C103" s="2">
        <v>101.0</v>
      </c>
      <c r="H103" s="2" t="s">
        <v>10</v>
      </c>
      <c r="J103" s="4">
        <v>31622.0</v>
      </c>
      <c r="K103" s="2">
        <v>6.0</v>
      </c>
      <c r="L103" s="2">
        <v>2.0</v>
      </c>
      <c r="M103" s="2">
        <v>12.0</v>
      </c>
      <c r="N103" s="2">
        <v>3.0</v>
      </c>
      <c r="O103" s="2" t="s">
        <v>106</v>
      </c>
      <c r="P103" s="2">
        <v>0.0</v>
      </c>
      <c r="Q103" s="2" t="s">
        <v>89</v>
      </c>
      <c r="S103" s="2" t="s">
        <v>130</v>
      </c>
      <c r="U103" s="2">
        <v>1.0</v>
      </c>
      <c r="V103" s="2" t="s">
        <v>515</v>
      </c>
      <c r="X103" s="2" t="s">
        <v>147</v>
      </c>
      <c r="Z103" s="2" t="s">
        <v>76</v>
      </c>
      <c r="AB103" s="2">
        <v>10.0</v>
      </c>
      <c r="AC103" s="2" t="s">
        <v>688</v>
      </c>
      <c r="AD103" s="2" t="s">
        <v>114</v>
      </c>
      <c r="AI103" s="2" t="s">
        <v>37</v>
      </c>
      <c r="AO103" s="2" t="s">
        <v>116</v>
      </c>
      <c r="AR103" s="2">
        <v>10.0</v>
      </c>
      <c r="AS103" s="2">
        <v>5.0</v>
      </c>
      <c r="AU103" s="2">
        <v>20.0</v>
      </c>
      <c r="AV103" s="2" t="s">
        <v>689</v>
      </c>
      <c r="AW103" s="2" t="s">
        <v>101</v>
      </c>
      <c r="AY103" s="2">
        <v>8.0</v>
      </c>
      <c r="AZ103" s="2" t="s">
        <v>690</v>
      </c>
      <c r="BA103" s="2" t="s">
        <v>691</v>
      </c>
      <c r="BB103" s="2" t="s">
        <v>692</v>
      </c>
    </row>
    <row r="104">
      <c r="A104" s="2">
        <v>102.0</v>
      </c>
      <c r="B104" s="2">
        <v>102.0</v>
      </c>
      <c r="C104" s="2">
        <v>102.0</v>
      </c>
      <c r="D104" s="2" t="s">
        <v>6</v>
      </c>
      <c r="E104" s="2" t="s">
        <v>7</v>
      </c>
      <c r="H104" s="2" t="s">
        <v>10</v>
      </c>
      <c r="J104" s="4">
        <v>32721.0</v>
      </c>
      <c r="K104" s="2">
        <v>6.0</v>
      </c>
      <c r="L104" s="2">
        <v>0.0</v>
      </c>
      <c r="M104" s="2">
        <v>14.0</v>
      </c>
      <c r="N104" s="2">
        <v>25.0</v>
      </c>
      <c r="O104" s="2" t="s">
        <v>192</v>
      </c>
      <c r="P104" s="2">
        <v>1.0</v>
      </c>
      <c r="Q104" s="2" t="s">
        <v>108</v>
      </c>
      <c r="T104" s="2" t="s">
        <v>693</v>
      </c>
      <c r="U104" s="2">
        <v>1.0</v>
      </c>
      <c r="V104" s="2" t="s">
        <v>577</v>
      </c>
      <c r="X104" s="2" t="s">
        <v>122</v>
      </c>
      <c r="AA104" s="2" t="s">
        <v>694</v>
      </c>
      <c r="AB104" s="2">
        <v>6.0</v>
      </c>
      <c r="AC104" s="2" t="s">
        <v>695</v>
      </c>
      <c r="AD104" s="2" t="s">
        <v>78</v>
      </c>
      <c r="AG104" s="2" t="s">
        <v>35</v>
      </c>
      <c r="AN104" s="2" t="s">
        <v>696</v>
      </c>
      <c r="AO104" s="2" t="s">
        <v>97</v>
      </c>
      <c r="AR104" s="2">
        <v>20.0</v>
      </c>
      <c r="AS104" s="2">
        <v>4.0</v>
      </c>
      <c r="AU104" s="2">
        <v>80.0</v>
      </c>
      <c r="AV104" s="2" t="s">
        <v>697</v>
      </c>
      <c r="AX104" s="2" t="s">
        <v>698</v>
      </c>
      <c r="AY104" s="2">
        <v>9.0</v>
      </c>
      <c r="AZ104" s="2" t="s">
        <v>699</v>
      </c>
      <c r="BA104" s="2" t="s">
        <v>700</v>
      </c>
      <c r="BB104" s="2" t="s">
        <v>701</v>
      </c>
    </row>
    <row r="105">
      <c r="A105" s="2">
        <v>103.0</v>
      </c>
      <c r="B105" s="2">
        <v>103.0</v>
      </c>
      <c r="C105" s="2">
        <v>103.0</v>
      </c>
      <c r="D105" s="2" t="s">
        <v>6</v>
      </c>
      <c r="J105" s="4">
        <v>23231.0</v>
      </c>
      <c r="K105" s="2">
        <v>7.0</v>
      </c>
      <c r="L105" s="2">
        <v>0.0</v>
      </c>
      <c r="M105" s="2">
        <v>10.0</v>
      </c>
      <c r="N105" s="2">
        <v>20.0</v>
      </c>
      <c r="O105" s="2" t="s">
        <v>405</v>
      </c>
      <c r="P105" s="2">
        <v>1.0</v>
      </c>
      <c r="Q105" s="2" t="s">
        <v>89</v>
      </c>
      <c r="S105" s="2" t="s">
        <v>130</v>
      </c>
      <c r="U105" s="2">
        <v>1.0</v>
      </c>
      <c r="V105" s="2" t="s">
        <v>145</v>
      </c>
      <c r="X105" s="2" t="s">
        <v>173</v>
      </c>
      <c r="Z105" s="2" t="s">
        <v>228</v>
      </c>
      <c r="AB105" s="2">
        <v>27.0</v>
      </c>
      <c r="AC105" s="2" t="s">
        <v>702</v>
      </c>
      <c r="AD105" s="2" t="s">
        <v>114</v>
      </c>
      <c r="AH105" s="2" t="s">
        <v>36</v>
      </c>
      <c r="AP105" s="2" t="s">
        <v>703</v>
      </c>
      <c r="AR105" s="2">
        <v>10.0</v>
      </c>
      <c r="AS105" s="2">
        <v>4.0</v>
      </c>
      <c r="AU105" s="2">
        <v>10.0</v>
      </c>
      <c r="AV105" s="2" t="s">
        <v>704</v>
      </c>
      <c r="AW105" s="2" t="s">
        <v>292</v>
      </c>
      <c r="AY105" s="2">
        <v>2.0</v>
      </c>
      <c r="AZ105" s="2" t="s">
        <v>705</v>
      </c>
      <c r="BA105" s="2" t="s">
        <v>706</v>
      </c>
      <c r="BB105" s="2" t="s">
        <v>707</v>
      </c>
    </row>
    <row r="106">
      <c r="A106" s="2">
        <v>104.0</v>
      </c>
      <c r="B106" s="2">
        <v>104.0</v>
      </c>
      <c r="C106" s="2">
        <v>104.0</v>
      </c>
      <c r="D106" s="2" t="s">
        <v>6</v>
      </c>
      <c r="H106" s="2" t="s">
        <v>10</v>
      </c>
      <c r="J106" s="4">
        <v>32437.0</v>
      </c>
      <c r="K106" s="2">
        <v>8.0</v>
      </c>
      <c r="L106" s="2">
        <v>0.0</v>
      </c>
      <c r="M106" s="2">
        <v>10.0</v>
      </c>
      <c r="N106" s="2">
        <v>10.0</v>
      </c>
      <c r="O106" s="2" t="s">
        <v>134</v>
      </c>
      <c r="P106" s="2">
        <v>0.0</v>
      </c>
      <c r="Q106" s="2" t="s">
        <v>89</v>
      </c>
      <c r="T106" s="2" t="s">
        <v>708</v>
      </c>
      <c r="U106" s="2">
        <v>0.0</v>
      </c>
      <c r="AD106" s="2" t="s">
        <v>114</v>
      </c>
      <c r="AH106" s="2" t="s">
        <v>36</v>
      </c>
      <c r="AJ106" s="2" t="s">
        <v>38</v>
      </c>
      <c r="AO106" s="2" t="s">
        <v>116</v>
      </c>
      <c r="AR106" s="2">
        <v>15.0</v>
      </c>
      <c r="AT106" s="2">
        <v>15.0</v>
      </c>
      <c r="AU106" s="2">
        <v>16.0</v>
      </c>
      <c r="AV106" s="2" t="s">
        <v>709</v>
      </c>
      <c r="AX106" s="2" t="s">
        <v>710</v>
      </c>
      <c r="AY106" s="2">
        <v>4.0</v>
      </c>
      <c r="AZ106" s="2" t="s">
        <v>711</v>
      </c>
      <c r="BA106" s="2" t="s">
        <v>712</v>
      </c>
      <c r="BB106" s="2" t="s">
        <v>713</v>
      </c>
    </row>
    <row r="107">
      <c r="A107" s="2">
        <v>105.0</v>
      </c>
      <c r="B107" s="2">
        <v>105.0</v>
      </c>
      <c r="C107" s="2">
        <v>105.0</v>
      </c>
      <c r="E107" s="2" t="s">
        <v>7</v>
      </c>
      <c r="F107" s="2" t="s">
        <v>8</v>
      </c>
      <c r="J107" s="4">
        <v>31109.0</v>
      </c>
      <c r="K107" s="2">
        <v>6.0</v>
      </c>
      <c r="L107" s="2">
        <v>45.0</v>
      </c>
      <c r="M107" s="2">
        <v>9.0</v>
      </c>
      <c r="N107" s="2">
        <v>2.0</v>
      </c>
      <c r="O107" s="2" t="s">
        <v>70</v>
      </c>
      <c r="P107" s="2">
        <v>1.0</v>
      </c>
      <c r="Q107" s="2" t="s">
        <v>71</v>
      </c>
      <c r="S107" s="2" t="s">
        <v>130</v>
      </c>
      <c r="U107" s="2">
        <v>1.0</v>
      </c>
      <c r="V107" s="2" t="s">
        <v>36</v>
      </c>
      <c r="Y107" s="2" t="s">
        <v>714</v>
      </c>
      <c r="Z107" s="2" t="s">
        <v>76</v>
      </c>
      <c r="AB107" s="2">
        <v>3.0</v>
      </c>
      <c r="AC107" s="2" t="s">
        <v>715</v>
      </c>
      <c r="AD107" s="2" t="s">
        <v>96</v>
      </c>
      <c r="AH107" s="2" t="s">
        <v>36</v>
      </c>
      <c r="AO107" s="2" t="s">
        <v>116</v>
      </c>
      <c r="AQ107" s="2">
        <v>4.0</v>
      </c>
      <c r="AS107" s="2">
        <v>5.0</v>
      </c>
      <c r="AU107" s="2">
        <v>30.0</v>
      </c>
      <c r="AV107" s="2" t="s">
        <v>716</v>
      </c>
      <c r="AW107" s="2" t="s">
        <v>84</v>
      </c>
      <c r="AY107" s="2">
        <v>9.0</v>
      </c>
      <c r="AZ107" s="2" t="s">
        <v>717</v>
      </c>
      <c r="BA107" s="2" t="s">
        <v>718</v>
      </c>
    </row>
    <row r="108">
      <c r="A108" s="2">
        <v>106.0</v>
      </c>
      <c r="B108" s="2">
        <v>106.0</v>
      </c>
      <c r="C108" s="2">
        <v>106.0</v>
      </c>
      <c r="D108" s="2" t="s">
        <v>6</v>
      </c>
      <c r="H108" s="2" t="s">
        <v>10</v>
      </c>
      <c r="J108" s="4">
        <v>29887.0</v>
      </c>
      <c r="K108" s="2">
        <v>7.0</v>
      </c>
      <c r="L108" s="2">
        <v>30.0</v>
      </c>
      <c r="M108" s="2">
        <v>9.0</v>
      </c>
      <c r="N108" s="2">
        <v>10.0</v>
      </c>
      <c r="O108" s="2" t="s">
        <v>70</v>
      </c>
      <c r="P108" s="2">
        <v>0.0</v>
      </c>
      <c r="Q108" s="2" t="s">
        <v>89</v>
      </c>
      <c r="S108" s="2" t="s">
        <v>135</v>
      </c>
      <c r="U108" s="2">
        <v>1.0</v>
      </c>
      <c r="V108" s="2" t="s">
        <v>315</v>
      </c>
      <c r="X108" s="2" t="s">
        <v>147</v>
      </c>
      <c r="Z108" s="2" t="s">
        <v>123</v>
      </c>
      <c r="AB108" s="2">
        <v>11.0</v>
      </c>
      <c r="AC108" s="2" t="s">
        <v>719</v>
      </c>
      <c r="AD108" s="2" t="s">
        <v>78</v>
      </c>
      <c r="AJ108" s="2" t="s">
        <v>38</v>
      </c>
      <c r="AO108" s="2" t="s">
        <v>97</v>
      </c>
      <c r="AQ108" s="2">
        <v>6.0</v>
      </c>
      <c r="AS108" s="2">
        <v>4.0</v>
      </c>
      <c r="AU108" s="2">
        <v>3.0</v>
      </c>
      <c r="AV108" s="2" t="s">
        <v>720</v>
      </c>
      <c r="AW108" s="2" t="s">
        <v>101</v>
      </c>
      <c r="AY108" s="2">
        <v>9.0</v>
      </c>
      <c r="AZ108" s="2" t="s">
        <v>721</v>
      </c>
      <c r="BA108" s="2" t="s">
        <v>722</v>
      </c>
    </row>
    <row r="109">
      <c r="A109" s="2">
        <v>107.0</v>
      </c>
      <c r="B109" s="2">
        <v>107.0</v>
      </c>
      <c r="C109" s="2">
        <v>107.0</v>
      </c>
      <c r="E109" s="2" t="s">
        <v>7</v>
      </c>
      <c r="J109" s="4">
        <v>30505.0</v>
      </c>
      <c r="K109" s="2">
        <v>7.0</v>
      </c>
      <c r="L109" s="2">
        <v>80.0</v>
      </c>
      <c r="M109" s="2">
        <v>5.0</v>
      </c>
      <c r="N109" s="2">
        <v>10.0</v>
      </c>
      <c r="O109" s="2" t="s">
        <v>405</v>
      </c>
      <c r="P109" s="2">
        <v>1.0</v>
      </c>
      <c r="Q109" s="2" t="s">
        <v>89</v>
      </c>
      <c r="S109" s="2" t="s">
        <v>130</v>
      </c>
      <c r="U109" s="2">
        <v>1.0</v>
      </c>
      <c r="V109" s="2" t="s">
        <v>315</v>
      </c>
      <c r="X109" s="2" t="s">
        <v>111</v>
      </c>
      <c r="Z109" s="2" t="s">
        <v>123</v>
      </c>
      <c r="AB109" s="2">
        <v>10.0</v>
      </c>
      <c r="AC109" s="2" t="s">
        <v>723</v>
      </c>
      <c r="AD109" s="2" t="s">
        <v>114</v>
      </c>
      <c r="AH109" s="2" t="s">
        <v>36</v>
      </c>
      <c r="AO109" s="2" t="s">
        <v>97</v>
      </c>
      <c r="AQ109" s="2">
        <v>6.0</v>
      </c>
      <c r="AS109" s="2">
        <v>4.0</v>
      </c>
      <c r="AU109" s="2">
        <v>12.0</v>
      </c>
      <c r="AV109" s="2" t="s">
        <v>724</v>
      </c>
      <c r="AW109" s="2" t="s">
        <v>101</v>
      </c>
      <c r="AY109" s="2">
        <v>7.0</v>
      </c>
      <c r="AZ109" s="2" t="s">
        <v>725</v>
      </c>
      <c r="BA109" s="2" t="s">
        <v>726</v>
      </c>
    </row>
    <row r="110">
      <c r="A110" s="2">
        <v>108.0</v>
      </c>
      <c r="B110" s="2">
        <v>108.0</v>
      </c>
      <c r="C110" s="2">
        <v>108.0</v>
      </c>
      <c r="D110" s="2" t="s">
        <v>6</v>
      </c>
      <c r="H110" s="2" t="s">
        <v>10</v>
      </c>
      <c r="J110" s="4">
        <v>30306.0</v>
      </c>
      <c r="K110" s="2">
        <v>7.0</v>
      </c>
      <c r="L110" s="2">
        <v>120.0</v>
      </c>
      <c r="M110" s="2">
        <v>15.0</v>
      </c>
      <c r="N110" s="2">
        <v>12.0</v>
      </c>
      <c r="O110" s="2" t="s">
        <v>291</v>
      </c>
      <c r="P110" s="2">
        <v>0.0</v>
      </c>
      <c r="Q110" s="2" t="s">
        <v>89</v>
      </c>
      <c r="S110" s="2" t="s">
        <v>90</v>
      </c>
      <c r="U110" s="2">
        <v>1.0</v>
      </c>
      <c r="V110" s="2" t="s">
        <v>524</v>
      </c>
      <c r="X110" s="2" t="s">
        <v>75</v>
      </c>
      <c r="Z110" s="2" t="s">
        <v>123</v>
      </c>
      <c r="AB110" s="2">
        <v>7.0</v>
      </c>
      <c r="AC110" s="2" t="s">
        <v>727</v>
      </c>
      <c r="AD110" s="2" t="s">
        <v>114</v>
      </c>
      <c r="AE110" s="2" t="s">
        <v>33</v>
      </c>
      <c r="AH110" s="2" t="s">
        <v>36</v>
      </c>
      <c r="AO110" s="2" t="s">
        <v>97</v>
      </c>
      <c r="AR110" s="2" t="s">
        <v>728</v>
      </c>
      <c r="AT110" s="2" t="s">
        <v>728</v>
      </c>
      <c r="AU110" s="2">
        <v>8.0</v>
      </c>
      <c r="AV110" s="2" t="s">
        <v>729</v>
      </c>
      <c r="AW110" s="2" t="s">
        <v>84</v>
      </c>
      <c r="AY110" s="2">
        <v>8.0</v>
      </c>
      <c r="AZ110" s="2" t="s">
        <v>730</v>
      </c>
      <c r="BA110" s="2" t="s">
        <v>731</v>
      </c>
      <c r="BB110" s="2" t="s">
        <v>732</v>
      </c>
    </row>
    <row r="111">
      <c r="A111" s="2">
        <v>109.0</v>
      </c>
      <c r="B111" s="2">
        <v>109.0</v>
      </c>
      <c r="C111" s="2">
        <v>109.0</v>
      </c>
      <c r="E111" s="2" t="s">
        <v>7</v>
      </c>
      <c r="H111" s="2" t="s">
        <v>10</v>
      </c>
      <c r="J111" s="4">
        <v>30747.0</v>
      </c>
      <c r="K111" s="2">
        <v>6.0</v>
      </c>
      <c r="L111" s="2">
        <v>20.0</v>
      </c>
      <c r="M111" s="2">
        <v>16.0</v>
      </c>
      <c r="N111" s="2">
        <v>30.0</v>
      </c>
      <c r="O111" s="2" t="s">
        <v>291</v>
      </c>
      <c r="P111" s="2">
        <v>0.0</v>
      </c>
      <c r="Q111" s="2" t="s">
        <v>89</v>
      </c>
      <c r="S111" s="2" t="s">
        <v>135</v>
      </c>
      <c r="U111" s="2">
        <v>1.0</v>
      </c>
      <c r="V111" s="2" t="s">
        <v>206</v>
      </c>
      <c r="X111" s="2" t="s">
        <v>147</v>
      </c>
      <c r="Z111" s="2" t="s">
        <v>684</v>
      </c>
      <c r="AB111" s="2">
        <v>4.0</v>
      </c>
      <c r="AC111" s="2" t="s">
        <v>733</v>
      </c>
      <c r="AD111" s="2" t="s">
        <v>96</v>
      </c>
      <c r="AM111" s="2" t="s">
        <v>41</v>
      </c>
      <c r="AW111" s="2" t="s">
        <v>101</v>
      </c>
      <c r="AY111" s="2">
        <v>8.0</v>
      </c>
      <c r="AZ111" s="2" t="s">
        <v>734</v>
      </c>
      <c r="BA111" s="2" t="s">
        <v>735</v>
      </c>
      <c r="BB111" s="2" t="s">
        <v>736</v>
      </c>
    </row>
    <row r="112">
      <c r="A112" s="2">
        <v>110.0</v>
      </c>
      <c r="B112" s="2">
        <v>110.0</v>
      </c>
      <c r="C112" s="2">
        <v>110.0</v>
      </c>
      <c r="H112" s="2" t="s">
        <v>10</v>
      </c>
      <c r="J112" s="4">
        <v>35313.0</v>
      </c>
      <c r="K112" s="2">
        <v>8.0</v>
      </c>
      <c r="L112" s="2">
        <v>60.0</v>
      </c>
      <c r="M112" s="2">
        <v>10.0</v>
      </c>
      <c r="N112" s="2">
        <v>6.0</v>
      </c>
      <c r="O112" s="2" t="s">
        <v>70</v>
      </c>
      <c r="P112" s="2">
        <v>1.0</v>
      </c>
      <c r="Q112" s="2" t="s">
        <v>89</v>
      </c>
      <c r="S112" s="2" t="s">
        <v>130</v>
      </c>
      <c r="U112" s="2">
        <v>1.0</v>
      </c>
      <c r="V112" s="2" t="s">
        <v>36</v>
      </c>
      <c r="X112" s="2" t="s">
        <v>111</v>
      </c>
      <c r="Z112" s="2" t="s">
        <v>175</v>
      </c>
      <c r="AB112" s="2">
        <v>0.0</v>
      </c>
      <c r="AC112" s="2" t="s">
        <v>737</v>
      </c>
      <c r="AD112" s="2" t="s">
        <v>464</v>
      </c>
      <c r="AH112" s="2" t="s">
        <v>36</v>
      </c>
      <c r="AO112" s="2" t="s">
        <v>116</v>
      </c>
      <c r="AQ112" s="2">
        <v>6.0</v>
      </c>
      <c r="AS112" s="2">
        <v>3.0</v>
      </c>
      <c r="AU112" s="2">
        <v>5.0</v>
      </c>
      <c r="AV112" s="2" t="s">
        <v>738</v>
      </c>
      <c r="AW112" s="2" t="s">
        <v>101</v>
      </c>
      <c r="AY112" s="2">
        <v>10.0</v>
      </c>
      <c r="AZ112" s="2" t="s">
        <v>739</v>
      </c>
      <c r="BA112" s="2" t="s">
        <v>740</v>
      </c>
    </row>
    <row r="113">
      <c r="A113" s="2">
        <v>111.0</v>
      </c>
      <c r="B113" s="2">
        <v>111.0</v>
      </c>
      <c r="C113" s="2">
        <v>111.0</v>
      </c>
      <c r="D113" s="2" t="s">
        <v>6</v>
      </c>
      <c r="J113" s="4">
        <v>30983.0</v>
      </c>
      <c r="K113" s="2">
        <v>7.0</v>
      </c>
      <c r="L113" s="2">
        <v>20.0</v>
      </c>
      <c r="M113" s="2">
        <v>9.0</v>
      </c>
      <c r="N113" s="2">
        <v>2.0</v>
      </c>
      <c r="O113" s="2" t="s">
        <v>327</v>
      </c>
      <c r="P113" s="2">
        <v>1.0</v>
      </c>
      <c r="Q113" s="2" t="s">
        <v>491</v>
      </c>
      <c r="S113" s="2" t="s">
        <v>135</v>
      </c>
      <c r="U113" s="2">
        <v>1.0</v>
      </c>
      <c r="V113" s="2" t="s">
        <v>11</v>
      </c>
      <c r="X113" s="2" t="s">
        <v>111</v>
      </c>
      <c r="Z113" s="2" t="s">
        <v>112</v>
      </c>
      <c r="AB113" s="2">
        <v>3.0</v>
      </c>
      <c r="AC113" s="2" t="s">
        <v>741</v>
      </c>
      <c r="AD113" s="2" t="s">
        <v>114</v>
      </c>
      <c r="AH113" s="2" t="s">
        <v>36</v>
      </c>
      <c r="AO113" s="2" t="s">
        <v>116</v>
      </c>
      <c r="AR113" s="2">
        <v>10.0</v>
      </c>
      <c r="AS113" s="2">
        <v>6.0</v>
      </c>
      <c r="AU113" s="2">
        <v>15.0</v>
      </c>
      <c r="AV113" s="2" t="s">
        <v>742</v>
      </c>
      <c r="AW113" s="2" t="s">
        <v>101</v>
      </c>
      <c r="AY113" s="2">
        <v>7.0</v>
      </c>
      <c r="AZ113" s="2" t="s">
        <v>743</v>
      </c>
      <c r="BA113" s="2" t="s">
        <v>744</v>
      </c>
      <c r="BB113" s="2" t="s">
        <v>745</v>
      </c>
    </row>
    <row r="114">
      <c r="A114" s="2">
        <v>112.0</v>
      </c>
      <c r="B114" s="2">
        <v>112.0</v>
      </c>
      <c r="C114" s="2">
        <v>112.0</v>
      </c>
      <c r="D114" s="2" t="s">
        <v>6</v>
      </c>
      <c r="F114" s="2" t="s">
        <v>8</v>
      </c>
      <c r="H114" s="2" t="s">
        <v>10</v>
      </c>
      <c r="J114" s="4">
        <v>42797.0</v>
      </c>
      <c r="K114" s="2">
        <v>7.0</v>
      </c>
      <c r="L114" s="2">
        <v>1.0</v>
      </c>
      <c r="M114" s="2">
        <v>10.0</v>
      </c>
      <c r="N114" s="2">
        <v>5.0</v>
      </c>
      <c r="O114" s="2" t="s">
        <v>437</v>
      </c>
      <c r="P114" s="2">
        <v>1.0</v>
      </c>
      <c r="Q114" s="2" t="s">
        <v>129</v>
      </c>
      <c r="S114" s="2" t="s">
        <v>90</v>
      </c>
      <c r="U114" s="2">
        <v>0.0</v>
      </c>
      <c r="AD114" s="2" t="s">
        <v>114</v>
      </c>
      <c r="AF114" s="2" t="s">
        <v>34</v>
      </c>
      <c r="AO114" s="2" t="s">
        <v>116</v>
      </c>
      <c r="AR114" s="2">
        <v>15.0</v>
      </c>
      <c r="AT114" s="2">
        <v>15.0</v>
      </c>
      <c r="AU114" s="2">
        <v>8.0</v>
      </c>
      <c r="AV114" s="2" t="s">
        <v>746</v>
      </c>
      <c r="AW114" s="2" t="s">
        <v>84</v>
      </c>
      <c r="AY114" s="2">
        <v>10.0</v>
      </c>
      <c r="AZ114" s="2" t="s">
        <v>747</v>
      </c>
      <c r="BA114" s="2" t="s">
        <v>748</v>
      </c>
      <c r="BB114" s="2" t="s">
        <v>749</v>
      </c>
    </row>
    <row r="115">
      <c r="A115" s="2">
        <v>113.0</v>
      </c>
      <c r="B115" s="2">
        <v>113.0</v>
      </c>
      <c r="C115" s="2">
        <v>113.0</v>
      </c>
      <c r="E115" s="2" t="s">
        <v>7</v>
      </c>
      <c r="J115" s="4">
        <v>33577.0</v>
      </c>
      <c r="K115" s="2">
        <v>7.0</v>
      </c>
      <c r="L115" s="2">
        <v>150.0</v>
      </c>
      <c r="M115" s="2">
        <v>7.0</v>
      </c>
      <c r="N115" s="2">
        <v>8.0</v>
      </c>
      <c r="O115" s="2" t="s">
        <v>106</v>
      </c>
      <c r="P115" s="2">
        <v>1.0</v>
      </c>
      <c r="Q115" s="2" t="s">
        <v>108</v>
      </c>
      <c r="S115" s="2" t="s">
        <v>72</v>
      </c>
      <c r="U115" s="2">
        <v>1.0</v>
      </c>
      <c r="V115" s="2" t="s">
        <v>36</v>
      </c>
      <c r="Y115" s="2" t="s">
        <v>750</v>
      </c>
      <c r="Z115" s="2" t="s">
        <v>333</v>
      </c>
      <c r="AB115" s="2">
        <v>3.0</v>
      </c>
      <c r="AC115" s="2" t="s">
        <v>751</v>
      </c>
      <c r="AD115" s="2" t="s">
        <v>114</v>
      </c>
      <c r="AJ115" s="2" t="s">
        <v>38</v>
      </c>
      <c r="AO115" s="2" t="s">
        <v>79</v>
      </c>
      <c r="AQ115" s="2">
        <v>4.0</v>
      </c>
      <c r="AS115" s="2">
        <v>3.0</v>
      </c>
      <c r="AU115" s="2">
        <v>30.0</v>
      </c>
      <c r="AV115" s="2" t="s">
        <v>752</v>
      </c>
      <c r="AW115" s="2" t="s">
        <v>101</v>
      </c>
      <c r="AY115" s="2">
        <v>8.0</v>
      </c>
      <c r="AZ115" s="2" t="s">
        <v>753</v>
      </c>
      <c r="BA115" s="2" t="s">
        <v>754</v>
      </c>
      <c r="BB115" s="2" t="s">
        <v>755</v>
      </c>
    </row>
    <row r="116">
      <c r="A116" s="2">
        <v>114.0</v>
      </c>
      <c r="B116" s="2">
        <v>114.0</v>
      </c>
      <c r="C116" s="2">
        <v>114.0</v>
      </c>
      <c r="D116" s="2" t="s">
        <v>6</v>
      </c>
      <c r="J116" s="4">
        <v>34088.0</v>
      </c>
      <c r="K116" s="2">
        <v>6.0</v>
      </c>
      <c r="L116" s="2">
        <v>50.0</v>
      </c>
      <c r="M116" s="2">
        <v>10.0</v>
      </c>
      <c r="N116" s="2">
        <v>20.0</v>
      </c>
      <c r="O116" s="2" t="s">
        <v>134</v>
      </c>
      <c r="P116" s="2">
        <v>1.0</v>
      </c>
      <c r="Q116" s="2" t="s">
        <v>491</v>
      </c>
      <c r="T116" s="2" t="s">
        <v>756</v>
      </c>
      <c r="U116" s="2">
        <v>1.0</v>
      </c>
      <c r="V116" s="2" t="s">
        <v>36</v>
      </c>
      <c r="X116" s="2" t="s">
        <v>111</v>
      </c>
      <c r="Z116" s="2" t="s">
        <v>374</v>
      </c>
      <c r="AB116" s="2">
        <v>2.0</v>
      </c>
      <c r="AC116" s="2" t="s">
        <v>757</v>
      </c>
      <c r="AD116" s="2" t="s">
        <v>114</v>
      </c>
      <c r="AH116" s="2" t="s">
        <v>36</v>
      </c>
      <c r="AO116" s="2" t="s">
        <v>97</v>
      </c>
      <c r="AQ116" s="2">
        <v>3.0</v>
      </c>
      <c r="AS116" s="2">
        <v>3.0</v>
      </c>
      <c r="AU116" s="2">
        <v>45.0</v>
      </c>
      <c r="AV116" s="2" t="s">
        <v>758</v>
      </c>
      <c r="AW116" s="2" t="s">
        <v>101</v>
      </c>
      <c r="AY116" s="2">
        <v>9.0</v>
      </c>
      <c r="AZ116" s="2" t="s">
        <v>759</v>
      </c>
    </row>
    <row r="117">
      <c r="A117" s="2">
        <v>115.0</v>
      </c>
      <c r="B117" s="2">
        <v>115.0</v>
      </c>
      <c r="C117" s="2">
        <v>115.0</v>
      </c>
      <c r="D117" s="2" t="s">
        <v>6</v>
      </c>
      <c r="E117" s="2" t="s">
        <v>7</v>
      </c>
      <c r="H117" s="2" t="s">
        <v>10</v>
      </c>
      <c r="J117" s="4">
        <v>30028.0</v>
      </c>
      <c r="K117" s="2">
        <v>6.0</v>
      </c>
      <c r="L117" s="2">
        <v>120.0</v>
      </c>
      <c r="M117" s="2">
        <v>10.0</v>
      </c>
      <c r="N117" s="2">
        <v>0.0</v>
      </c>
      <c r="O117" s="2" t="s">
        <v>106</v>
      </c>
      <c r="P117" s="2">
        <v>0.0</v>
      </c>
      <c r="Q117" s="2" t="s">
        <v>129</v>
      </c>
      <c r="S117" s="2" t="s">
        <v>135</v>
      </c>
      <c r="U117" s="2">
        <v>1.0</v>
      </c>
      <c r="V117" s="2" t="s">
        <v>74</v>
      </c>
      <c r="X117" s="2" t="s">
        <v>75</v>
      </c>
      <c r="Z117" s="2" t="s">
        <v>760</v>
      </c>
      <c r="AB117" s="2">
        <v>14.0</v>
      </c>
      <c r="AC117" s="2" t="s">
        <v>761</v>
      </c>
      <c r="AD117" s="2" t="s">
        <v>114</v>
      </c>
      <c r="AJ117" s="2" t="s">
        <v>38</v>
      </c>
      <c r="AK117" s="2" t="s">
        <v>39</v>
      </c>
      <c r="AO117" s="2" t="s">
        <v>116</v>
      </c>
      <c r="AQ117" s="2">
        <v>6.0</v>
      </c>
      <c r="AS117" s="2">
        <v>6.0</v>
      </c>
      <c r="AU117" s="2">
        <v>15.0</v>
      </c>
      <c r="AV117" s="2" t="s">
        <v>762</v>
      </c>
      <c r="AW117" s="2" t="s">
        <v>294</v>
      </c>
      <c r="AY117" s="2">
        <v>8.0</v>
      </c>
      <c r="AZ117" s="2" t="s">
        <v>763</v>
      </c>
      <c r="BA117" s="2" t="s">
        <v>764</v>
      </c>
      <c r="BB117" s="2" t="s">
        <v>765</v>
      </c>
    </row>
    <row r="118">
      <c r="A118" s="2">
        <v>116.0</v>
      </c>
      <c r="B118" s="2">
        <v>116.0</v>
      </c>
      <c r="C118" s="2">
        <v>116.0</v>
      </c>
      <c r="H118" s="2" t="s">
        <v>10</v>
      </c>
      <c r="J118" s="4">
        <v>42929.0</v>
      </c>
      <c r="K118" s="2">
        <v>7.0</v>
      </c>
      <c r="L118" s="2">
        <v>20.0</v>
      </c>
      <c r="M118" s="2">
        <v>3.0</v>
      </c>
      <c r="N118" s="2">
        <v>12.0</v>
      </c>
      <c r="O118" s="2" t="s">
        <v>327</v>
      </c>
      <c r="P118" s="2">
        <v>0.0</v>
      </c>
      <c r="Q118" s="2" t="s">
        <v>129</v>
      </c>
      <c r="S118" s="2" t="s">
        <v>72</v>
      </c>
      <c r="U118" s="2">
        <v>1.0</v>
      </c>
      <c r="V118" s="2" t="s">
        <v>300</v>
      </c>
      <c r="X118" s="2" t="s">
        <v>111</v>
      </c>
      <c r="Z118" s="2" t="s">
        <v>412</v>
      </c>
      <c r="AB118" s="2">
        <v>5.0</v>
      </c>
      <c r="AC118" s="2" t="s">
        <v>766</v>
      </c>
      <c r="AD118" s="2" t="s">
        <v>114</v>
      </c>
      <c r="AE118" s="2" t="s">
        <v>33</v>
      </c>
      <c r="AJ118" s="2" t="s">
        <v>38</v>
      </c>
      <c r="AO118" s="2" t="s">
        <v>237</v>
      </c>
      <c r="AR118" s="2">
        <v>12.0</v>
      </c>
      <c r="AS118" s="2">
        <v>2.0</v>
      </c>
      <c r="AU118" s="2">
        <v>10.0</v>
      </c>
      <c r="AV118" s="2" t="s">
        <v>767</v>
      </c>
      <c r="AW118" s="2" t="s">
        <v>101</v>
      </c>
      <c r="AY118" s="2">
        <v>6.0</v>
      </c>
      <c r="AZ118" s="2" t="s">
        <v>768</v>
      </c>
      <c r="BA118" s="2" t="s">
        <v>41</v>
      </c>
      <c r="BB118" s="2" t="s">
        <v>41</v>
      </c>
    </row>
    <row r="119">
      <c r="A119" s="2">
        <v>117.0</v>
      </c>
      <c r="B119" s="2">
        <v>117.0</v>
      </c>
      <c r="C119" s="2">
        <v>117.0</v>
      </c>
      <c r="D119" s="2" t="s">
        <v>6</v>
      </c>
      <c r="E119" s="2" t="s">
        <v>7</v>
      </c>
      <c r="H119" s="2" t="s">
        <v>10</v>
      </c>
      <c r="J119" s="4">
        <v>35668.0</v>
      </c>
      <c r="K119" s="2">
        <v>6.0</v>
      </c>
      <c r="L119" s="2">
        <v>0.0</v>
      </c>
      <c r="M119" s="2">
        <v>8.0</v>
      </c>
      <c r="N119" s="2">
        <v>60.0</v>
      </c>
      <c r="O119" s="2" t="s">
        <v>134</v>
      </c>
      <c r="P119" s="2">
        <v>0.0</v>
      </c>
      <c r="Q119" s="2" t="s">
        <v>71</v>
      </c>
      <c r="T119" s="2" t="s">
        <v>769</v>
      </c>
      <c r="U119" s="2">
        <v>1.0</v>
      </c>
      <c r="V119" s="2" t="s">
        <v>315</v>
      </c>
      <c r="X119" s="2" t="s">
        <v>122</v>
      </c>
      <c r="Z119" s="2" t="s">
        <v>322</v>
      </c>
      <c r="AB119" s="2">
        <v>1.0</v>
      </c>
      <c r="AC119" s="2" t="s">
        <v>770</v>
      </c>
      <c r="AD119" s="2" t="s">
        <v>236</v>
      </c>
      <c r="AM119" s="2" t="s">
        <v>41</v>
      </c>
      <c r="AW119" s="2" t="s">
        <v>101</v>
      </c>
      <c r="AY119" s="2">
        <v>10.0</v>
      </c>
      <c r="AZ119" s="2" t="s">
        <v>771</v>
      </c>
      <c r="BA119" s="2" t="s">
        <v>772</v>
      </c>
      <c r="BB119" s="2" t="s">
        <v>773</v>
      </c>
    </row>
    <row r="120">
      <c r="A120" s="2">
        <v>118.0</v>
      </c>
      <c r="B120" s="2">
        <v>118.0</v>
      </c>
      <c r="C120" s="2">
        <v>118.0</v>
      </c>
      <c r="D120" s="2" t="s">
        <v>6</v>
      </c>
      <c r="E120" s="2" t="s">
        <v>7</v>
      </c>
      <c r="G120" s="2" t="s">
        <v>9</v>
      </c>
      <c r="H120" s="2" t="s">
        <v>10</v>
      </c>
      <c r="J120" s="4">
        <v>33156.0</v>
      </c>
      <c r="K120" s="2">
        <v>7.0</v>
      </c>
      <c r="L120" s="2">
        <v>80.0</v>
      </c>
      <c r="M120" s="2">
        <v>12.0</v>
      </c>
      <c r="N120" s="2">
        <v>12.0</v>
      </c>
      <c r="O120" s="2" t="s">
        <v>437</v>
      </c>
      <c r="P120" s="2">
        <v>1.0</v>
      </c>
      <c r="Q120" s="2" t="s">
        <v>491</v>
      </c>
      <c r="S120" s="2" t="s">
        <v>90</v>
      </c>
      <c r="U120" s="2">
        <v>1.0</v>
      </c>
      <c r="V120" s="2" t="s">
        <v>315</v>
      </c>
      <c r="X120" s="2" t="s">
        <v>75</v>
      </c>
      <c r="Z120" s="2" t="s">
        <v>684</v>
      </c>
      <c r="AB120" s="2">
        <v>3.0</v>
      </c>
      <c r="AC120" s="2" t="s">
        <v>774</v>
      </c>
      <c r="AD120" s="2" t="s">
        <v>78</v>
      </c>
      <c r="AH120" s="2" t="s">
        <v>36</v>
      </c>
      <c r="AO120" s="2" t="s">
        <v>116</v>
      </c>
      <c r="AQ120" s="2">
        <v>6.0</v>
      </c>
      <c r="AS120" s="2">
        <v>2.0</v>
      </c>
      <c r="AU120" s="2">
        <v>12.0</v>
      </c>
      <c r="AV120" s="2" t="s">
        <v>775</v>
      </c>
      <c r="AW120" s="2" t="s">
        <v>101</v>
      </c>
      <c r="AY120" s="2">
        <v>10.0</v>
      </c>
      <c r="AZ120" s="2" t="s">
        <v>776</v>
      </c>
      <c r="BA120" s="2" t="s">
        <v>777</v>
      </c>
      <c r="BB120" s="2" t="s">
        <v>778</v>
      </c>
    </row>
    <row r="121">
      <c r="A121" s="2">
        <v>119.0</v>
      </c>
      <c r="B121" s="2">
        <v>119.0</v>
      </c>
      <c r="C121" s="2">
        <v>119.0</v>
      </c>
      <c r="D121" s="2" t="s">
        <v>6</v>
      </c>
      <c r="E121" s="2" t="s">
        <v>7</v>
      </c>
      <c r="J121" s="4">
        <v>33117.0</v>
      </c>
      <c r="K121" s="2">
        <v>7.0</v>
      </c>
      <c r="L121" s="2">
        <v>30.0</v>
      </c>
      <c r="M121" s="2">
        <v>1.0</v>
      </c>
      <c r="N121" s="2">
        <v>5.0</v>
      </c>
      <c r="O121" s="2" t="s">
        <v>70</v>
      </c>
      <c r="P121" s="2">
        <v>0.0</v>
      </c>
      <c r="Q121" s="2" t="s">
        <v>71</v>
      </c>
      <c r="S121" s="2" t="s">
        <v>72</v>
      </c>
      <c r="U121" s="2">
        <v>1.0</v>
      </c>
      <c r="V121" s="2" t="s">
        <v>11</v>
      </c>
      <c r="X121" s="2" t="s">
        <v>75</v>
      </c>
      <c r="Z121" s="2" t="s">
        <v>531</v>
      </c>
      <c r="AB121" s="2">
        <v>4.0</v>
      </c>
      <c r="AC121" s="2" t="s">
        <v>779</v>
      </c>
      <c r="AD121" s="2" t="s">
        <v>114</v>
      </c>
      <c r="AJ121" s="2" t="s">
        <v>38</v>
      </c>
      <c r="AO121" s="2" t="s">
        <v>97</v>
      </c>
      <c r="AQ121" s="2">
        <v>6.0</v>
      </c>
      <c r="AT121" s="2">
        <v>10.0</v>
      </c>
      <c r="AU121" s="2">
        <v>20.0</v>
      </c>
      <c r="AV121" s="2" t="s">
        <v>780</v>
      </c>
      <c r="AW121" s="2" t="s">
        <v>101</v>
      </c>
      <c r="AY121" s="2">
        <v>8.0</v>
      </c>
      <c r="AZ121" s="2" t="s">
        <v>781</v>
      </c>
      <c r="BA121" s="2" t="s">
        <v>782</v>
      </c>
      <c r="BB121" s="2" t="s">
        <v>783</v>
      </c>
    </row>
    <row r="122">
      <c r="A122" s="2">
        <v>120.0</v>
      </c>
      <c r="B122" s="2">
        <v>120.0</v>
      </c>
      <c r="C122" s="2">
        <v>120.0</v>
      </c>
      <c r="E122" s="2" t="s">
        <v>7</v>
      </c>
      <c r="H122" s="2" t="s">
        <v>10</v>
      </c>
      <c r="J122" s="4">
        <v>27127.0</v>
      </c>
      <c r="K122" s="2">
        <v>7.0</v>
      </c>
      <c r="L122" s="2">
        <v>50.0</v>
      </c>
      <c r="M122" s="2">
        <v>3.0</v>
      </c>
      <c r="N122" s="2">
        <v>20.0</v>
      </c>
      <c r="O122" s="2" t="s">
        <v>106</v>
      </c>
      <c r="P122" s="2">
        <v>1.0</v>
      </c>
      <c r="Q122" s="2" t="s">
        <v>71</v>
      </c>
      <c r="S122" s="2" t="s">
        <v>90</v>
      </c>
      <c r="U122" s="2">
        <v>1.0</v>
      </c>
      <c r="V122" s="2" t="s">
        <v>315</v>
      </c>
      <c r="X122" s="2" t="s">
        <v>75</v>
      </c>
      <c r="Z122" s="2" t="s">
        <v>531</v>
      </c>
      <c r="AB122" s="2">
        <v>22.0</v>
      </c>
      <c r="AC122" s="2" t="s">
        <v>784</v>
      </c>
      <c r="AD122" s="2" t="s">
        <v>114</v>
      </c>
      <c r="AG122" s="2" t="s">
        <v>35</v>
      </c>
      <c r="AO122" s="2" t="s">
        <v>97</v>
      </c>
      <c r="AR122" s="2">
        <v>15.0</v>
      </c>
      <c r="AT122" s="2">
        <v>20.0</v>
      </c>
      <c r="AU122" s="2">
        <v>35.0</v>
      </c>
      <c r="AV122" s="2" t="s">
        <v>785</v>
      </c>
      <c r="AW122" s="2" t="s">
        <v>101</v>
      </c>
      <c r="AY122" s="2">
        <v>9.0</v>
      </c>
      <c r="AZ122" s="2" t="s">
        <v>786</v>
      </c>
      <c r="BA122" s="2" t="s">
        <v>787</v>
      </c>
    </row>
    <row r="123">
      <c r="A123" s="2">
        <v>121.0</v>
      </c>
      <c r="B123" s="2">
        <v>121.0</v>
      </c>
      <c r="C123" s="2">
        <v>121.0</v>
      </c>
      <c r="E123" s="2" t="s">
        <v>7</v>
      </c>
      <c r="H123" s="2" t="s">
        <v>10</v>
      </c>
      <c r="J123" s="4">
        <v>34237.0</v>
      </c>
      <c r="K123" s="2">
        <v>7.0</v>
      </c>
      <c r="L123" s="2">
        <v>0.0</v>
      </c>
      <c r="M123" s="2">
        <v>12.0</v>
      </c>
      <c r="N123" s="2">
        <v>20.0</v>
      </c>
      <c r="O123" s="2" t="s">
        <v>291</v>
      </c>
      <c r="P123" s="2">
        <v>1.0</v>
      </c>
      <c r="Q123" s="2" t="s">
        <v>71</v>
      </c>
      <c r="S123" s="2" t="s">
        <v>72</v>
      </c>
      <c r="U123" s="2">
        <v>1.0</v>
      </c>
      <c r="V123" s="2" t="s">
        <v>631</v>
      </c>
      <c r="X123" s="2" t="s">
        <v>207</v>
      </c>
      <c r="Z123" s="2" t="s">
        <v>123</v>
      </c>
      <c r="AB123" s="2">
        <v>5.0</v>
      </c>
      <c r="AC123" s="2" t="s">
        <v>788</v>
      </c>
      <c r="AD123" s="2" t="s">
        <v>78</v>
      </c>
      <c r="AH123" s="2" t="s">
        <v>36</v>
      </c>
      <c r="AO123" s="2" t="s">
        <v>116</v>
      </c>
      <c r="AQ123" s="2">
        <v>5.0</v>
      </c>
      <c r="AS123" s="2">
        <v>5.0</v>
      </c>
      <c r="AU123" s="2">
        <v>10.0</v>
      </c>
      <c r="AV123" s="2" t="s">
        <v>789</v>
      </c>
      <c r="AW123" s="2" t="s">
        <v>84</v>
      </c>
      <c r="AY123" s="2">
        <v>10.0</v>
      </c>
      <c r="AZ123" s="2" t="s">
        <v>790</v>
      </c>
      <c r="BA123" s="2" t="s">
        <v>791</v>
      </c>
      <c r="BB123" s="2" t="s">
        <v>792</v>
      </c>
    </row>
    <row r="124">
      <c r="A124" s="2">
        <v>122.0</v>
      </c>
      <c r="B124" s="2">
        <v>122.0</v>
      </c>
      <c r="C124" s="2">
        <v>122.0</v>
      </c>
      <c r="D124" s="2" t="s">
        <v>6</v>
      </c>
      <c r="J124" s="4">
        <v>34688.0</v>
      </c>
      <c r="K124" s="2">
        <v>9.0</v>
      </c>
      <c r="L124" s="2">
        <v>10.0</v>
      </c>
      <c r="M124" s="2">
        <v>9.0</v>
      </c>
      <c r="N124" s="2">
        <v>20.0</v>
      </c>
      <c r="O124" s="2" t="s">
        <v>134</v>
      </c>
      <c r="P124" s="2">
        <v>0.0</v>
      </c>
      <c r="Q124" s="2" t="s">
        <v>129</v>
      </c>
      <c r="T124" s="2" t="s">
        <v>793</v>
      </c>
      <c r="U124" s="2">
        <v>1.0</v>
      </c>
      <c r="V124" s="2" t="s">
        <v>206</v>
      </c>
      <c r="X124" s="2" t="s">
        <v>111</v>
      </c>
      <c r="Z124" s="2" t="s">
        <v>76</v>
      </c>
      <c r="AB124" s="2">
        <v>0.0</v>
      </c>
      <c r="AC124" s="2" t="s">
        <v>794</v>
      </c>
      <c r="AD124" s="2" t="s">
        <v>78</v>
      </c>
      <c r="AH124" s="2" t="s">
        <v>36</v>
      </c>
      <c r="AO124" s="2" t="s">
        <v>97</v>
      </c>
      <c r="AR124" s="2">
        <v>30.0</v>
      </c>
      <c r="AS124" s="2">
        <v>5.0</v>
      </c>
      <c r="AU124" s="2">
        <v>200.0</v>
      </c>
      <c r="AV124" s="2" t="s">
        <v>795</v>
      </c>
      <c r="AW124" s="2" t="s">
        <v>101</v>
      </c>
      <c r="AY124" s="2">
        <v>9.0</v>
      </c>
      <c r="AZ124" s="2" t="s">
        <v>796</v>
      </c>
      <c r="BA124" s="2" t="s">
        <v>797</v>
      </c>
      <c r="BB124" s="2" t="s">
        <v>798</v>
      </c>
    </row>
    <row r="125">
      <c r="A125" s="2">
        <v>123.0</v>
      </c>
      <c r="B125" s="2">
        <v>123.0</v>
      </c>
      <c r="C125" s="2">
        <v>123.0</v>
      </c>
      <c r="D125" s="2" t="s">
        <v>6</v>
      </c>
      <c r="E125" s="2" t="s">
        <v>7</v>
      </c>
      <c r="J125" s="4">
        <v>29094.0</v>
      </c>
      <c r="K125" s="2">
        <v>8.0</v>
      </c>
      <c r="L125" s="2">
        <v>0.0</v>
      </c>
      <c r="M125" s="2">
        <v>8.0</v>
      </c>
      <c r="N125" s="2">
        <v>24.0</v>
      </c>
      <c r="O125" s="2" t="s">
        <v>128</v>
      </c>
      <c r="P125" s="2">
        <v>0.0</v>
      </c>
      <c r="Q125" s="2" t="s">
        <v>205</v>
      </c>
      <c r="S125" s="2" t="s">
        <v>90</v>
      </c>
      <c r="U125" s="2">
        <v>1.0</v>
      </c>
      <c r="V125" s="2" t="s">
        <v>315</v>
      </c>
      <c r="X125" s="2" t="s">
        <v>111</v>
      </c>
      <c r="Z125" s="2" t="s">
        <v>123</v>
      </c>
      <c r="AB125" s="2">
        <v>20.0</v>
      </c>
      <c r="AC125" s="2" t="s">
        <v>674</v>
      </c>
      <c r="AD125" s="2" t="s">
        <v>78</v>
      </c>
      <c r="AG125" s="2" t="s">
        <v>35</v>
      </c>
      <c r="AI125" s="2" t="s">
        <v>37</v>
      </c>
      <c r="AO125" s="2" t="s">
        <v>665</v>
      </c>
      <c r="AQ125" s="2">
        <v>6.0</v>
      </c>
      <c r="AS125" s="2">
        <v>6.0</v>
      </c>
      <c r="AU125" s="2">
        <v>15.0</v>
      </c>
      <c r="AV125" s="2" t="s">
        <v>799</v>
      </c>
      <c r="AW125" s="2" t="s">
        <v>101</v>
      </c>
      <c r="AY125" s="2">
        <v>10.0</v>
      </c>
      <c r="AZ125" s="2" t="s">
        <v>800</v>
      </c>
      <c r="BA125" s="2" t="s">
        <v>801</v>
      </c>
      <c r="BB125" s="2" t="s">
        <v>802</v>
      </c>
    </row>
    <row r="126">
      <c r="A126" s="2">
        <v>124.0</v>
      </c>
      <c r="B126" s="2">
        <v>124.0</v>
      </c>
      <c r="C126" s="2">
        <v>124.0</v>
      </c>
      <c r="D126" s="2" t="s">
        <v>6</v>
      </c>
      <c r="H126" s="2" t="s">
        <v>10</v>
      </c>
      <c r="J126" s="4">
        <v>29489.0</v>
      </c>
      <c r="K126" s="2">
        <v>8.0</v>
      </c>
      <c r="L126" s="2">
        <v>30.0</v>
      </c>
      <c r="M126" s="2">
        <v>10.0</v>
      </c>
      <c r="N126" s="2">
        <v>3.0</v>
      </c>
      <c r="O126" s="2" t="s">
        <v>405</v>
      </c>
      <c r="P126" s="2">
        <v>0.0</v>
      </c>
      <c r="Q126" s="2" t="s">
        <v>129</v>
      </c>
      <c r="S126" s="2" t="s">
        <v>135</v>
      </c>
      <c r="U126" s="2">
        <v>1.0</v>
      </c>
      <c r="V126" s="2" t="s">
        <v>803</v>
      </c>
      <c r="X126" s="2" t="s">
        <v>75</v>
      </c>
      <c r="Z126" s="2" t="s">
        <v>457</v>
      </c>
      <c r="AB126" s="2">
        <v>10.0</v>
      </c>
      <c r="AC126" s="2" t="s">
        <v>804</v>
      </c>
      <c r="AD126" s="2" t="s">
        <v>114</v>
      </c>
      <c r="AF126" s="2" t="s">
        <v>34</v>
      </c>
      <c r="AO126" s="2" t="s">
        <v>237</v>
      </c>
      <c r="AQ126" s="2">
        <v>6.0</v>
      </c>
      <c r="AS126" s="2">
        <v>4.0</v>
      </c>
      <c r="AU126" s="2">
        <v>150.0</v>
      </c>
      <c r="AV126" s="2" t="s">
        <v>805</v>
      </c>
      <c r="AW126" s="2" t="s">
        <v>84</v>
      </c>
      <c r="AY126" s="2">
        <v>10.0</v>
      </c>
      <c r="AZ126" s="2" t="s">
        <v>806</v>
      </c>
      <c r="BA126" s="2" t="s">
        <v>540</v>
      </c>
      <c r="BB126" s="2" t="s">
        <v>807</v>
      </c>
    </row>
    <row r="127">
      <c r="A127" s="2">
        <v>125.0</v>
      </c>
      <c r="B127" s="2">
        <v>125.0</v>
      </c>
      <c r="C127" s="2">
        <v>125.0</v>
      </c>
      <c r="D127" s="2" t="s">
        <v>6</v>
      </c>
      <c r="G127" s="2" t="s">
        <v>9</v>
      </c>
      <c r="J127" s="4">
        <v>33476.0</v>
      </c>
      <c r="K127" s="2">
        <v>8.0</v>
      </c>
      <c r="L127" s="2">
        <v>60.0</v>
      </c>
      <c r="M127" s="2">
        <v>10.0</v>
      </c>
      <c r="N127" s="2">
        <v>10.0</v>
      </c>
      <c r="O127" s="2" t="s">
        <v>70</v>
      </c>
      <c r="P127" s="2">
        <v>0.0</v>
      </c>
      <c r="Q127" s="2" t="s">
        <v>193</v>
      </c>
      <c r="S127" s="2" t="s">
        <v>72</v>
      </c>
      <c r="U127" s="2">
        <v>1.0</v>
      </c>
      <c r="V127" s="2" t="s">
        <v>315</v>
      </c>
      <c r="X127" s="2" t="s">
        <v>75</v>
      </c>
      <c r="Z127" s="2" t="s">
        <v>123</v>
      </c>
      <c r="AB127" s="2">
        <v>5.0</v>
      </c>
      <c r="AC127" s="2" t="s">
        <v>101</v>
      </c>
      <c r="AD127" s="2" t="s">
        <v>114</v>
      </c>
      <c r="AJ127" s="2" t="s">
        <v>38</v>
      </c>
      <c r="AO127" s="2" t="s">
        <v>79</v>
      </c>
      <c r="AR127" s="2">
        <v>10.0</v>
      </c>
      <c r="AS127" s="2">
        <v>6.0</v>
      </c>
      <c r="AU127" s="2">
        <v>8.0</v>
      </c>
      <c r="AV127" s="2" t="s">
        <v>808</v>
      </c>
      <c r="AW127" s="2" t="s">
        <v>101</v>
      </c>
      <c r="AY127" s="2">
        <v>9.0</v>
      </c>
      <c r="AZ127" s="2" t="s">
        <v>809</v>
      </c>
    </row>
    <row r="128">
      <c r="A128" s="2">
        <v>126.0</v>
      </c>
      <c r="B128" s="2">
        <v>126.0</v>
      </c>
      <c r="C128" s="2">
        <v>126.0</v>
      </c>
      <c r="H128" s="2" t="s">
        <v>10</v>
      </c>
      <c r="J128" s="4">
        <v>32011.0</v>
      </c>
      <c r="K128" s="2">
        <v>7.0</v>
      </c>
      <c r="L128" s="2">
        <v>0.0</v>
      </c>
      <c r="M128" s="2">
        <v>12.0</v>
      </c>
      <c r="N128" s="2">
        <v>0.0</v>
      </c>
      <c r="O128" s="2" t="s">
        <v>167</v>
      </c>
      <c r="P128" s="2">
        <v>1.0</v>
      </c>
      <c r="Q128" s="2" t="s">
        <v>193</v>
      </c>
      <c r="S128" s="2" t="s">
        <v>130</v>
      </c>
      <c r="U128" s="2">
        <v>1.0</v>
      </c>
      <c r="V128" s="2" t="s">
        <v>315</v>
      </c>
      <c r="X128" s="2" t="s">
        <v>147</v>
      </c>
      <c r="Z128" s="2" t="s">
        <v>123</v>
      </c>
      <c r="AB128" s="2">
        <v>7.0</v>
      </c>
      <c r="AC128" s="2" t="s">
        <v>719</v>
      </c>
      <c r="AD128" s="2" t="s">
        <v>114</v>
      </c>
      <c r="AH128" s="2" t="s">
        <v>36</v>
      </c>
      <c r="AO128" s="2" t="s">
        <v>97</v>
      </c>
      <c r="AR128" s="2">
        <v>15.0</v>
      </c>
      <c r="AT128" s="2">
        <v>10.0</v>
      </c>
      <c r="AU128" s="2">
        <v>20.0</v>
      </c>
      <c r="AV128" s="2" t="s">
        <v>719</v>
      </c>
      <c r="AW128" s="2" t="s">
        <v>84</v>
      </c>
      <c r="AY128" s="2">
        <v>9.0</v>
      </c>
      <c r="AZ128" s="2" t="s">
        <v>719</v>
      </c>
      <c r="BA128" s="2" t="s">
        <v>719</v>
      </c>
      <c r="BB128" s="2" t="s">
        <v>719</v>
      </c>
    </row>
    <row r="129">
      <c r="A129" s="2">
        <v>127.0</v>
      </c>
      <c r="B129" s="2">
        <v>127.0</v>
      </c>
      <c r="C129" s="2">
        <v>127.0</v>
      </c>
      <c r="D129" s="2" t="s">
        <v>6</v>
      </c>
      <c r="J129" s="4">
        <v>34037.0</v>
      </c>
      <c r="K129" s="2">
        <v>7.0</v>
      </c>
      <c r="L129" s="2">
        <v>60.0</v>
      </c>
      <c r="M129" s="2">
        <v>11.0</v>
      </c>
      <c r="N129" s="2">
        <v>6.0</v>
      </c>
      <c r="O129" s="2" t="s">
        <v>167</v>
      </c>
      <c r="P129" s="2">
        <v>0.0</v>
      </c>
      <c r="Q129" s="2" t="s">
        <v>71</v>
      </c>
      <c r="S129" s="2" t="s">
        <v>130</v>
      </c>
      <c r="U129" s="2">
        <v>1.0</v>
      </c>
      <c r="V129" s="2" t="s">
        <v>315</v>
      </c>
      <c r="X129" s="2" t="s">
        <v>111</v>
      </c>
      <c r="Z129" s="2" t="s">
        <v>123</v>
      </c>
      <c r="AB129" s="2">
        <v>3.0</v>
      </c>
      <c r="AC129" s="2" t="s">
        <v>810</v>
      </c>
      <c r="AD129" s="2" t="s">
        <v>114</v>
      </c>
      <c r="AH129" s="2" t="s">
        <v>36</v>
      </c>
      <c r="AO129" s="2" t="s">
        <v>97</v>
      </c>
      <c r="AQ129" s="2">
        <v>5.0</v>
      </c>
      <c r="AS129" s="2">
        <v>1.0</v>
      </c>
      <c r="AU129" s="2">
        <v>10.0</v>
      </c>
      <c r="AV129" s="2" t="s">
        <v>811</v>
      </c>
      <c r="AW129" s="2" t="s">
        <v>84</v>
      </c>
      <c r="AY129" s="2">
        <v>10.0</v>
      </c>
      <c r="AZ129" s="2" t="s">
        <v>812</v>
      </c>
      <c r="BA129" s="2" t="s">
        <v>813</v>
      </c>
    </row>
    <row r="130">
      <c r="A130" s="2">
        <v>128.0</v>
      </c>
      <c r="B130" s="2">
        <v>128.0</v>
      </c>
      <c r="C130" s="2">
        <v>128.0</v>
      </c>
      <c r="D130" s="2" t="s">
        <v>6</v>
      </c>
      <c r="E130" s="2" t="s">
        <v>7</v>
      </c>
      <c r="H130" s="2" t="s">
        <v>10</v>
      </c>
      <c r="J130" s="4">
        <v>28828.0</v>
      </c>
      <c r="K130" s="2">
        <v>5.0</v>
      </c>
      <c r="L130" s="2">
        <v>30.0</v>
      </c>
      <c r="M130" s="2">
        <v>16.0</v>
      </c>
      <c r="N130" s="2">
        <v>50.0</v>
      </c>
      <c r="O130" s="2" t="s">
        <v>128</v>
      </c>
      <c r="P130" s="2">
        <v>1.0</v>
      </c>
      <c r="Q130" s="2" t="s">
        <v>89</v>
      </c>
      <c r="S130" s="2" t="s">
        <v>90</v>
      </c>
      <c r="U130" s="2">
        <v>1.0</v>
      </c>
      <c r="V130" s="2" t="s">
        <v>577</v>
      </c>
      <c r="X130" s="2" t="s">
        <v>75</v>
      </c>
      <c r="AA130" s="2" t="s">
        <v>814</v>
      </c>
      <c r="AB130" s="2">
        <v>13.0</v>
      </c>
      <c r="AC130" s="2" t="s">
        <v>815</v>
      </c>
      <c r="AD130" s="2" t="s">
        <v>114</v>
      </c>
      <c r="AH130" s="2" t="s">
        <v>36</v>
      </c>
      <c r="AO130" s="2" t="s">
        <v>97</v>
      </c>
      <c r="AQ130" s="2">
        <v>6.0</v>
      </c>
      <c r="AT130" s="2">
        <v>10.0</v>
      </c>
      <c r="AU130" s="2">
        <v>20.0</v>
      </c>
      <c r="AV130" s="2" t="s">
        <v>816</v>
      </c>
      <c r="AW130" s="2" t="s">
        <v>294</v>
      </c>
      <c r="AY130" s="2">
        <v>10.0</v>
      </c>
      <c r="AZ130" s="2" t="s">
        <v>817</v>
      </c>
      <c r="BA130" s="2" t="s">
        <v>818</v>
      </c>
      <c r="BB130" s="2" t="s">
        <v>819</v>
      </c>
    </row>
    <row r="131">
      <c r="A131" s="2">
        <v>129.0</v>
      </c>
      <c r="B131" s="2">
        <v>129.0</v>
      </c>
      <c r="C131" s="2">
        <v>129.0</v>
      </c>
      <c r="D131" s="2" t="s">
        <v>6</v>
      </c>
      <c r="K131" s="2">
        <v>8.0</v>
      </c>
      <c r="L131" s="2">
        <v>90.0</v>
      </c>
      <c r="M131" s="2">
        <v>6.0</v>
      </c>
      <c r="N131" s="2">
        <v>4.0</v>
      </c>
      <c r="O131" s="2" t="s">
        <v>128</v>
      </c>
      <c r="P131" s="2">
        <v>0.0</v>
      </c>
      <c r="Q131" s="2" t="s">
        <v>108</v>
      </c>
      <c r="S131" s="2" t="s">
        <v>90</v>
      </c>
      <c r="U131" s="2">
        <v>1.0</v>
      </c>
      <c r="V131" s="2" t="s">
        <v>315</v>
      </c>
      <c r="X131" s="2" t="s">
        <v>111</v>
      </c>
      <c r="Z131" s="2" t="s">
        <v>123</v>
      </c>
      <c r="AB131" s="2">
        <v>10.0</v>
      </c>
      <c r="AC131" s="2" t="s">
        <v>820</v>
      </c>
      <c r="AD131" s="2" t="s">
        <v>114</v>
      </c>
      <c r="AH131" s="2" t="s">
        <v>36</v>
      </c>
      <c r="AO131" s="2" t="s">
        <v>116</v>
      </c>
      <c r="AQ131" s="2">
        <v>6.0</v>
      </c>
      <c r="AS131" s="2">
        <v>4.0</v>
      </c>
      <c r="AU131" s="2">
        <v>30.0</v>
      </c>
      <c r="AV131" s="2" t="s">
        <v>821</v>
      </c>
      <c r="AW131" s="2" t="s">
        <v>84</v>
      </c>
      <c r="AY131" s="2">
        <v>9.0</v>
      </c>
      <c r="AZ131" s="2" t="s">
        <v>822</v>
      </c>
    </row>
    <row r="132">
      <c r="A132" s="2">
        <v>130.0</v>
      </c>
      <c r="B132" s="2">
        <v>130.0</v>
      </c>
      <c r="C132" s="2">
        <v>130.0</v>
      </c>
      <c r="D132" s="2" t="s">
        <v>6</v>
      </c>
      <c r="H132" s="2" t="s">
        <v>10</v>
      </c>
      <c r="J132" s="4">
        <v>31656.0</v>
      </c>
      <c r="K132" s="2">
        <v>7.0</v>
      </c>
      <c r="L132" s="2">
        <v>0.0</v>
      </c>
      <c r="M132" s="2">
        <v>14.0</v>
      </c>
      <c r="N132" s="2">
        <v>12.0</v>
      </c>
      <c r="O132" s="2" t="s">
        <v>437</v>
      </c>
      <c r="P132" s="2">
        <v>0.0</v>
      </c>
      <c r="Q132" s="2" t="s">
        <v>108</v>
      </c>
      <c r="S132" s="2" t="s">
        <v>130</v>
      </c>
      <c r="U132" s="2">
        <v>0.0</v>
      </c>
      <c r="AD132" s="2" t="s">
        <v>114</v>
      </c>
      <c r="AG132" s="2" t="s">
        <v>35</v>
      </c>
      <c r="AO132" s="2" t="s">
        <v>97</v>
      </c>
      <c r="AQ132" s="2">
        <v>6.0</v>
      </c>
      <c r="AS132" s="2">
        <v>6.0</v>
      </c>
      <c r="AU132" s="2">
        <v>12.0</v>
      </c>
      <c r="AV132" s="2" t="s">
        <v>823</v>
      </c>
      <c r="AX132" s="2" t="s">
        <v>824</v>
      </c>
      <c r="AY132" s="2">
        <v>7.0</v>
      </c>
      <c r="AZ132" s="2" t="s">
        <v>825</v>
      </c>
    </row>
    <row r="133">
      <c r="A133" s="2">
        <v>131.0</v>
      </c>
      <c r="B133" s="2">
        <v>131.0</v>
      </c>
      <c r="C133" s="2">
        <v>131.0</v>
      </c>
      <c r="E133" s="2" t="s">
        <v>7</v>
      </c>
      <c r="J133" s="4">
        <v>24061.0</v>
      </c>
      <c r="K133" s="2">
        <v>8.0</v>
      </c>
      <c r="L133" s="2">
        <v>0.0</v>
      </c>
      <c r="M133" s="2">
        <v>7.0</v>
      </c>
      <c r="N133" s="2">
        <v>0.0</v>
      </c>
      <c r="O133" s="2" t="s">
        <v>120</v>
      </c>
      <c r="P133" s="2">
        <v>1.0</v>
      </c>
      <c r="Q133" s="2" t="s">
        <v>89</v>
      </c>
      <c r="S133" s="2" t="s">
        <v>90</v>
      </c>
      <c r="U133" s="2">
        <v>1.0</v>
      </c>
      <c r="V133" s="2" t="s">
        <v>36</v>
      </c>
      <c r="X133" s="2" t="s">
        <v>111</v>
      </c>
      <c r="Z133" s="2" t="s">
        <v>684</v>
      </c>
      <c r="AB133" s="2">
        <v>20.0</v>
      </c>
      <c r="AC133" s="2" t="s">
        <v>826</v>
      </c>
      <c r="AD133" s="2" t="s">
        <v>96</v>
      </c>
      <c r="AI133" s="2" t="s">
        <v>37</v>
      </c>
      <c r="AO133" s="2" t="s">
        <v>79</v>
      </c>
      <c r="AQ133" s="2">
        <v>6.0</v>
      </c>
      <c r="AT133" s="2">
        <v>10.0</v>
      </c>
      <c r="AU133" s="2">
        <v>12.0</v>
      </c>
      <c r="AV133" s="2" t="s">
        <v>827</v>
      </c>
      <c r="AW133" s="2" t="s">
        <v>101</v>
      </c>
      <c r="AY133" s="2">
        <v>9.0</v>
      </c>
      <c r="AZ133" s="2" t="s">
        <v>828</v>
      </c>
      <c r="BA133" s="2" t="s">
        <v>829</v>
      </c>
      <c r="BB133" s="2" t="s">
        <v>830</v>
      </c>
    </row>
    <row r="134">
      <c r="A134" s="2">
        <v>132.0</v>
      </c>
      <c r="B134" s="2">
        <v>132.0</v>
      </c>
      <c r="C134" s="2">
        <v>132.0</v>
      </c>
      <c r="D134" s="2" t="s">
        <v>6</v>
      </c>
      <c r="H134" s="2" t="s">
        <v>10</v>
      </c>
      <c r="J134" s="4">
        <v>29906.0</v>
      </c>
      <c r="K134" s="2">
        <v>6.0</v>
      </c>
      <c r="L134" s="2">
        <v>0.0</v>
      </c>
      <c r="M134" s="2">
        <v>10.0</v>
      </c>
      <c r="N134" s="2">
        <v>12.0</v>
      </c>
      <c r="O134" s="2" t="s">
        <v>192</v>
      </c>
      <c r="P134" s="2">
        <v>1.0</v>
      </c>
      <c r="Q134" s="2" t="s">
        <v>172</v>
      </c>
      <c r="S134" s="2" t="s">
        <v>90</v>
      </c>
      <c r="U134" s="2">
        <v>1.0</v>
      </c>
      <c r="V134" s="2" t="s">
        <v>315</v>
      </c>
      <c r="X134" s="2" t="s">
        <v>207</v>
      </c>
      <c r="Z134" s="2" t="s">
        <v>228</v>
      </c>
      <c r="AB134" s="2">
        <v>1.0</v>
      </c>
      <c r="AC134" s="2" t="s">
        <v>831</v>
      </c>
      <c r="AD134" s="2" t="s">
        <v>464</v>
      </c>
      <c r="AN134" s="2" t="s">
        <v>832</v>
      </c>
      <c r="AO134" s="2" t="s">
        <v>97</v>
      </c>
      <c r="AQ134" s="2">
        <v>6.0</v>
      </c>
      <c r="AS134" s="2">
        <v>6.0</v>
      </c>
      <c r="AU134" s="2">
        <v>25.0</v>
      </c>
      <c r="AV134" s="2" t="s">
        <v>833</v>
      </c>
      <c r="AW134" s="2" t="s">
        <v>292</v>
      </c>
      <c r="AY134" s="2">
        <v>10.0</v>
      </c>
      <c r="AZ134" s="2" t="s">
        <v>834</v>
      </c>
      <c r="BA134" s="2" t="s">
        <v>835</v>
      </c>
      <c r="BB134" s="2" t="s">
        <v>836</v>
      </c>
    </row>
    <row r="135">
      <c r="A135" s="2">
        <v>133.0</v>
      </c>
      <c r="B135" s="2">
        <v>133.0</v>
      </c>
      <c r="C135" s="2">
        <v>133.0</v>
      </c>
      <c r="E135" s="2" t="s">
        <v>7</v>
      </c>
      <c r="J135" s="4">
        <v>31994.0</v>
      </c>
      <c r="K135" s="2">
        <v>8.0</v>
      </c>
      <c r="L135" s="2">
        <v>120.0</v>
      </c>
      <c r="M135" s="2">
        <v>14.0</v>
      </c>
      <c r="N135" s="2">
        <v>10.0</v>
      </c>
      <c r="O135" s="2" t="s">
        <v>405</v>
      </c>
      <c r="P135" s="2">
        <v>0.0</v>
      </c>
      <c r="Q135" s="2" t="s">
        <v>491</v>
      </c>
      <c r="S135" s="2" t="s">
        <v>72</v>
      </c>
      <c r="U135" s="2">
        <v>1.0</v>
      </c>
      <c r="V135" s="2" t="s">
        <v>224</v>
      </c>
      <c r="X135" s="2" t="s">
        <v>111</v>
      </c>
      <c r="Z135" s="2" t="s">
        <v>123</v>
      </c>
      <c r="AB135" s="2">
        <v>7.0</v>
      </c>
      <c r="AC135" s="2" t="s">
        <v>837</v>
      </c>
      <c r="AD135" s="2" t="s">
        <v>78</v>
      </c>
      <c r="AJ135" s="2" t="s">
        <v>38</v>
      </c>
      <c r="AO135" s="2" t="s">
        <v>79</v>
      </c>
      <c r="AQ135" s="2">
        <v>5.0</v>
      </c>
      <c r="AS135" s="2">
        <v>4.0</v>
      </c>
      <c r="AU135" s="2">
        <v>10.0</v>
      </c>
      <c r="AV135" s="2" t="s">
        <v>838</v>
      </c>
      <c r="AW135" s="2" t="s">
        <v>101</v>
      </c>
      <c r="AY135" s="2">
        <v>9.0</v>
      </c>
      <c r="AZ135" s="2" t="s">
        <v>839</v>
      </c>
      <c r="BA135" s="2" t="s">
        <v>840</v>
      </c>
    </row>
    <row r="136">
      <c r="A136" s="2">
        <v>134.0</v>
      </c>
      <c r="B136" s="2">
        <v>134.0</v>
      </c>
      <c r="C136" s="2">
        <v>134.0</v>
      </c>
      <c r="E136" s="2" t="s">
        <v>7</v>
      </c>
      <c r="H136" s="2" t="s">
        <v>10</v>
      </c>
      <c r="J136" s="4">
        <v>34615.0</v>
      </c>
      <c r="K136" s="2">
        <v>6.0</v>
      </c>
      <c r="L136" s="2">
        <v>240.0</v>
      </c>
      <c r="M136" s="2">
        <v>10.0</v>
      </c>
      <c r="N136" s="2">
        <v>20.0</v>
      </c>
      <c r="O136" s="2" t="s">
        <v>327</v>
      </c>
      <c r="P136" s="2">
        <v>1.0</v>
      </c>
      <c r="Q136" s="2" t="s">
        <v>108</v>
      </c>
      <c r="S136" s="2" t="s">
        <v>130</v>
      </c>
      <c r="U136" s="2">
        <v>1.0</v>
      </c>
      <c r="V136" s="2" t="s">
        <v>224</v>
      </c>
      <c r="Y136" s="2" t="s">
        <v>841</v>
      </c>
      <c r="Z136" s="2" t="s">
        <v>123</v>
      </c>
      <c r="AB136" s="2">
        <v>2.0</v>
      </c>
      <c r="AC136" s="2" t="s">
        <v>842</v>
      </c>
      <c r="AD136" s="2" t="s">
        <v>78</v>
      </c>
      <c r="AH136" s="2" t="s">
        <v>36</v>
      </c>
      <c r="AO136" s="2" t="s">
        <v>97</v>
      </c>
      <c r="AQ136" s="2">
        <v>5.0</v>
      </c>
      <c r="AS136" s="2">
        <v>6.0</v>
      </c>
      <c r="AU136" s="2">
        <v>300.0</v>
      </c>
      <c r="AV136" s="2" t="s">
        <v>843</v>
      </c>
      <c r="AW136" s="2" t="s">
        <v>101</v>
      </c>
      <c r="AY136" s="2">
        <v>10.0</v>
      </c>
      <c r="AZ136" s="2" t="s">
        <v>844</v>
      </c>
      <c r="BA136" s="2" t="s">
        <v>845</v>
      </c>
    </row>
    <row r="137">
      <c r="A137" s="2">
        <v>135.0</v>
      </c>
      <c r="B137" s="2">
        <v>135.0</v>
      </c>
      <c r="C137" s="2">
        <v>135.0</v>
      </c>
      <c r="D137" s="2" t="s">
        <v>6</v>
      </c>
      <c r="E137" s="2" t="s">
        <v>7</v>
      </c>
      <c r="F137" s="2" t="s">
        <v>8</v>
      </c>
      <c r="H137" s="2" t="s">
        <v>10</v>
      </c>
      <c r="J137" s="4">
        <v>33885.0</v>
      </c>
      <c r="K137" s="2">
        <v>6.0</v>
      </c>
      <c r="L137" s="2">
        <v>60.0</v>
      </c>
      <c r="M137" s="2">
        <v>8.0</v>
      </c>
      <c r="N137" s="2">
        <v>3.0</v>
      </c>
      <c r="O137" s="2" t="s">
        <v>106</v>
      </c>
      <c r="P137" s="2">
        <v>1.0</v>
      </c>
      <c r="Q137" s="2" t="s">
        <v>129</v>
      </c>
      <c r="S137" s="2" t="s">
        <v>130</v>
      </c>
      <c r="U137" s="2">
        <v>1.0</v>
      </c>
      <c r="V137" s="2" t="s">
        <v>315</v>
      </c>
      <c r="Y137" s="2" t="s">
        <v>841</v>
      </c>
      <c r="AA137" s="2" t="s">
        <v>846</v>
      </c>
      <c r="AB137" s="2">
        <v>2.0</v>
      </c>
      <c r="AC137" s="2" t="s">
        <v>847</v>
      </c>
      <c r="AD137" s="2" t="s">
        <v>78</v>
      </c>
      <c r="AJ137" s="2" t="s">
        <v>38</v>
      </c>
      <c r="AO137" s="2" t="s">
        <v>79</v>
      </c>
      <c r="AQ137" s="2">
        <v>3.0</v>
      </c>
      <c r="AS137" s="2">
        <v>4.0</v>
      </c>
      <c r="AU137" s="2">
        <v>3.0</v>
      </c>
      <c r="AV137" s="2" t="s">
        <v>848</v>
      </c>
      <c r="AW137" s="2" t="s">
        <v>84</v>
      </c>
      <c r="AY137" s="2">
        <v>10.0</v>
      </c>
      <c r="AZ137" s="2" t="s">
        <v>849</v>
      </c>
    </row>
    <row r="138">
      <c r="A138" s="2">
        <v>136.0</v>
      </c>
      <c r="B138" s="2">
        <v>136.0</v>
      </c>
      <c r="C138" s="2">
        <v>136.0</v>
      </c>
      <c r="D138" s="2" t="s">
        <v>6</v>
      </c>
      <c r="J138" s="4">
        <v>33877.0</v>
      </c>
      <c r="K138" s="2">
        <v>10.0</v>
      </c>
      <c r="L138" s="2">
        <v>30.0</v>
      </c>
      <c r="M138" s="2">
        <v>20.0</v>
      </c>
      <c r="N138" s="2">
        <v>3.0</v>
      </c>
      <c r="O138" s="2" t="s">
        <v>106</v>
      </c>
      <c r="P138" s="2">
        <v>1.0</v>
      </c>
      <c r="Q138" s="2" t="s">
        <v>71</v>
      </c>
      <c r="S138" s="2" t="s">
        <v>130</v>
      </c>
      <c r="U138" s="2">
        <v>0.0</v>
      </c>
      <c r="AD138" s="2" t="s">
        <v>114</v>
      </c>
      <c r="AG138" s="2" t="s">
        <v>35</v>
      </c>
      <c r="AO138" s="2" t="s">
        <v>97</v>
      </c>
      <c r="AR138" s="2">
        <v>10.0</v>
      </c>
      <c r="AT138" s="2">
        <v>10.0</v>
      </c>
      <c r="AU138" s="2">
        <v>10.0</v>
      </c>
      <c r="AV138" s="2" t="s">
        <v>850</v>
      </c>
      <c r="AW138" s="2" t="s">
        <v>292</v>
      </c>
      <c r="AY138" s="2">
        <v>9.0</v>
      </c>
      <c r="AZ138" s="2" t="s">
        <v>851</v>
      </c>
      <c r="BB138" s="2" t="s">
        <v>852</v>
      </c>
    </row>
    <row r="139">
      <c r="A139" s="2">
        <v>137.0</v>
      </c>
      <c r="B139" s="2">
        <v>137.0</v>
      </c>
      <c r="C139" s="2">
        <v>137.0</v>
      </c>
      <c r="H139" s="2" t="s">
        <v>10</v>
      </c>
      <c r="J139" s="4">
        <v>29845.0</v>
      </c>
      <c r="K139" s="2">
        <v>8.0</v>
      </c>
      <c r="L139" s="2">
        <v>65.0</v>
      </c>
      <c r="M139" s="2">
        <v>14.0</v>
      </c>
      <c r="N139" s="2">
        <v>20.0</v>
      </c>
      <c r="O139" s="2" t="s">
        <v>134</v>
      </c>
      <c r="P139" s="2">
        <v>1.0</v>
      </c>
      <c r="Q139" s="2" t="s">
        <v>71</v>
      </c>
      <c r="S139" s="2" t="s">
        <v>72</v>
      </c>
      <c r="U139" s="2">
        <v>1.0</v>
      </c>
      <c r="V139" s="2" t="s">
        <v>36</v>
      </c>
      <c r="X139" s="2" t="s">
        <v>122</v>
      </c>
      <c r="Z139" s="2" t="s">
        <v>333</v>
      </c>
      <c r="AB139" s="2">
        <v>15.0</v>
      </c>
      <c r="AC139" s="2" t="s">
        <v>853</v>
      </c>
      <c r="AD139" s="2" t="s">
        <v>236</v>
      </c>
      <c r="AH139" s="2" t="s">
        <v>36</v>
      </c>
      <c r="AO139" s="2" t="s">
        <v>116</v>
      </c>
      <c r="AQ139" s="2">
        <v>4.0</v>
      </c>
      <c r="AS139" s="2">
        <v>6.0</v>
      </c>
      <c r="AU139" s="2">
        <v>16.0</v>
      </c>
      <c r="AV139" s="2" t="s">
        <v>854</v>
      </c>
      <c r="AX139" s="2" t="s">
        <v>855</v>
      </c>
      <c r="AY139" s="2">
        <v>10.0</v>
      </c>
      <c r="AZ139" s="2" t="s">
        <v>856</v>
      </c>
      <c r="BA139" s="2" t="s">
        <v>857</v>
      </c>
      <c r="BB139" s="2" t="s">
        <v>858</v>
      </c>
    </row>
    <row r="140">
      <c r="A140" s="2">
        <v>138.0</v>
      </c>
      <c r="B140" s="2">
        <v>138.0</v>
      </c>
      <c r="C140" s="2">
        <v>138.0</v>
      </c>
      <c r="D140" s="2" t="s">
        <v>6</v>
      </c>
      <c r="J140" s="4">
        <v>33885.0</v>
      </c>
      <c r="K140" s="2">
        <v>8.0</v>
      </c>
      <c r="L140" s="2">
        <v>60.0</v>
      </c>
      <c r="M140" s="2">
        <v>8.0</v>
      </c>
      <c r="N140" s="2">
        <v>10.0</v>
      </c>
      <c r="O140" s="2" t="s">
        <v>291</v>
      </c>
      <c r="P140" s="2">
        <v>1.0</v>
      </c>
      <c r="Q140" s="2" t="s">
        <v>89</v>
      </c>
      <c r="S140" s="2" t="s">
        <v>130</v>
      </c>
      <c r="U140" s="2">
        <v>1.0</v>
      </c>
      <c r="V140" s="2" t="s">
        <v>36</v>
      </c>
      <c r="X140" s="2" t="s">
        <v>111</v>
      </c>
      <c r="Z140" s="2" t="s">
        <v>228</v>
      </c>
      <c r="AB140" s="2">
        <v>1.0</v>
      </c>
      <c r="AC140" s="2" t="s">
        <v>859</v>
      </c>
      <c r="AD140" s="2" t="s">
        <v>78</v>
      </c>
      <c r="AH140" s="2" t="s">
        <v>36</v>
      </c>
      <c r="AO140" s="2" t="s">
        <v>116</v>
      </c>
      <c r="AQ140" s="2">
        <v>6.0</v>
      </c>
      <c r="AS140" s="2">
        <v>6.0</v>
      </c>
      <c r="AU140" s="2">
        <v>10.0</v>
      </c>
      <c r="AV140" s="2" t="s">
        <v>860</v>
      </c>
      <c r="AX140" s="2" t="s">
        <v>861</v>
      </c>
      <c r="AY140" s="2">
        <v>9.0</v>
      </c>
      <c r="AZ140" s="2" t="s">
        <v>862</v>
      </c>
      <c r="BA140" s="2" t="s">
        <v>863</v>
      </c>
      <c r="BB140" s="2" t="s">
        <v>864</v>
      </c>
    </row>
    <row r="141">
      <c r="A141" s="2">
        <v>139.0</v>
      </c>
      <c r="B141" s="2">
        <v>139.0</v>
      </c>
      <c r="C141" s="2">
        <v>139.0</v>
      </c>
      <c r="D141" s="2" t="s">
        <v>6</v>
      </c>
      <c r="J141" s="4">
        <v>29414.0</v>
      </c>
      <c r="K141" s="2">
        <v>6.0</v>
      </c>
      <c r="L141" s="2">
        <v>140.0</v>
      </c>
      <c r="M141" s="2">
        <v>12.0</v>
      </c>
      <c r="N141" s="2">
        <v>1.0</v>
      </c>
      <c r="O141" s="2" t="s">
        <v>106</v>
      </c>
      <c r="P141" s="2">
        <v>0.0</v>
      </c>
      <c r="Q141" s="2" t="s">
        <v>71</v>
      </c>
      <c r="S141" s="2" t="s">
        <v>90</v>
      </c>
      <c r="U141" s="2">
        <v>1.0</v>
      </c>
      <c r="V141" s="2" t="s">
        <v>224</v>
      </c>
      <c r="X141" s="2" t="s">
        <v>111</v>
      </c>
      <c r="Z141" s="2" t="s">
        <v>123</v>
      </c>
      <c r="AB141" s="2">
        <v>1.0</v>
      </c>
      <c r="AC141" s="2" t="s">
        <v>865</v>
      </c>
      <c r="AD141" s="2" t="s">
        <v>114</v>
      </c>
      <c r="AH141" s="2" t="s">
        <v>36</v>
      </c>
      <c r="AO141" s="2" t="s">
        <v>97</v>
      </c>
      <c r="AR141" s="2">
        <v>10.0</v>
      </c>
      <c r="AS141" s="2">
        <v>6.0</v>
      </c>
      <c r="AU141" s="2">
        <v>20.0</v>
      </c>
      <c r="AV141" s="2" t="s">
        <v>866</v>
      </c>
      <c r="AW141" s="2" t="s">
        <v>84</v>
      </c>
      <c r="AY141" s="2">
        <v>6.0</v>
      </c>
      <c r="AZ141" s="2" t="s">
        <v>867</v>
      </c>
      <c r="BA141" s="2" t="s">
        <v>424</v>
      </c>
      <c r="BB141" s="2" t="s">
        <v>868</v>
      </c>
    </row>
    <row r="142">
      <c r="A142" s="2">
        <v>140.0</v>
      </c>
      <c r="B142" s="2">
        <v>140.0</v>
      </c>
      <c r="C142" s="2">
        <v>140.0</v>
      </c>
      <c r="D142" s="2" t="s">
        <v>6</v>
      </c>
      <c r="G142" s="2" t="s">
        <v>9</v>
      </c>
      <c r="H142" s="2" t="s">
        <v>10</v>
      </c>
      <c r="J142" s="4">
        <v>33876.0</v>
      </c>
      <c r="K142" s="2">
        <v>6.0</v>
      </c>
      <c r="L142" s="2">
        <v>90.0</v>
      </c>
      <c r="M142" s="2">
        <v>10.0</v>
      </c>
      <c r="N142" s="2">
        <v>12.0</v>
      </c>
      <c r="O142" s="2" t="s">
        <v>327</v>
      </c>
      <c r="P142" s="2">
        <v>0.0</v>
      </c>
      <c r="Q142" s="2" t="s">
        <v>89</v>
      </c>
      <c r="S142" s="2" t="s">
        <v>90</v>
      </c>
      <c r="U142" s="2">
        <v>1.0</v>
      </c>
      <c r="V142" s="2" t="s">
        <v>515</v>
      </c>
      <c r="X142" s="2" t="s">
        <v>147</v>
      </c>
      <c r="AA142" s="2" t="s">
        <v>869</v>
      </c>
      <c r="AB142" s="2">
        <v>2.0</v>
      </c>
      <c r="AC142" s="2" t="s">
        <v>870</v>
      </c>
      <c r="AD142" s="2" t="s">
        <v>78</v>
      </c>
      <c r="AG142" s="2" t="s">
        <v>35</v>
      </c>
      <c r="AO142" s="2" t="s">
        <v>97</v>
      </c>
      <c r="AQ142" s="2">
        <v>6.0</v>
      </c>
      <c r="AT142" s="2">
        <v>10.0</v>
      </c>
      <c r="AU142" s="2">
        <v>50.0</v>
      </c>
      <c r="AV142" s="2" t="s">
        <v>871</v>
      </c>
      <c r="AW142" s="2" t="s">
        <v>101</v>
      </c>
      <c r="AY142" s="2">
        <v>10.0</v>
      </c>
      <c r="AZ142" s="2" t="s">
        <v>872</v>
      </c>
      <c r="BA142" s="2" t="s">
        <v>873</v>
      </c>
      <c r="BB142" s="2" t="s">
        <v>874</v>
      </c>
    </row>
    <row r="143">
      <c r="A143" s="2">
        <v>141.0</v>
      </c>
      <c r="B143" s="2">
        <v>141.0</v>
      </c>
      <c r="C143" s="2">
        <v>141.0</v>
      </c>
      <c r="D143" s="2" t="s">
        <v>6</v>
      </c>
      <c r="J143" s="4">
        <v>34017.0</v>
      </c>
      <c r="K143" s="2">
        <v>4.0</v>
      </c>
      <c r="L143" s="2">
        <v>2.0</v>
      </c>
      <c r="M143" s="2">
        <v>10.0</v>
      </c>
      <c r="N143" s="2">
        <v>15.0</v>
      </c>
      <c r="O143" s="2" t="s">
        <v>70</v>
      </c>
      <c r="P143" s="2">
        <v>1.0</v>
      </c>
      <c r="Q143" s="2" t="s">
        <v>71</v>
      </c>
      <c r="S143" s="2" t="s">
        <v>90</v>
      </c>
      <c r="U143" s="2">
        <v>0.0</v>
      </c>
      <c r="AD143" s="2" t="s">
        <v>78</v>
      </c>
      <c r="AF143" s="2" t="s">
        <v>34</v>
      </c>
      <c r="AO143" s="2" t="s">
        <v>97</v>
      </c>
      <c r="AQ143" s="2">
        <v>6.0</v>
      </c>
      <c r="AS143" s="2">
        <v>6.0</v>
      </c>
      <c r="AU143" s="2">
        <v>3.0</v>
      </c>
      <c r="AV143" s="2" t="s">
        <v>875</v>
      </c>
      <c r="AW143" s="2" t="s">
        <v>84</v>
      </c>
      <c r="AY143" s="2">
        <v>10.0</v>
      </c>
      <c r="AZ143" s="2" t="s">
        <v>876</v>
      </c>
      <c r="BA143" s="2" t="s">
        <v>869</v>
      </c>
      <c r="BB143" s="2" t="s">
        <v>877</v>
      </c>
    </row>
    <row r="144">
      <c r="A144" s="2">
        <v>142.0</v>
      </c>
      <c r="B144" s="2">
        <v>142.0</v>
      </c>
      <c r="C144" s="2">
        <v>142.0</v>
      </c>
      <c r="E144" s="2" t="s">
        <v>7</v>
      </c>
      <c r="J144" s="4">
        <v>33015.0</v>
      </c>
      <c r="K144" s="2">
        <v>7.0</v>
      </c>
      <c r="L144" s="2">
        <v>150.0</v>
      </c>
      <c r="M144" s="2">
        <v>9.0</v>
      </c>
      <c r="N144" s="2">
        <v>10.0</v>
      </c>
      <c r="O144" s="2" t="s">
        <v>120</v>
      </c>
      <c r="P144" s="2">
        <v>0.0</v>
      </c>
      <c r="Q144" s="2" t="s">
        <v>89</v>
      </c>
      <c r="S144" s="2" t="s">
        <v>72</v>
      </c>
      <c r="U144" s="2">
        <v>1.0</v>
      </c>
      <c r="V144" s="2" t="s">
        <v>213</v>
      </c>
      <c r="X144" s="2" t="s">
        <v>111</v>
      </c>
      <c r="Z144" s="2" t="s">
        <v>175</v>
      </c>
      <c r="AB144" s="2">
        <v>3.0</v>
      </c>
      <c r="AC144" s="2" t="s">
        <v>878</v>
      </c>
      <c r="AD144" s="2" t="s">
        <v>78</v>
      </c>
      <c r="AF144" s="2" t="s">
        <v>34</v>
      </c>
      <c r="AO144" s="2" t="s">
        <v>97</v>
      </c>
      <c r="AR144" s="2">
        <v>10.0</v>
      </c>
      <c r="AT144" s="2">
        <v>10.0</v>
      </c>
      <c r="AU144" s="2">
        <v>20.0</v>
      </c>
      <c r="AV144" s="2" t="s">
        <v>229</v>
      </c>
      <c r="AW144" s="2" t="s">
        <v>84</v>
      </c>
      <c r="AY144" s="2">
        <v>10.0</v>
      </c>
      <c r="AZ144" s="2" t="s">
        <v>879</v>
      </c>
      <c r="BA144" s="2" t="s">
        <v>880</v>
      </c>
      <c r="BB144" s="2" t="s">
        <v>881</v>
      </c>
    </row>
    <row r="145">
      <c r="A145" s="2">
        <v>143.0</v>
      </c>
      <c r="B145" s="2">
        <v>143.0</v>
      </c>
      <c r="C145" s="2">
        <v>143.0</v>
      </c>
      <c r="E145" s="2" t="s">
        <v>7</v>
      </c>
      <c r="J145" s="4">
        <v>32885.0</v>
      </c>
      <c r="K145" s="2">
        <v>7.0</v>
      </c>
      <c r="L145" s="2">
        <v>28.0</v>
      </c>
      <c r="M145" s="2">
        <v>12.0</v>
      </c>
      <c r="N145" s="2">
        <v>6.0</v>
      </c>
      <c r="O145" s="2" t="s">
        <v>437</v>
      </c>
      <c r="P145" s="2">
        <v>0.0</v>
      </c>
      <c r="Q145" s="2" t="s">
        <v>193</v>
      </c>
      <c r="S145" s="2" t="s">
        <v>90</v>
      </c>
      <c r="U145" s="2">
        <v>1.0</v>
      </c>
      <c r="V145" s="2" t="s">
        <v>121</v>
      </c>
      <c r="X145" s="2" t="s">
        <v>111</v>
      </c>
      <c r="Z145" s="2" t="s">
        <v>322</v>
      </c>
      <c r="AB145" s="2">
        <v>5.0</v>
      </c>
      <c r="AC145" s="2" t="s">
        <v>882</v>
      </c>
      <c r="AD145" s="2" t="s">
        <v>114</v>
      </c>
      <c r="AG145" s="2" t="s">
        <v>35</v>
      </c>
      <c r="AJ145" s="2" t="s">
        <v>38</v>
      </c>
      <c r="AO145" s="2" t="s">
        <v>79</v>
      </c>
      <c r="AQ145" s="2">
        <v>4.0</v>
      </c>
      <c r="AS145" s="2">
        <v>4.0</v>
      </c>
      <c r="AU145" s="2">
        <v>100.0</v>
      </c>
      <c r="AV145" s="2" t="s">
        <v>883</v>
      </c>
      <c r="AW145" s="2" t="s">
        <v>84</v>
      </c>
      <c r="AY145" s="2">
        <v>9.0</v>
      </c>
      <c r="AZ145" s="2" t="s">
        <v>884</v>
      </c>
      <c r="BA145" s="2" t="s">
        <v>885</v>
      </c>
    </row>
    <row r="146">
      <c r="A146" s="2">
        <v>144.0</v>
      </c>
      <c r="B146" s="2">
        <v>144.0</v>
      </c>
      <c r="C146" s="2">
        <v>144.0</v>
      </c>
      <c r="H146" s="2" t="s">
        <v>10</v>
      </c>
      <c r="J146" s="4">
        <v>32154.0</v>
      </c>
      <c r="K146" s="2">
        <v>8.0</v>
      </c>
      <c r="L146" s="2">
        <v>0.0</v>
      </c>
      <c r="M146" s="2">
        <v>12.0</v>
      </c>
      <c r="N146" s="2">
        <v>1.0</v>
      </c>
      <c r="O146" s="2" t="s">
        <v>120</v>
      </c>
      <c r="P146" s="2">
        <v>0.0</v>
      </c>
      <c r="Q146" s="2" t="s">
        <v>71</v>
      </c>
      <c r="S146" s="2" t="s">
        <v>72</v>
      </c>
      <c r="U146" s="2">
        <v>1.0</v>
      </c>
      <c r="V146" s="2" t="s">
        <v>315</v>
      </c>
      <c r="Y146" s="2" t="s">
        <v>315</v>
      </c>
      <c r="Z146" s="2" t="s">
        <v>123</v>
      </c>
      <c r="AB146" s="2">
        <v>5.0</v>
      </c>
      <c r="AC146" s="2" t="s">
        <v>886</v>
      </c>
      <c r="AD146" s="2" t="s">
        <v>78</v>
      </c>
      <c r="AH146" s="2" t="s">
        <v>36</v>
      </c>
      <c r="AO146" s="2" t="s">
        <v>116</v>
      </c>
      <c r="AQ146" s="2">
        <v>3.0</v>
      </c>
      <c r="AS146" s="2">
        <v>1.0</v>
      </c>
      <c r="AU146" s="2">
        <v>160.0</v>
      </c>
      <c r="AV146" s="2" t="s">
        <v>41</v>
      </c>
      <c r="AW146" s="2" t="s">
        <v>84</v>
      </c>
      <c r="AY146" s="2">
        <v>10.0</v>
      </c>
      <c r="AZ146" s="2" t="s">
        <v>887</v>
      </c>
      <c r="BA146" s="2" t="s">
        <v>530</v>
      </c>
      <c r="BB146" s="2" t="s">
        <v>392</v>
      </c>
    </row>
    <row r="147">
      <c r="A147" s="2">
        <v>145.0</v>
      </c>
      <c r="B147" s="2">
        <v>145.0</v>
      </c>
      <c r="C147" s="2">
        <v>145.0</v>
      </c>
      <c r="E147" s="2" t="s">
        <v>7</v>
      </c>
      <c r="G147" s="2" t="s">
        <v>9</v>
      </c>
      <c r="H147" s="2" t="s">
        <v>10</v>
      </c>
      <c r="J147" s="4">
        <v>34064.0</v>
      </c>
      <c r="K147" s="2">
        <v>6.0</v>
      </c>
      <c r="L147" s="2">
        <v>120.0</v>
      </c>
      <c r="M147" s="2">
        <v>13.0</v>
      </c>
      <c r="N147" s="2">
        <v>4.0</v>
      </c>
      <c r="O147" s="2" t="s">
        <v>327</v>
      </c>
      <c r="P147" s="2">
        <v>1.0</v>
      </c>
      <c r="Q147" s="2" t="s">
        <v>108</v>
      </c>
      <c r="T147" s="2" t="s">
        <v>888</v>
      </c>
      <c r="U147" s="2">
        <v>1.0</v>
      </c>
      <c r="V147" s="2" t="s">
        <v>224</v>
      </c>
      <c r="X147" s="2" t="s">
        <v>111</v>
      </c>
      <c r="Z147" s="2" t="s">
        <v>333</v>
      </c>
      <c r="AB147" s="2">
        <v>2.0</v>
      </c>
      <c r="AC147" s="2" t="s">
        <v>889</v>
      </c>
      <c r="AD147" s="2" t="s">
        <v>78</v>
      </c>
      <c r="AM147" s="2" t="s">
        <v>41</v>
      </c>
      <c r="AW147" s="2" t="s">
        <v>101</v>
      </c>
      <c r="AY147" s="2">
        <v>8.0</v>
      </c>
      <c r="AZ147" s="2" t="s">
        <v>890</v>
      </c>
      <c r="BB147" s="2" t="s">
        <v>891</v>
      </c>
    </row>
    <row r="148">
      <c r="A148" s="2">
        <v>146.0</v>
      </c>
      <c r="B148" s="2">
        <v>146.0</v>
      </c>
      <c r="C148" s="2">
        <v>146.0</v>
      </c>
      <c r="D148" s="2" t="s">
        <v>6</v>
      </c>
      <c r="F148" s="2" t="s">
        <v>8</v>
      </c>
      <c r="J148" s="4">
        <v>32540.0</v>
      </c>
      <c r="K148" s="2">
        <v>8.0</v>
      </c>
      <c r="L148" s="2">
        <v>7.0</v>
      </c>
      <c r="M148" s="2">
        <v>12.0</v>
      </c>
      <c r="N148" s="2">
        <v>0.0</v>
      </c>
      <c r="O148" s="2" t="s">
        <v>134</v>
      </c>
      <c r="P148" s="2">
        <v>1.0</v>
      </c>
      <c r="Q148" s="2" t="s">
        <v>89</v>
      </c>
      <c r="S148" s="2" t="s">
        <v>135</v>
      </c>
      <c r="U148" s="2">
        <v>1.0</v>
      </c>
      <c r="V148" s="2" t="s">
        <v>515</v>
      </c>
      <c r="X148" s="2" t="s">
        <v>111</v>
      </c>
      <c r="Z148" s="2" t="s">
        <v>228</v>
      </c>
      <c r="AB148" s="2">
        <v>3.0</v>
      </c>
      <c r="AC148" s="2" t="s">
        <v>892</v>
      </c>
      <c r="AD148" s="2" t="s">
        <v>114</v>
      </c>
      <c r="AG148" s="2" t="s">
        <v>35</v>
      </c>
      <c r="AO148" s="2" t="s">
        <v>97</v>
      </c>
      <c r="AQ148" s="2">
        <v>4.0</v>
      </c>
      <c r="AS148" s="2">
        <v>6.0</v>
      </c>
      <c r="AU148" s="2">
        <v>20.0</v>
      </c>
      <c r="AV148" s="2" t="s">
        <v>893</v>
      </c>
      <c r="AW148" s="2" t="s">
        <v>101</v>
      </c>
      <c r="AY148" s="2">
        <v>10.0</v>
      </c>
      <c r="AZ148" s="2" t="s">
        <v>894</v>
      </c>
      <c r="BA148" s="2" t="s">
        <v>895</v>
      </c>
      <c r="BB148" s="2" t="s">
        <v>896</v>
      </c>
    </row>
    <row r="149">
      <c r="A149" s="2">
        <v>147.0</v>
      </c>
      <c r="B149" s="2">
        <v>147.0</v>
      </c>
      <c r="C149" s="2">
        <v>147.0</v>
      </c>
      <c r="D149" s="2" t="s">
        <v>6</v>
      </c>
      <c r="J149" s="4">
        <v>32950.0</v>
      </c>
      <c r="K149" s="2">
        <v>7.0</v>
      </c>
      <c r="L149" s="2">
        <v>60.0</v>
      </c>
      <c r="M149" s="2">
        <v>14.0</v>
      </c>
      <c r="N149" s="2">
        <v>5.0</v>
      </c>
      <c r="O149" s="2" t="s">
        <v>70</v>
      </c>
      <c r="P149" s="2">
        <v>0.0</v>
      </c>
      <c r="Q149" s="2" t="s">
        <v>71</v>
      </c>
      <c r="S149" s="2" t="s">
        <v>90</v>
      </c>
      <c r="U149" s="2">
        <v>1.0</v>
      </c>
      <c r="V149" s="2" t="s">
        <v>213</v>
      </c>
      <c r="X149" s="2" t="s">
        <v>111</v>
      </c>
      <c r="Z149" s="2" t="s">
        <v>148</v>
      </c>
      <c r="AB149" s="2">
        <v>5.0</v>
      </c>
      <c r="AC149" s="2" t="s">
        <v>897</v>
      </c>
      <c r="AD149" s="2" t="s">
        <v>78</v>
      </c>
      <c r="AG149" s="2" t="s">
        <v>35</v>
      </c>
      <c r="AO149" s="2" t="s">
        <v>116</v>
      </c>
      <c r="AQ149" s="2">
        <v>6.0</v>
      </c>
      <c r="AS149" s="2">
        <v>5.0</v>
      </c>
      <c r="AU149" s="2">
        <v>25.0</v>
      </c>
      <c r="AV149" s="2" t="s">
        <v>898</v>
      </c>
      <c r="AW149" s="2" t="s">
        <v>292</v>
      </c>
      <c r="AY149" s="2">
        <v>9.0</v>
      </c>
      <c r="AZ149" s="2" t="s">
        <v>899</v>
      </c>
      <c r="BA149" s="2" t="s">
        <v>900</v>
      </c>
      <c r="BB149" s="2" t="s">
        <v>901</v>
      </c>
    </row>
    <row r="150">
      <c r="A150" s="2">
        <v>148.0</v>
      </c>
      <c r="B150" s="2">
        <v>148.0</v>
      </c>
      <c r="C150" s="2">
        <v>148.0</v>
      </c>
      <c r="G150" s="2" t="s">
        <v>9</v>
      </c>
      <c r="H150" s="2" t="s">
        <v>10</v>
      </c>
      <c r="J150" s="4">
        <v>34861.0</v>
      </c>
      <c r="K150" s="2">
        <v>7.0</v>
      </c>
      <c r="L150" s="2">
        <v>0.0</v>
      </c>
      <c r="M150" s="2">
        <v>12.0</v>
      </c>
      <c r="N150" s="2">
        <v>15.0</v>
      </c>
      <c r="O150" s="2" t="s">
        <v>291</v>
      </c>
      <c r="P150" s="2">
        <v>1.0</v>
      </c>
      <c r="Q150" s="2" t="s">
        <v>71</v>
      </c>
      <c r="S150" s="2" t="s">
        <v>130</v>
      </c>
      <c r="U150" s="2">
        <v>1.0</v>
      </c>
      <c r="V150" s="2" t="s">
        <v>259</v>
      </c>
      <c r="X150" s="2" t="s">
        <v>147</v>
      </c>
      <c r="Z150" s="2" t="s">
        <v>76</v>
      </c>
      <c r="AB150" s="2">
        <v>1.0</v>
      </c>
      <c r="AC150" s="2" t="s">
        <v>77</v>
      </c>
      <c r="AD150" s="2" t="s">
        <v>78</v>
      </c>
      <c r="AI150" s="2" t="s">
        <v>37</v>
      </c>
      <c r="AJ150" s="2" t="s">
        <v>38</v>
      </c>
      <c r="AK150" s="2" t="s">
        <v>39</v>
      </c>
      <c r="AL150" s="2" t="s">
        <v>40</v>
      </c>
      <c r="AO150" s="2" t="s">
        <v>79</v>
      </c>
      <c r="AR150" s="2">
        <v>15.0</v>
      </c>
      <c r="AS150" s="2">
        <v>6.0</v>
      </c>
      <c r="AU150" s="2">
        <v>90.0</v>
      </c>
      <c r="AV150" s="2" t="s">
        <v>902</v>
      </c>
      <c r="AW150" s="2" t="s">
        <v>101</v>
      </c>
      <c r="AY150" s="2">
        <v>10.0</v>
      </c>
      <c r="AZ150" s="2" t="s">
        <v>903</v>
      </c>
      <c r="BA150" s="2" t="s">
        <v>904</v>
      </c>
    </row>
    <row r="151">
      <c r="A151" s="2">
        <v>149.0</v>
      </c>
      <c r="B151" s="2">
        <v>149.0</v>
      </c>
      <c r="C151" s="2">
        <v>149.0</v>
      </c>
      <c r="D151" s="2" t="s">
        <v>6</v>
      </c>
      <c r="E151" s="2" t="s">
        <v>7</v>
      </c>
      <c r="H151" s="2" t="s">
        <v>10</v>
      </c>
      <c r="J151" s="4">
        <v>30465.0</v>
      </c>
      <c r="K151" s="2">
        <v>7.0</v>
      </c>
      <c r="L151" s="2">
        <v>55.0</v>
      </c>
      <c r="M151" s="2">
        <v>9.0</v>
      </c>
      <c r="N151" s="2">
        <v>2.0</v>
      </c>
      <c r="O151" s="2" t="s">
        <v>120</v>
      </c>
      <c r="P151" s="2">
        <v>0.0</v>
      </c>
      <c r="Q151" s="2" t="s">
        <v>129</v>
      </c>
      <c r="S151" s="2" t="s">
        <v>130</v>
      </c>
      <c r="U151" s="2">
        <v>1.0</v>
      </c>
      <c r="V151" s="2" t="s">
        <v>224</v>
      </c>
      <c r="X151" s="2" t="s">
        <v>111</v>
      </c>
      <c r="Z151" s="2" t="s">
        <v>138</v>
      </c>
      <c r="AB151" s="2">
        <v>6.0</v>
      </c>
      <c r="AC151" s="2" t="s">
        <v>905</v>
      </c>
      <c r="AD151" s="2" t="s">
        <v>464</v>
      </c>
      <c r="AH151" s="2" t="s">
        <v>36</v>
      </c>
      <c r="AI151" s="2" t="s">
        <v>37</v>
      </c>
      <c r="AJ151" s="2" t="s">
        <v>38</v>
      </c>
      <c r="AO151" s="2" t="s">
        <v>97</v>
      </c>
      <c r="AQ151" s="2">
        <v>4.0</v>
      </c>
      <c r="AS151" s="2">
        <v>4.0</v>
      </c>
      <c r="AU151" s="2">
        <v>6.0</v>
      </c>
      <c r="AV151" s="2" t="s">
        <v>906</v>
      </c>
      <c r="AX151" s="2" t="s">
        <v>907</v>
      </c>
      <c r="AY151" s="2">
        <v>10.0</v>
      </c>
      <c r="AZ151" s="2" t="s">
        <v>908</v>
      </c>
      <c r="BA151" s="2" t="s">
        <v>909</v>
      </c>
      <c r="BB151" s="2" t="s">
        <v>910</v>
      </c>
    </row>
    <row r="152">
      <c r="A152" s="2">
        <v>150.0</v>
      </c>
      <c r="B152" s="2">
        <v>150.0</v>
      </c>
      <c r="C152" s="2">
        <v>150.0</v>
      </c>
      <c r="E152" s="2" t="s">
        <v>7</v>
      </c>
      <c r="J152" s="4">
        <v>33864.0</v>
      </c>
      <c r="K152" s="2">
        <v>7.0</v>
      </c>
      <c r="L152" s="2">
        <v>25.0</v>
      </c>
      <c r="M152" s="2">
        <v>9.0</v>
      </c>
      <c r="N152" s="2">
        <v>5.0</v>
      </c>
      <c r="O152" s="2" t="s">
        <v>106</v>
      </c>
      <c r="P152" s="2">
        <v>0.0</v>
      </c>
      <c r="Q152" s="2" t="s">
        <v>71</v>
      </c>
      <c r="S152" s="2" t="s">
        <v>130</v>
      </c>
      <c r="U152" s="2">
        <v>1.0</v>
      </c>
      <c r="V152" s="2" t="s">
        <v>35</v>
      </c>
      <c r="X152" s="2" t="s">
        <v>147</v>
      </c>
      <c r="AA152" s="2" t="s">
        <v>911</v>
      </c>
      <c r="AB152" s="2">
        <v>2.0</v>
      </c>
      <c r="AC152" s="2" t="s">
        <v>881</v>
      </c>
      <c r="AD152" s="2" t="s">
        <v>114</v>
      </c>
      <c r="AG152" s="2" t="s">
        <v>35</v>
      </c>
      <c r="AO152" s="2" t="s">
        <v>97</v>
      </c>
      <c r="AQ152" s="2">
        <v>2.0</v>
      </c>
      <c r="AS152" s="2">
        <v>1.0</v>
      </c>
      <c r="AU152" s="2">
        <v>10.0</v>
      </c>
      <c r="AV152" s="2" t="s">
        <v>881</v>
      </c>
      <c r="AW152" s="2" t="s">
        <v>294</v>
      </c>
      <c r="AY152" s="2">
        <v>8.0</v>
      </c>
      <c r="AZ152" s="2" t="s">
        <v>881</v>
      </c>
      <c r="BA152" s="2" t="s">
        <v>912</v>
      </c>
      <c r="BB152" s="2" t="s">
        <v>881</v>
      </c>
    </row>
    <row r="153">
      <c r="A153" s="2">
        <v>151.0</v>
      </c>
      <c r="B153" s="2">
        <v>151.0</v>
      </c>
      <c r="C153" s="2">
        <v>151.0</v>
      </c>
      <c r="D153" s="2" t="s">
        <v>6</v>
      </c>
      <c r="E153" s="2" t="s">
        <v>7</v>
      </c>
      <c r="G153" s="2" t="s">
        <v>9</v>
      </c>
      <c r="J153" s="4">
        <v>31252.0</v>
      </c>
      <c r="K153" s="2">
        <v>6.0</v>
      </c>
      <c r="L153" s="2">
        <v>0.0</v>
      </c>
      <c r="M153" s="2">
        <v>10.0</v>
      </c>
      <c r="N153" s="2">
        <v>6.0</v>
      </c>
      <c r="O153" s="2" t="s">
        <v>192</v>
      </c>
      <c r="P153" s="2">
        <v>0.0</v>
      </c>
      <c r="Q153" s="2" t="s">
        <v>89</v>
      </c>
      <c r="S153" s="2" t="s">
        <v>72</v>
      </c>
      <c r="U153" s="2">
        <v>1.0</v>
      </c>
      <c r="V153" s="2" t="s">
        <v>524</v>
      </c>
      <c r="X153" s="2" t="s">
        <v>75</v>
      </c>
      <c r="Z153" s="2" t="s">
        <v>123</v>
      </c>
      <c r="AB153" s="2">
        <v>10.0</v>
      </c>
      <c r="AC153" s="2" t="s">
        <v>913</v>
      </c>
      <c r="AD153" s="2" t="s">
        <v>78</v>
      </c>
      <c r="AH153" s="2" t="s">
        <v>36</v>
      </c>
      <c r="AN153" s="2" t="s">
        <v>914</v>
      </c>
      <c r="AO153" s="2" t="s">
        <v>97</v>
      </c>
      <c r="AQ153" s="2">
        <v>6.0</v>
      </c>
      <c r="AS153" s="2">
        <v>6.0</v>
      </c>
      <c r="AU153" s="2">
        <v>16.0</v>
      </c>
      <c r="AV153" s="2" t="s">
        <v>915</v>
      </c>
      <c r="AW153" s="2" t="s">
        <v>101</v>
      </c>
      <c r="AY153" s="2">
        <v>10.0</v>
      </c>
      <c r="AZ153" s="2" t="s">
        <v>916</v>
      </c>
      <c r="BA153" s="2" t="s">
        <v>917</v>
      </c>
      <c r="BB153" s="2" t="s">
        <v>918</v>
      </c>
    </row>
    <row r="154">
      <c r="A154" s="2">
        <v>152.0</v>
      </c>
      <c r="B154" s="2">
        <v>152.0</v>
      </c>
      <c r="C154" s="2">
        <v>152.0</v>
      </c>
      <c r="E154" s="2" t="s">
        <v>7</v>
      </c>
      <c r="J154" s="4">
        <v>29519.0</v>
      </c>
      <c r="K154" s="2">
        <v>7.0</v>
      </c>
      <c r="L154" s="2">
        <v>60.0</v>
      </c>
      <c r="M154" s="2">
        <v>10.0</v>
      </c>
      <c r="N154" s="2">
        <v>12.0</v>
      </c>
      <c r="O154" s="2" t="s">
        <v>291</v>
      </c>
      <c r="P154" s="2">
        <v>1.0</v>
      </c>
      <c r="Q154" s="2" t="s">
        <v>89</v>
      </c>
      <c r="S154" s="2" t="s">
        <v>90</v>
      </c>
      <c r="U154" s="2">
        <v>1.0</v>
      </c>
      <c r="V154" s="2" t="s">
        <v>213</v>
      </c>
      <c r="X154" s="2" t="s">
        <v>75</v>
      </c>
      <c r="Z154" s="2" t="s">
        <v>138</v>
      </c>
      <c r="AB154" s="2">
        <v>10.0</v>
      </c>
      <c r="AC154" s="2" t="s">
        <v>919</v>
      </c>
      <c r="AD154" s="2" t="s">
        <v>96</v>
      </c>
      <c r="AJ154" s="2" t="s">
        <v>38</v>
      </c>
      <c r="AO154" s="2" t="s">
        <v>116</v>
      </c>
      <c r="AR154" s="2">
        <v>10.0</v>
      </c>
      <c r="AS154" s="2">
        <v>3.0</v>
      </c>
      <c r="AU154" s="2">
        <v>4.0</v>
      </c>
      <c r="AV154" s="2" t="s">
        <v>920</v>
      </c>
      <c r="AW154" s="2" t="s">
        <v>84</v>
      </c>
      <c r="AY154" s="2">
        <v>7.0</v>
      </c>
      <c r="AZ154" s="2" t="s">
        <v>921</v>
      </c>
      <c r="BA154" s="2" t="s">
        <v>922</v>
      </c>
      <c r="BB154" s="2" t="s">
        <v>923</v>
      </c>
    </row>
    <row r="155">
      <c r="A155" s="2">
        <v>153.0</v>
      </c>
      <c r="B155" s="2">
        <v>153.0</v>
      </c>
      <c r="C155" s="2">
        <v>153.0</v>
      </c>
      <c r="D155" s="2" t="s">
        <v>6</v>
      </c>
      <c r="F155" s="2" t="s">
        <v>8</v>
      </c>
      <c r="H155" s="2" t="s">
        <v>10</v>
      </c>
      <c r="J155" s="4">
        <v>24021.0</v>
      </c>
      <c r="K155" s="2">
        <v>7.0</v>
      </c>
      <c r="L155" s="2">
        <v>0.0</v>
      </c>
      <c r="M155" s="2">
        <v>9.0</v>
      </c>
      <c r="N155" s="2">
        <v>30.0</v>
      </c>
      <c r="O155" s="2" t="s">
        <v>128</v>
      </c>
      <c r="P155" s="2">
        <v>1.0</v>
      </c>
      <c r="Q155" s="2" t="s">
        <v>71</v>
      </c>
      <c r="T155" s="2" t="s">
        <v>924</v>
      </c>
      <c r="U155" s="2">
        <v>1.0</v>
      </c>
      <c r="V155" s="2" t="s">
        <v>524</v>
      </c>
      <c r="X155" s="2" t="s">
        <v>111</v>
      </c>
      <c r="Z155" s="2" t="s">
        <v>76</v>
      </c>
      <c r="AB155" s="2">
        <v>28.0</v>
      </c>
      <c r="AC155" s="2" t="s">
        <v>925</v>
      </c>
      <c r="AD155" s="2" t="s">
        <v>114</v>
      </c>
      <c r="AI155" s="2" t="s">
        <v>37</v>
      </c>
      <c r="AO155" s="2" t="s">
        <v>97</v>
      </c>
      <c r="AR155" s="2">
        <v>10.0</v>
      </c>
      <c r="AS155" s="2">
        <v>4.0</v>
      </c>
      <c r="AU155" s="2">
        <v>6.0</v>
      </c>
      <c r="AV155" s="2" t="s">
        <v>926</v>
      </c>
      <c r="AX155" s="2" t="s">
        <v>927</v>
      </c>
      <c r="AY155" s="2">
        <v>10.0</v>
      </c>
      <c r="AZ155" s="2" t="s">
        <v>928</v>
      </c>
      <c r="BA155" s="2" t="s">
        <v>929</v>
      </c>
      <c r="BB155" s="2" t="s">
        <v>930</v>
      </c>
    </row>
    <row r="156">
      <c r="A156" s="2">
        <v>154.0</v>
      </c>
      <c r="B156" s="2">
        <v>154.0</v>
      </c>
      <c r="C156" s="2">
        <v>154.0</v>
      </c>
      <c r="E156" s="2" t="s">
        <v>7</v>
      </c>
      <c r="F156" s="2" t="s">
        <v>8</v>
      </c>
      <c r="G156" s="2" t="s">
        <v>9</v>
      </c>
      <c r="J156" s="4">
        <v>31912.0</v>
      </c>
      <c r="K156" s="2">
        <v>8.0</v>
      </c>
      <c r="L156" s="2">
        <v>60.0</v>
      </c>
      <c r="M156" s="2">
        <v>8.0</v>
      </c>
      <c r="N156" s="2">
        <v>2.0</v>
      </c>
      <c r="O156" s="2" t="s">
        <v>106</v>
      </c>
      <c r="P156" s="2">
        <v>0.0</v>
      </c>
      <c r="Q156" s="2" t="s">
        <v>129</v>
      </c>
      <c r="S156" s="2" t="s">
        <v>130</v>
      </c>
      <c r="U156" s="2">
        <v>1.0</v>
      </c>
      <c r="V156" s="2" t="s">
        <v>515</v>
      </c>
      <c r="X156" s="2" t="s">
        <v>147</v>
      </c>
      <c r="Z156" s="2" t="s">
        <v>76</v>
      </c>
      <c r="AB156" s="2">
        <v>3.0</v>
      </c>
      <c r="AC156" s="2" t="s">
        <v>931</v>
      </c>
      <c r="AD156" s="2" t="s">
        <v>114</v>
      </c>
      <c r="AG156" s="2" t="s">
        <v>35</v>
      </c>
      <c r="AJ156" s="2" t="s">
        <v>38</v>
      </c>
      <c r="AO156" s="2" t="s">
        <v>97</v>
      </c>
      <c r="AQ156" s="2">
        <v>6.0</v>
      </c>
      <c r="AS156" s="2">
        <v>6.0</v>
      </c>
      <c r="AU156" s="2">
        <v>50.0</v>
      </c>
      <c r="AV156" s="2" t="s">
        <v>932</v>
      </c>
      <c r="AW156" s="2" t="s">
        <v>101</v>
      </c>
      <c r="AY156" s="2">
        <v>10.0</v>
      </c>
      <c r="AZ156" s="2" t="s">
        <v>933</v>
      </c>
      <c r="BA156" s="2" t="s">
        <v>934</v>
      </c>
      <c r="BB156" s="2" t="s">
        <v>154</v>
      </c>
    </row>
    <row r="157">
      <c r="A157" s="2">
        <v>155.0</v>
      </c>
      <c r="B157" s="2">
        <v>155.0</v>
      </c>
      <c r="C157" s="2">
        <v>155.0</v>
      </c>
      <c r="E157" s="2" t="s">
        <v>7</v>
      </c>
      <c r="G157" s="2" t="s">
        <v>9</v>
      </c>
      <c r="K157" s="2">
        <v>7.0</v>
      </c>
      <c r="L157" s="2">
        <v>60.0</v>
      </c>
      <c r="M157" s="2">
        <v>10.0</v>
      </c>
      <c r="N157" s="2">
        <v>1.0</v>
      </c>
      <c r="O157" s="2" t="s">
        <v>437</v>
      </c>
      <c r="P157" s="2">
        <v>1.0</v>
      </c>
      <c r="Q157" s="2" t="s">
        <v>108</v>
      </c>
      <c r="S157" s="2" t="s">
        <v>135</v>
      </c>
      <c r="U157" s="2">
        <v>1.0</v>
      </c>
      <c r="V157" s="2" t="s">
        <v>224</v>
      </c>
      <c r="X157" s="2" t="s">
        <v>451</v>
      </c>
      <c r="Z157" s="2" t="s">
        <v>148</v>
      </c>
      <c r="AB157" s="2">
        <v>0.0</v>
      </c>
      <c r="AC157" s="2" t="s">
        <v>935</v>
      </c>
      <c r="AD157" s="2" t="s">
        <v>114</v>
      </c>
      <c r="AG157" s="2" t="s">
        <v>35</v>
      </c>
      <c r="AO157" s="2" t="s">
        <v>97</v>
      </c>
      <c r="AQ157" s="2">
        <v>4.0</v>
      </c>
      <c r="AS157" s="2">
        <v>4.0</v>
      </c>
      <c r="AU157" s="2">
        <v>25.0</v>
      </c>
      <c r="AV157" s="2" t="s">
        <v>936</v>
      </c>
      <c r="AW157" s="2" t="s">
        <v>84</v>
      </c>
      <c r="AY157" s="2">
        <v>9.0</v>
      </c>
      <c r="AZ157" s="2" t="s">
        <v>937</v>
      </c>
      <c r="BA157" s="2" t="s">
        <v>938</v>
      </c>
    </row>
    <row r="158">
      <c r="A158" s="2">
        <v>156.0</v>
      </c>
      <c r="B158" s="2">
        <v>156.0</v>
      </c>
      <c r="C158" s="2">
        <v>156.0</v>
      </c>
      <c r="D158" s="2" t="s">
        <v>6</v>
      </c>
      <c r="J158" s="4">
        <v>30194.0</v>
      </c>
      <c r="K158" s="2">
        <v>7.0</v>
      </c>
      <c r="L158" s="2">
        <v>45.0</v>
      </c>
      <c r="M158" s="2">
        <v>12.0</v>
      </c>
      <c r="N158" s="2">
        <v>40.0</v>
      </c>
      <c r="O158" s="2" t="s">
        <v>437</v>
      </c>
      <c r="P158" s="2">
        <v>1.0</v>
      </c>
      <c r="Q158" s="2" t="s">
        <v>172</v>
      </c>
      <c r="S158" s="2" t="s">
        <v>135</v>
      </c>
      <c r="U158" s="2">
        <v>1.0</v>
      </c>
      <c r="V158" s="2" t="s">
        <v>213</v>
      </c>
      <c r="X158" s="2" t="s">
        <v>111</v>
      </c>
      <c r="Z158" s="2" t="s">
        <v>333</v>
      </c>
      <c r="AB158" s="2">
        <v>1.0</v>
      </c>
      <c r="AC158" s="2" t="s">
        <v>939</v>
      </c>
      <c r="AD158" s="2" t="s">
        <v>96</v>
      </c>
      <c r="AJ158" s="2" t="s">
        <v>38</v>
      </c>
      <c r="AO158" s="2" t="s">
        <v>97</v>
      </c>
      <c r="AR158" s="2">
        <v>10.0</v>
      </c>
      <c r="AT158" s="2">
        <v>10.0</v>
      </c>
      <c r="AU158" s="2">
        <v>120.0</v>
      </c>
      <c r="AV158" s="2" t="s">
        <v>332</v>
      </c>
      <c r="AW158" s="2" t="s">
        <v>101</v>
      </c>
      <c r="AY158" s="2">
        <v>10.0</v>
      </c>
      <c r="AZ158" s="2" t="s">
        <v>332</v>
      </c>
    </row>
    <row r="159">
      <c r="A159" s="2">
        <v>157.0</v>
      </c>
      <c r="B159" s="2">
        <v>157.0</v>
      </c>
      <c r="C159" s="2">
        <v>157.0</v>
      </c>
      <c r="H159" s="2" t="s">
        <v>10</v>
      </c>
      <c r="J159" s="4">
        <v>36223.0</v>
      </c>
      <c r="K159" s="2">
        <v>9.0</v>
      </c>
      <c r="L159" s="2">
        <v>120.0</v>
      </c>
      <c r="M159" s="2">
        <v>10.0</v>
      </c>
      <c r="N159" s="2">
        <v>10.0</v>
      </c>
      <c r="O159" s="2" t="s">
        <v>70</v>
      </c>
      <c r="P159" s="2">
        <v>0.0</v>
      </c>
      <c r="Q159" s="2" t="s">
        <v>89</v>
      </c>
      <c r="S159" s="2" t="s">
        <v>72</v>
      </c>
      <c r="U159" s="2">
        <v>0.0</v>
      </c>
      <c r="AD159" s="2" t="s">
        <v>78</v>
      </c>
      <c r="AH159" s="2" t="s">
        <v>36</v>
      </c>
      <c r="AO159" s="2" t="s">
        <v>79</v>
      </c>
      <c r="AR159" s="2">
        <v>15.0</v>
      </c>
      <c r="AS159" s="2">
        <v>6.0</v>
      </c>
      <c r="AU159" s="2">
        <v>10.0</v>
      </c>
      <c r="AV159" s="2" t="s">
        <v>940</v>
      </c>
      <c r="AX159" s="2" t="s">
        <v>941</v>
      </c>
      <c r="AY159" s="2">
        <v>10.0</v>
      </c>
      <c r="AZ159" s="2" t="s">
        <v>942</v>
      </c>
      <c r="BA159" s="2" t="s">
        <v>943</v>
      </c>
    </row>
    <row r="160">
      <c r="A160" s="2">
        <v>158.0</v>
      </c>
      <c r="B160" s="2">
        <v>158.0</v>
      </c>
      <c r="C160" s="2">
        <v>158.0</v>
      </c>
      <c r="D160" s="2" t="s">
        <v>6</v>
      </c>
      <c r="J160" s="4">
        <v>31803.0</v>
      </c>
      <c r="K160" s="2">
        <v>8.0</v>
      </c>
      <c r="L160" s="2">
        <v>15.0</v>
      </c>
      <c r="M160" s="2">
        <v>14.0</v>
      </c>
      <c r="N160" s="2">
        <v>12.0</v>
      </c>
      <c r="O160" s="2" t="s">
        <v>87</v>
      </c>
      <c r="P160" s="2">
        <v>0.0</v>
      </c>
      <c r="Q160" s="2" t="s">
        <v>129</v>
      </c>
      <c r="T160" s="2" t="s">
        <v>944</v>
      </c>
      <c r="U160" s="2">
        <v>1.0</v>
      </c>
      <c r="V160" s="2" t="s">
        <v>315</v>
      </c>
      <c r="X160" s="2" t="s">
        <v>111</v>
      </c>
      <c r="Z160" s="2" t="s">
        <v>123</v>
      </c>
      <c r="AB160" s="2">
        <v>8.0</v>
      </c>
      <c r="AC160" s="2" t="s">
        <v>301</v>
      </c>
      <c r="AD160" s="2" t="s">
        <v>96</v>
      </c>
      <c r="AI160" s="2" t="s">
        <v>37</v>
      </c>
      <c r="AO160" s="2" t="s">
        <v>79</v>
      </c>
      <c r="AQ160" s="2">
        <v>6.0</v>
      </c>
      <c r="AS160" s="2">
        <v>6.0</v>
      </c>
      <c r="AU160" s="2">
        <v>40.0</v>
      </c>
      <c r="AV160" s="2" t="s">
        <v>945</v>
      </c>
      <c r="AW160" s="2" t="s">
        <v>478</v>
      </c>
      <c r="AY160" s="2">
        <v>7.0</v>
      </c>
      <c r="AZ160" s="2" t="s">
        <v>946</v>
      </c>
      <c r="BA160" s="2" t="s">
        <v>224</v>
      </c>
      <c r="BB160" s="2" t="s">
        <v>947</v>
      </c>
    </row>
    <row r="161">
      <c r="A161" s="2">
        <v>159.0</v>
      </c>
      <c r="B161" s="2">
        <v>159.0</v>
      </c>
      <c r="C161" s="2">
        <v>159.0</v>
      </c>
      <c r="H161" s="2" t="s">
        <v>10</v>
      </c>
      <c r="J161" s="4">
        <v>25703.0</v>
      </c>
      <c r="K161" s="2">
        <v>5.0</v>
      </c>
      <c r="L161" s="2">
        <v>120.0</v>
      </c>
      <c r="M161" s="2">
        <v>8.0</v>
      </c>
      <c r="N161" s="2">
        <v>3.0</v>
      </c>
      <c r="O161" s="2" t="s">
        <v>405</v>
      </c>
      <c r="P161" s="2">
        <v>0.0</v>
      </c>
      <c r="Q161" s="2" t="s">
        <v>129</v>
      </c>
      <c r="S161" s="2" t="s">
        <v>135</v>
      </c>
      <c r="U161" s="2">
        <v>1.0</v>
      </c>
      <c r="V161" s="2" t="s">
        <v>315</v>
      </c>
      <c r="X161" s="2" t="s">
        <v>111</v>
      </c>
      <c r="Z161" s="2" t="s">
        <v>531</v>
      </c>
      <c r="AB161" s="2">
        <v>20.0</v>
      </c>
      <c r="AC161" s="2" t="s">
        <v>948</v>
      </c>
      <c r="AD161" s="2" t="s">
        <v>78</v>
      </c>
      <c r="AG161" s="2" t="s">
        <v>35</v>
      </c>
      <c r="AO161" s="2" t="s">
        <v>116</v>
      </c>
      <c r="AQ161" s="2">
        <v>5.0</v>
      </c>
      <c r="AS161" s="2">
        <v>2.0</v>
      </c>
      <c r="AU161" s="2">
        <v>12.0</v>
      </c>
      <c r="AV161" s="2" t="s">
        <v>949</v>
      </c>
      <c r="AW161" s="2" t="s">
        <v>84</v>
      </c>
      <c r="AY161" s="2">
        <v>10.0</v>
      </c>
      <c r="AZ161" s="2" t="s">
        <v>950</v>
      </c>
      <c r="BA161" s="2" t="s">
        <v>951</v>
      </c>
      <c r="BB161" s="2" t="s">
        <v>952</v>
      </c>
    </row>
    <row r="162">
      <c r="A162" s="2">
        <v>160.0</v>
      </c>
      <c r="B162" s="2">
        <v>160.0</v>
      </c>
      <c r="C162" s="2">
        <v>160.0</v>
      </c>
      <c r="H162" s="2" t="s">
        <v>10</v>
      </c>
      <c r="J162" s="4">
        <v>34518.0</v>
      </c>
      <c r="K162" s="2">
        <v>7.0</v>
      </c>
      <c r="L162" s="2">
        <v>160.0</v>
      </c>
      <c r="M162" s="2">
        <v>8.0</v>
      </c>
      <c r="N162" s="2">
        <v>5.0</v>
      </c>
      <c r="O162" s="2" t="s">
        <v>87</v>
      </c>
      <c r="P162" s="2">
        <v>0.0</v>
      </c>
      <c r="Q162" s="2" t="s">
        <v>89</v>
      </c>
      <c r="S162" s="2" t="s">
        <v>135</v>
      </c>
      <c r="U162" s="2">
        <v>0.0</v>
      </c>
      <c r="AD162" s="2" t="s">
        <v>78</v>
      </c>
      <c r="AI162" s="2" t="s">
        <v>37</v>
      </c>
      <c r="AJ162" s="2" t="s">
        <v>38</v>
      </c>
      <c r="AL162" s="2" t="s">
        <v>40</v>
      </c>
      <c r="AO162" s="2" t="s">
        <v>116</v>
      </c>
      <c r="AQ162" s="2">
        <v>6.0</v>
      </c>
      <c r="AS162" s="2">
        <v>4.0</v>
      </c>
      <c r="AU162" s="2">
        <v>10.0</v>
      </c>
      <c r="AV162" s="2" t="s">
        <v>953</v>
      </c>
      <c r="AW162" s="2" t="s">
        <v>101</v>
      </c>
      <c r="AY162" s="2">
        <v>10.0</v>
      </c>
      <c r="AZ162" s="2" t="s">
        <v>954</v>
      </c>
      <c r="BA162" s="2" t="s">
        <v>955</v>
      </c>
      <c r="BB162" s="2" t="s">
        <v>956</v>
      </c>
    </row>
    <row r="163">
      <c r="A163" s="2">
        <v>161.0</v>
      </c>
      <c r="B163" s="2">
        <v>161.0</v>
      </c>
      <c r="C163" s="2">
        <v>161.0</v>
      </c>
      <c r="F163" s="2" t="s">
        <v>8</v>
      </c>
      <c r="G163" s="2" t="s">
        <v>9</v>
      </c>
      <c r="H163" s="2" t="s">
        <v>10</v>
      </c>
      <c r="J163" s="4">
        <v>35326.0</v>
      </c>
      <c r="K163" s="2">
        <v>7.0</v>
      </c>
      <c r="L163" s="2">
        <v>5.0</v>
      </c>
      <c r="M163" s="2">
        <v>12.0</v>
      </c>
      <c r="N163" s="2">
        <v>8.0</v>
      </c>
      <c r="O163" s="2" t="s">
        <v>128</v>
      </c>
      <c r="P163" s="2">
        <v>1.0</v>
      </c>
      <c r="Q163" s="2" t="s">
        <v>129</v>
      </c>
      <c r="S163" s="2" t="s">
        <v>130</v>
      </c>
      <c r="U163" s="2">
        <v>0.0</v>
      </c>
      <c r="AD163" s="2" t="s">
        <v>78</v>
      </c>
      <c r="AJ163" s="2" t="s">
        <v>38</v>
      </c>
      <c r="AO163" s="2" t="s">
        <v>116</v>
      </c>
      <c r="AQ163" s="2">
        <v>6.0</v>
      </c>
      <c r="AT163" s="2">
        <v>40.0</v>
      </c>
      <c r="AU163" s="2">
        <v>150.0</v>
      </c>
      <c r="AV163" s="2" t="s">
        <v>957</v>
      </c>
      <c r="AW163" s="2" t="s">
        <v>101</v>
      </c>
      <c r="AY163" s="2">
        <v>10.0</v>
      </c>
      <c r="AZ163" s="2" t="s">
        <v>958</v>
      </c>
      <c r="BA163" s="2" t="s">
        <v>959</v>
      </c>
      <c r="BB163" s="2" t="s">
        <v>960</v>
      </c>
    </row>
    <row r="164">
      <c r="A164" s="2">
        <v>162.0</v>
      </c>
      <c r="B164" s="2">
        <v>162.0</v>
      </c>
      <c r="C164" s="2">
        <v>162.0</v>
      </c>
      <c r="D164" s="2" t="s">
        <v>6</v>
      </c>
      <c r="J164" s="4">
        <v>34622.0</v>
      </c>
      <c r="K164" s="2">
        <v>8.0</v>
      </c>
      <c r="L164" s="2">
        <v>120.0</v>
      </c>
      <c r="M164" s="2">
        <v>9.0</v>
      </c>
      <c r="N164" s="2">
        <v>5.0</v>
      </c>
      <c r="O164" s="2" t="s">
        <v>405</v>
      </c>
      <c r="P164" s="2">
        <v>0.0</v>
      </c>
      <c r="Q164" s="2" t="s">
        <v>491</v>
      </c>
      <c r="S164" s="2" t="s">
        <v>135</v>
      </c>
      <c r="U164" s="2">
        <v>0.0</v>
      </c>
      <c r="AD164" s="2" t="s">
        <v>464</v>
      </c>
      <c r="AG164" s="2" t="s">
        <v>35</v>
      </c>
      <c r="AO164" s="2" t="s">
        <v>97</v>
      </c>
      <c r="AQ164" s="2">
        <v>4.0</v>
      </c>
      <c r="AT164" s="2">
        <v>28.0</v>
      </c>
      <c r="AU164" s="2">
        <v>70.0</v>
      </c>
      <c r="AV164" s="2" t="s">
        <v>961</v>
      </c>
      <c r="AW164" s="2" t="s">
        <v>101</v>
      </c>
      <c r="AY164" s="2">
        <v>10.0</v>
      </c>
      <c r="AZ164" s="2" t="s">
        <v>962</v>
      </c>
      <c r="BA164" s="2" t="s">
        <v>963</v>
      </c>
      <c r="BB164" s="2" t="s">
        <v>964</v>
      </c>
    </row>
    <row r="165">
      <c r="A165" s="2">
        <v>163.0</v>
      </c>
      <c r="B165" s="2">
        <v>163.0</v>
      </c>
      <c r="C165" s="2">
        <v>163.0</v>
      </c>
      <c r="D165" s="2" t="s">
        <v>6</v>
      </c>
      <c r="H165" s="2" t="s">
        <v>10</v>
      </c>
      <c r="J165" s="4">
        <v>34999.0</v>
      </c>
      <c r="K165" s="2">
        <v>8.0</v>
      </c>
      <c r="L165" s="2">
        <v>0.0</v>
      </c>
      <c r="M165" s="2">
        <v>9.0</v>
      </c>
      <c r="N165" s="2">
        <v>0.0</v>
      </c>
      <c r="O165" s="2" t="s">
        <v>192</v>
      </c>
      <c r="P165" s="2">
        <v>1.0</v>
      </c>
      <c r="Q165" s="2" t="s">
        <v>129</v>
      </c>
      <c r="S165" s="2" t="s">
        <v>130</v>
      </c>
      <c r="U165" s="2">
        <v>0.0</v>
      </c>
      <c r="AD165" s="2" t="s">
        <v>464</v>
      </c>
      <c r="AG165" s="2" t="s">
        <v>35</v>
      </c>
      <c r="AO165" s="2" t="s">
        <v>97</v>
      </c>
      <c r="AR165" s="2">
        <v>40.0</v>
      </c>
      <c r="AT165" s="2">
        <v>10.0</v>
      </c>
      <c r="AU165" s="2">
        <v>30.0</v>
      </c>
      <c r="AV165" s="2" t="s">
        <v>965</v>
      </c>
      <c r="AW165" s="2" t="s">
        <v>101</v>
      </c>
      <c r="AY165" s="2">
        <v>10.0</v>
      </c>
      <c r="AZ165" s="2" t="s">
        <v>966</v>
      </c>
      <c r="BA165" s="2" t="s">
        <v>967</v>
      </c>
      <c r="BB165" s="2" t="s">
        <v>968</v>
      </c>
    </row>
    <row r="166">
      <c r="A166" s="2">
        <v>164.0</v>
      </c>
      <c r="B166" s="2">
        <v>164.0</v>
      </c>
      <c r="C166" s="2">
        <v>164.0</v>
      </c>
      <c r="E166" s="2" t="s">
        <v>7</v>
      </c>
      <c r="J166" s="4">
        <v>32122.0</v>
      </c>
      <c r="K166" s="2">
        <v>7.0</v>
      </c>
      <c r="L166" s="2">
        <v>0.0</v>
      </c>
      <c r="M166" s="2">
        <v>12.0</v>
      </c>
      <c r="N166" s="2">
        <v>5.0</v>
      </c>
      <c r="O166" s="2" t="s">
        <v>70</v>
      </c>
      <c r="P166" s="2">
        <v>0.0</v>
      </c>
      <c r="Q166" s="2" t="s">
        <v>71</v>
      </c>
      <c r="S166" s="2" t="s">
        <v>130</v>
      </c>
      <c r="U166" s="2">
        <v>1.0</v>
      </c>
      <c r="V166" s="2" t="s">
        <v>524</v>
      </c>
      <c r="Y166" s="2" t="s">
        <v>969</v>
      </c>
      <c r="AA166" s="2" t="s">
        <v>970</v>
      </c>
      <c r="AB166" s="2">
        <v>3.0</v>
      </c>
      <c r="AC166" s="2" t="s">
        <v>971</v>
      </c>
      <c r="AD166" s="2" t="s">
        <v>114</v>
      </c>
      <c r="AH166" s="2" t="s">
        <v>36</v>
      </c>
      <c r="AO166" s="2" t="s">
        <v>97</v>
      </c>
      <c r="AQ166" s="2">
        <v>5.0</v>
      </c>
      <c r="AS166" s="2">
        <v>2.0</v>
      </c>
      <c r="AU166" s="2">
        <v>12.0</v>
      </c>
      <c r="AV166" s="2" t="s">
        <v>972</v>
      </c>
      <c r="AW166" s="2" t="s">
        <v>101</v>
      </c>
      <c r="AY166" s="2">
        <v>10.0</v>
      </c>
      <c r="AZ166" s="2" t="s">
        <v>973</v>
      </c>
      <c r="BA166" s="2" t="s">
        <v>974</v>
      </c>
      <c r="BB166" s="2" t="s">
        <v>975</v>
      </c>
    </row>
    <row r="167">
      <c r="A167" s="2">
        <v>165.0</v>
      </c>
      <c r="B167" s="2">
        <v>165.0</v>
      </c>
      <c r="C167" s="2">
        <v>165.0</v>
      </c>
      <c r="E167" s="2" t="s">
        <v>7</v>
      </c>
      <c r="J167" s="4">
        <v>26615.0</v>
      </c>
      <c r="K167" s="2">
        <v>8.0</v>
      </c>
      <c r="L167" s="2">
        <v>180.0</v>
      </c>
      <c r="M167" s="2">
        <v>14.0</v>
      </c>
      <c r="N167" s="2">
        <v>15.0</v>
      </c>
      <c r="O167" s="2" t="s">
        <v>291</v>
      </c>
      <c r="P167" s="2">
        <v>1.0</v>
      </c>
      <c r="Q167" s="2" t="s">
        <v>129</v>
      </c>
      <c r="S167" s="2" t="s">
        <v>135</v>
      </c>
      <c r="U167" s="2">
        <v>1.0</v>
      </c>
      <c r="V167" s="2" t="s">
        <v>315</v>
      </c>
      <c r="X167" s="2" t="s">
        <v>75</v>
      </c>
      <c r="Z167" s="2" t="s">
        <v>123</v>
      </c>
      <c r="AB167" s="2">
        <v>22.0</v>
      </c>
      <c r="AC167" s="2" t="s">
        <v>101</v>
      </c>
      <c r="AD167" s="2" t="s">
        <v>114</v>
      </c>
      <c r="AG167" s="2" t="s">
        <v>35</v>
      </c>
      <c r="AO167" s="2" t="s">
        <v>97</v>
      </c>
      <c r="AQ167" s="2">
        <v>4.0</v>
      </c>
      <c r="AS167" s="2">
        <v>3.0</v>
      </c>
      <c r="AU167" s="2">
        <v>8.0</v>
      </c>
      <c r="AV167" s="2" t="s">
        <v>976</v>
      </c>
      <c r="AW167" s="2" t="s">
        <v>101</v>
      </c>
      <c r="AY167" s="2">
        <v>10.0</v>
      </c>
      <c r="AZ167" s="2" t="s">
        <v>977</v>
      </c>
      <c r="BA167" s="2" t="s">
        <v>978</v>
      </c>
    </row>
    <row r="168">
      <c r="A168" s="2">
        <v>166.0</v>
      </c>
      <c r="B168" s="2">
        <v>166.0</v>
      </c>
      <c r="C168" s="2">
        <v>166.0</v>
      </c>
      <c r="D168" s="2" t="s">
        <v>6</v>
      </c>
      <c r="E168" s="2" t="s">
        <v>7</v>
      </c>
      <c r="G168" s="2" t="s">
        <v>9</v>
      </c>
      <c r="H168" s="2" t="s">
        <v>10</v>
      </c>
      <c r="J168" s="4">
        <v>32663.0</v>
      </c>
      <c r="K168" s="2">
        <v>7.0</v>
      </c>
      <c r="L168" s="2">
        <v>55.0</v>
      </c>
      <c r="M168" s="2">
        <v>12.0</v>
      </c>
      <c r="N168" s="2">
        <v>6.0</v>
      </c>
      <c r="O168" s="2" t="s">
        <v>106</v>
      </c>
      <c r="P168" s="2">
        <v>0.0</v>
      </c>
      <c r="Q168" s="2" t="s">
        <v>89</v>
      </c>
      <c r="S168" s="2" t="s">
        <v>130</v>
      </c>
      <c r="U168" s="2">
        <v>1.0</v>
      </c>
      <c r="V168" s="2" t="s">
        <v>213</v>
      </c>
      <c r="X168" s="2" t="s">
        <v>111</v>
      </c>
      <c r="Z168" s="2" t="s">
        <v>123</v>
      </c>
      <c r="AB168" s="2">
        <v>7.0</v>
      </c>
      <c r="AC168" s="2" t="s">
        <v>979</v>
      </c>
      <c r="AD168" s="2" t="s">
        <v>114</v>
      </c>
      <c r="AG168" s="2" t="s">
        <v>35</v>
      </c>
      <c r="AO168" s="2" t="s">
        <v>97</v>
      </c>
      <c r="AQ168" s="2">
        <v>6.0</v>
      </c>
      <c r="AS168" s="2">
        <v>3.0</v>
      </c>
      <c r="AU168" s="2">
        <v>100.0</v>
      </c>
      <c r="AV168" s="2" t="s">
        <v>980</v>
      </c>
      <c r="AW168" s="2" t="s">
        <v>101</v>
      </c>
      <c r="AY168" s="2">
        <v>9.0</v>
      </c>
      <c r="AZ168" s="2" t="s">
        <v>981</v>
      </c>
      <c r="BA168" s="2" t="s">
        <v>982</v>
      </c>
      <c r="BB168" s="2" t="s">
        <v>983</v>
      </c>
    </row>
    <row r="169">
      <c r="A169" s="2">
        <v>167.0</v>
      </c>
      <c r="B169" s="2">
        <v>167.0</v>
      </c>
      <c r="C169" s="2">
        <v>167.0</v>
      </c>
      <c r="E169" s="2" t="s">
        <v>7</v>
      </c>
      <c r="J169" s="4">
        <v>32335.0</v>
      </c>
      <c r="K169" s="2">
        <v>7.0</v>
      </c>
      <c r="L169" s="2">
        <v>40.0</v>
      </c>
      <c r="M169" s="2">
        <v>10.0</v>
      </c>
      <c r="N169" s="2">
        <v>2.0</v>
      </c>
      <c r="O169" s="2" t="s">
        <v>87</v>
      </c>
      <c r="P169" s="2">
        <v>0.0</v>
      </c>
      <c r="Q169" s="2" t="s">
        <v>89</v>
      </c>
      <c r="S169" s="2" t="s">
        <v>72</v>
      </c>
      <c r="U169" s="2">
        <v>1.0</v>
      </c>
      <c r="V169" s="2" t="s">
        <v>213</v>
      </c>
      <c r="X169" s="2" t="s">
        <v>111</v>
      </c>
      <c r="Z169" s="2" t="s">
        <v>407</v>
      </c>
      <c r="AB169" s="2">
        <v>3.0</v>
      </c>
      <c r="AD169" s="2" t="s">
        <v>78</v>
      </c>
      <c r="AG169" s="2" t="s">
        <v>35</v>
      </c>
      <c r="AO169" s="2" t="s">
        <v>97</v>
      </c>
      <c r="AR169" s="2">
        <v>20.0</v>
      </c>
      <c r="AS169" s="2">
        <v>6.0</v>
      </c>
      <c r="AU169" s="2">
        <v>6.0</v>
      </c>
      <c r="AV169" s="2" t="s">
        <v>984</v>
      </c>
      <c r="AW169" s="2" t="s">
        <v>101</v>
      </c>
      <c r="AY169" s="2">
        <v>9.0</v>
      </c>
      <c r="AZ169" s="2" t="s">
        <v>984</v>
      </c>
    </row>
    <row r="170">
      <c r="A170" s="2">
        <v>168.0</v>
      </c>
      <c r="B170" s="2">
        <v>168.0</v>
      </c>
      <c r="C170" s="2">
        <v>168.0</v>
      </c>
      <c r="D170" s="2" t="s">
        <v>6</v>
      </c>
      <c r="F170" s="2" t="s">
        <v>8</v>
      </c>
      <c r="J170" s="4">
        <v>29706.0</v>
      </c>
      <c r="K170" s="2">
        <v>7.0</v>
      </c>
      <c r="L170" s="2">
        <v>20.0</v>
      </c>
      <c r="M170" s="2">
        <v>15.0</v>
      </c>
      <c r="N170" s="2">
        <v>2.0</v>
      </c>
      <c r="O170" s="2" t="s">
        <v>327</v>
      </c>
      <c r="P170" s="2">
        <v>0.0</v>
      </c>
      <c r="R170" s="2" t="s">
        <v>985</v>
      </c>
      <c r="S170" s="2" t="s">
        <v>135</v>
      </c>
      <c r="U170" s="2">
        <v>1.0</v>
      </c>
      <c r="V170" s="2" t="s">
        <v>515</v>
      </c>
      <c r="X170" s="2" t="s">
        <v>111</v>
      </c>
      <c r="Z170" s="2" t="s">
        <v>228</v>
      </c>
      <c r="AB170" s="2">
        <v>13.0</v>
      </c>
      <c r="AC170" s="2" t="s">
        <v>986</v>
      </c>
      <c r="AD170" s="2" t="s">
        <v>96</v>
      </c>
      <c r="AH170" s="2" t="s">
        <v>36</v>
      </c>
      <c r="AI170" s="2" t="s">
        <v>37</v>
      </c>
      <c r="AO170" s="2" t="s">
        <v>97</v>
      </c>
      <c r="AQ170" s="2">
        <v>5.0</v>
      </c>
      <c r="AS170" s="2">
        <v>1.0</v>
      </c>
      <c r="AU170" s="2">
        <v>10.0</v>
      </c>
      <c r="AV170" s="2" t="s">
        <v>987</v>
      </c>
      <c r="AW170" s="2" t="s">
        <v>101</v>
      </c>
      <c r="AY170" s="2">
        <v>8.0</v>
      </c>
      <c r="AZ170" s="2" t="s">
        <v>988</v>
      </c>
      <c r="BA170" s="2" t="s">
        <v>989</v>
      </c>
    </row>
    <row r="171">
      <c r="A171" s="2">
        <v>169.0</v>
      </c>
      <c r="B171" s="2">
        <v>169.0</v>
      </c>
      <c r="C171" s="2">
        <v>169.0</v>
      </c>
      <c r="E171" s="2" t="s">
        <v>7</v>
      </c>
      <c r="J171" s="4">
        <v>31190.0</v>
      </c>
      <c r="K171" s="2">
        <v>6.0</v>
      </c>
      <c r="L171" s="2">
        <v>180.0</v>
      </c>
      <c r="M171" s="2">
        <v>720.0</v>
      </c>
      <c r="N171" s="2">
        <v>2.0</v>
      </c>
      <c r="O171" s="2" t="s">
        <v>192</v>
      </c>
      <c r="P171" s="2">
        <v>0.0</v>
      </c>
      <c r="Q171" s="2" t="s">
        <v>71</v>
      </c>
      <c r="S171" s="2" t="s">
        <v>72</v>
      </c>
      <c r="U171" s="2">
        <v>1.0</v>
      </c>
      <c r="V171" s="2" t="s">
        <v>213</v>
      </c>
      <c r="X171" s="2" t="s">
        <v>111</v>
      </c>
      <c r="Z171" s="2" t="s">
        <v>333</v>
      </c>
      <c r="AB171" s="2">
        <v>2.0</v>
      </c>
      <c r="AC171" s="2" t="s">
        <v>990</v>
      </c>
      <c r="AD171" s="2" t="s">
        <v>78</v>
      </c>
      <c r="AG171" s="2" t="s">
        <v>35</v>
      </c>
      <c r="AO171" s="2" t="s">
        <v>97</v>
      </c>
      <c r="AQ171" s="2">
        <v>6.0</v>
      </c>
      <c r="AS171" s="2">
        <v>4.0</v>
      </c>
      <c r="AU171" s="2">
        <v>80.0</v>
      </c>
      <c r="AV171" s="2" t="s">
        <v>991</v>
      </c>
      <c r="AW171" s="2" t="s">
        <v>84</v>
      </c>
      <c r="AY171" s="2">
        <v>10.0</v>
      </c>
      <c r="AZ171" s="2" t="s">
        <v>992</v>
      </c>
      <c r="BA171" s="2" t="s">
        <v>993</v>
      </c>
      <c r="BB171" s="2" t="s">
        <v>994</v>
      </c>
    </row>
    <row r="172">
      <c r="A172" s="2">
        <v>170.0</v>
      </c>
      <c r="B172" s="2">
        <v>170.0</v>
      </c>
      <c r="C172" s="2">
        <v>170.0</v>
      </c>
      <c r="D172" s="2" t="s">
        <v>6</v>
      </c>
      <c r="E172" s="2" t="s">
        <v>7</v>
      </c>
      <c r="F172" s="2" t="s">
        <v>8</v>
      </c>
      <c r="H172" s="2" t="s">
        <v>10</v>
      </c>
      <c r="J172" s="4">
        <v>34381.0</v>
      </c>
      <c r="K172" s="2">
        <v>8.0</v>
      </c>
      <c r="L172" s="2">
        <v>15.0</v>
      </c>
      <c r="M172" s="2">
        <v>10.0</v>
      </c>
      <c r="N172" s="2">
        <v>2.0</v>
      </c>
      <c r="O172" s="2" t="s">
        <v>120</v>
      </c>
      <c r="P172" s="2">
        <v>1.0</v>
      </c>
      <c r="Q172" s="2" t="s">
        <v>89</v>
      </c>
      <c r="S172" s="2" t="s">
        <v>135</v>
      </c>
      <c r="U172" s="2">
        <v>1.0</v>
      </c>
      <c r="V172" s="2" t="s">
        <v>11</v>
      </c>
      <c r="X172" s="2" t="s">
        <v>147</v>
      </c>
      <c r="Z172" s="2" t="s">
        <v>123</v>
      </c>
      <c r="AB172" s="2">
        <v>3.0</v>
      </c>
      <c r="AC172" s="2" t="s">
        <v>995</v>
      </c>
      <c r="AD172" s="2" t="s">
        <v>464</v>
      </c>
      <c r="AJ172" s="2" t="s">
        <v>38</v>
      </c>
      <c r="AN172" s="2" t="s">
        <v>996</v>
      </c>
      <c r="AO172" s="2" t="s">
        <v>116</v>
      </c>
      <c r="AQ172" s="2">
        <v>4.0</v>
      </c>
      <c r="AS172" s="2">
        <v>2.0</v>
      </c>
      <c r="AU172" s="2">
        <v>6.0</v>
      </c>
      <c r="AV172" s="2" t="s">
        <v>997</v>
      </c>
      <c r="AW172" s="2" t="s">
        <v>101</v>
      </c>
      <c r="AY172" s="2">
        <v>10.0</v>
      </c>
      <c r="AZ172" s="2" t="s">
        <v>998</v>
      </c>
      <c r="BA172" s="2" t="s">
        <v>999</v>
      </c>
    </row>
    <row r="173">
      <c r="A173" s="2">
        <v>171.0</v>
      </c>
      <c r="B173" s="2">
        <v>171.0</v>
      </c>
      <c r="C173" s="2">
        <v>171.0</v>
      </c>
      <c r="E173" s="2" t="s">
        <v>7</v>
      </c>
      <c r="J173" s="4">
        <v>30331.0</v>
      </c>
      <c r="K173" s="2">
        <v>7.0</v>
      </c>
      <c r="L173" s="2">
        <v>8.0</v>
      </c>
      <c r="M173" s="2">
        <v>10.0</v>
      </c>
      <c r="N173" s="2">
        <v>10.0</v>
      </c>
      <c r="O173" s="2" t="s">
        <v>167</v>
      </c>
      <c r="P173" s="2">
        <v>1.0</v>
      </c>
      <c r="Q173" s="2" t="s">
        <v>89</v>
      </c>
      <c r="S173" s="2" t="s">
        <v>130</v>
      </c>
      <c r="U173" s="2">
        <v>1.0</v>
      </c>
      <c r="W173" s="2" t="s">
        <v>1000</v>
      </c>
      <c r="X173" s="2" t="s">
        <v>147</v>
      </c>
      <c r="Z173" s="2" t="s">
        <v>123</v>
      </c>
      <c r="AB173" s="2">
        <v>12.0</v>
      </c>
      <c r="AC173" s="2" t="s">
        <v>1001</v>
      </c>
      <c r="AD173" s="2" t="s">
        <v>96</v>
      </c>
      <c r="AJ173" s="2" t="s">
        <v>38</v>
      </c>
      <c r="AO173" s="2" t="s">
        <v>79</v>
      </c>
      <c r="AQ173" s="2">
        <v>5.0</v>
      </c>
      <c r="AS173" s="2">
        <v>1.0</v>
      </c>
      <c r="AU173" s="2">
        <v>5.0</v>
      </c>
      <c r="AV173" s="2" t="s">
        <v>1002</v>
      </c>
      <c r="AW173" s="2" t="s">
        <v>101</v>
      </c>
      <c r="AY173" s="2">
        <v>10.0</v>
      </c>
      <c r="AZ173" s="2" t="s">
        <v>1003</v>
      </c>
      <c r="BA173" s="2" t="s">
        <v>1004</v>
      </c>
      <c r="BB173" s="2" t="s">
        <v>1005</v>
      </c>
    </row>
    <row r="174">
      <c r="A174" s="2">
        <v>172.0</v>
      </c>
      <c r="B174" s="2">
        <v>172.0</v>
      </c>
      <c r="C174" s="2">
        <v>172.0</v>
      </c>
      <c r="E174" s="2" t="s">
        <v>7</v>
      </c>
      <c r="H174" s="2" t="s">
        <v>10</v>
      </c>
      <c r="J174" s="4">
        <v>28009.0</v>
      </c>
      <c r="K174" s="2">
        <v>7.0</v>
      </c>
      <c r="L174" s="2">
        <v>120.0</v>
      </c>
      <c r="M174" s="2">
        <v>10.0</v>
      </c>
      <c r="N174" s="2">
        <v>10.0</v>
      </c>
      <c r="O174" s="2" t="s">
        <v>327</v>
      </c>
      <c r="P174" s="2">
        <v>1.0</v>
      </c>
      <c r="Q174" s="2" t="s">
        <v>89</v>
      </c>
      <c r="S174" s="2" t="s">
        <v>72</v>
      </c>
      <c r="U174" s="2">
        <v>1.0</v>
      </c>
      <c r="V174" s="2" t="s">
        <v>315</v>
      </c>
      <c r="X174" s="2" t="s">
        <v>75</v>
      </c>
      <c r="Z174" s="2" t="s">
        <v>123</v>
      </c>
      <c r="AB174" s="2">
        <v>21.0</v>
      </c>
      <c r="AC174" s="2" t="s">
        <v>1006</v>
      </c>
      <c r="AD174" s="2" t="s">
        <v>114</v>
      </c>
      <c r="AI174" s="2" t="s">
        <v>37</v>
      </c>
      <c r="AO174" s="2" t="s">
        <v>97</v>
      </c>
      <c r="AQ174" s="2">
        <v>6.0</v>
      </c>
      <c r="AS174" s="2">
        <v>6.0</v>
      </c>
      <c r="AU174" s="2">
        <v>20.0</v>
      </c>
      <c r="AV174" s="2" t="s">
        <v>1007</v>
      </c>
      <c r="AW174" s="2" t="s">
        <v>101</v>
      </c>
      <c r="AY174" s="2">
        <v>10.0</v>
      </c>
      <c r="AZ174" s="2" t="s">
        <v>1008</v>
      </c>
      <c r="BA174" s="2" t="s">
        <v>154</v>
      </c>
      <c r="BB174" s="2" t="s">
        <v>1009</v>
      </c>
    </row>
    <row r="175">
      <c r="A175" s="2">
        <v>173.0</v>
      </c>
      <c r="B175" s="2">
        <v>173.0</v>
      </c>
      <c r="C175" s="2">
        <v>173.0</v>
      </c>
      <c r="D175" s="2" t="s">
        <v>6</v>
      </c>
      <c r="J175" s="4">
        <v>22106.0</v>
      </c>
      <c r="K175" s="2">
        <v>6.0</v>
      </c>
      <c r="L175" s="2">
        <v>0.0</v>
      </c>
      <c r="M175" s="2">
        <v>6.0</v>
      </c>
      <c r="N175" s="2">
        <v>50.0</v>
      </c>
      <c r="O175" s="2" t="s">
        <v>167</v>
      </c>
      <c r="P175" s="2">
        <v>1.0</v>
      </c>
      <c r="Q175" s="2" t="s">
        <v>89</v>
      </c>
      <c r="S175" s="2" t="s">
        <v>135</v>
      </c>
      <c r="U175" s="2">
        <v>1.0</v>
      </c>
      <c r="V175" s="2" t="s">
        <v>577</v>
      </c>
      <c r="X175" s="2" t="s">
        <v>173</v>
      </c>
      <c r="AA175" s="2" t="s">
        <v>1010</v>
      </c>
      <c r="AB175" s="2">
        <v>21.0</v>
      </c>
      <c r="AC175" s="2" t="s">
        <v>1011</v>
      </c>
      <c r="AD175" s="2" t="s">
        <v>96</v>
      </c>
      <c r="AJ175" s="2" t="s">
        <v>38</v>
      </c>
      <c r="AO175" s="2" t="s">
        <v>79</v>
      </c>
      <c r="AQ175" s="2">
        <v>5.0</v>
      </c>
      <c r="AS175" s="2">
        <v>5.0</v>
      </c>
      <c r="AU175" s="2">
        <v>6.0</v>
      </c>
      <c r="AV175" s="2" t="s">
        <v>1012</v>
      </c>
      <c r="AW175" s="2" t="s">
        <v>84</v>
      </c>
      <c r="AY175" s="2">
        <v>9.0</v>
      </c>
      <c r="AZ175" s="2" t="s">
        <v>1013</v>
      </c>
      <c r="BA175" s="2" t="s">
        <v>1014</v>
      </c>
      <c r="BB175" s="2" t="s">
        <v>1015</v>
      </c>
    </row>
    <row r="176">
      <c r="A176" s="2">
        <v>174.0</v>
      </c>
      <c r="B176" s="2">
        <v>174.0</v>
      </c>
      <c r="C176" s="2">
        <v>174.0</v>
      </c>
      <c r="D176" s="2" t="s">
        <v>6</v>
      </c>
      <c r="E176" s="2" t="s">
        <v>7</v>
      </c>
      <c r="H176" s="2" t="s">
        <v>10</v>
      </c>
      <c r="J176" s="4">
        <v>31490.0</v>
      </c>
      <c r="K176" s="2">
        <v>6.0</v>
      </c>
      <c r="L176" s="2">
        <v>30.0</v>
      </c>
      <c r="M176" s="2">
        <v>12.0</v>
      </c>
      <c r="N176" s="2">
        <v>120.0</v>
      </c>
      <c r="O176" s="2" t="s">
        <v>70</v>
      </c>
      <c r="P176" s="2">
        <v>0.0</v>
      </c>
      <c r="Q176" s="2" t="s">
        <v>89</v>
      </c>
      <c r="S176" s="2" t="s">
        <v>135</v>
      </c>
      <c r="U176" s="2">
        <v>1.0</v>
      </c>
      <c r="V176" s="2" t="s">
        <v>11</v>
      </c>
      <c r="X176" s="2" t="s">
        <v>111</v>
      </c>
      <c r="Z176" s="2" t="s">
        <v>374</v>
      </c>
      <c r="AB176" s="2">
        <v>9.0</v>
      </c>
      <c r="AD176" s="2" t="s">
        <v>78</v>
      </c>
      <c r="AJ176" s="2" t="s">
        <v>38</v>
      </c>
      <c r="AO176" s="2" t="s">
        <v>97</v>
      </c>
      <c r="AQ176" s="2">
        <v>3.0</v>
      </c>
      <c r="AS176" s="2">
        <v>3.0</v>
      </c>
      <c r="AU176" s="2">
        <v>16.0</v>
      </c>
      <c r="AV176" s="2" t="s">
        <v>1016</v>
      </c>
      <c r="AW176" s="2" t="s">
        <v>101</v>
      </c>
      <c r="AY176" s="2">
        <v>6.0</v>
      </c>
      <c r="AZ176" s="2" t="s">
        <v>1017</v>
      </c>
    </row>
    <row r="177">
      <c r="A177" s="2">
        <v>175.0</v>
      </c>
      <c r="B177" s="2">
        <v>175.0</v>
      </c>
      <c r="C177" s="2">
        <v>175.0</v>
      </c>
      <c r="E177" s="2" t="s">
        <v>7</v>
      </c>
      <c r="J177" s="4">
        <v>34894.0</v>
      </c>
      <c r="K177" s="2">
        <v>8.0</v>
      </c>
      <c r="L177" s="2">
        <v>10.0</v>
      </c>
      <c r="M177" s="2">
        <v>10.0</v>
      </c>
      <c r="N177" s="2">
        <v>8.0</v>
      </c>
      <c r="O177" s="2" t="s">
        <v>327</v>
      </c>
      <c r="P177" s="2">
        <v>1.0</v>
      </c>
      <c r="Q177" s="2" t="s">
        <v>172</v>
      </c>
      <c r="S177" s="2" t="s">
        <v>135</v>
      </c>
      <c r="U177" s="2">
        <v>1.0</v>
      </c>
      <c r="V177" s="2" t="s">
        <v>315</v>
      </c>
      <c r="X177" s="2" t="s">
        <v>111</v>
      </c>
      <c r="AA177" s="2" t="s">
        <v>1018</v>
      </c>
      <c r="AB177" s="2">
        <v>1.0</v>
      </c>
      <c r="AC177" s="2" t="s">
        <v>1019</v>
      </c>
      <c r="AD177" s="2" t="s">
        <v>114</v>
      </c>
      <c r="AI177" s="2" t="s">
        <v>37</v>
      </c>
      <c r="AO177" s="2" t="s">
        <v>79</v>
      </c>
      <c r="AQ177" s="2">
        <v>2.0</v>
      </c>
      <c r="AS177" s="2">
        <v>5.0</v>
      </c>
      <c r="AU177" s="2">
        <v>15.0</v>
      </c>
      <c r="AV177" s="2" t="s">
        <v>1020</v>
      </c>
      <c r="AW177" s="2" t="s">
        <v>101</v>
      </c>
      <c r="AY177" s="2">
        <v>10.0</v>
      </c>
      <c r="AZ177" s="2" t="s">
        <v>1021</v>
      </c>
      <c r="BB177" s="2" t="s">
        <v>1022</v>
      </c>
    </row>
    <row r="178">
      <c r="A178" s="2">
        <v>176.0</v>
      </c>
      <c r="B178" s="2">
        <v>176.0</v>
      </c>
      <c r="C178" s="2">
        <v>176.0</v>
      </c>
      <c r="D178" s="2" t="s">
        <v>6</v>
      </c>
      <c r="E178" s="2" t="s">
        <v>7</v>
      </c>
      <c r="J178" s="4">
        <v>43095.0</v>
      </c>
      <c r="K178" s="2">
        <v>6.0</v>
      </c>
      <c r="L178" s="2">
        <v>75.0</v>
      </c>
      <c r="M178" s="2">
        <v>7.0</v>
      </c>
      <c r="N178" s="2">
        <v>4.0</v>
      </c>
      <c r="O178" s="2" t="s">
        <v>128</v>
      </c>
      <c r="P178" s="2">
        <v>1.0</v>
      </c>
      <c r="Q178" s="2" t="s">
        <v>89</v>
      </c>
      <c r="S178" s="2" t="s">
        <v>135</v>
      </c>
      <c r="U178" s="2">
        <v>1.0</v>
      </c>
      <c r="V178" s="2" t="s">
        <v>35</v>
      </c>
      <c r="X178" s="2" t="s">
        <v>147</v>
      </c>
      <c r="Z178" s="2" t="s">
        <v>605</v>
      </c>
      <c r="AB178" s="2">
        <v>0.0</v>
      </c>
      <c r="AD178" s="2" t="s">
        <v>78</v>
      </c>
      <c r="AG178" s="2" t="s">
        <v>35</v>
      </c>
      <c r="AO178" s="2" t="s">
        <v>97</v>
      </c>
      <c r="AR178" s="2">
        <v>10.0</v>
      </c>
      <c r="AS178" s="2">
        <v>6.0</v>
      </c>
      <c r="AU178" s="2">
        <v>10.0</v>
      </c>
      <c r="AV178" s="2" t="s">
        <v>1023</v>
      </c>
      <c r="AW178" s="2" t="s">
        <v>84</v>
      </c>
      <c r="AY178" s="2">
        <v>7.0</v>
      </c>
      <c r="AZ178" s="2" t="s">
        <v>1024</v>
      </c>
      <c r="BA178" s="2" t="s">
        <v>1025</v>
      </c>
      <c r="BB178" s="2" t="s">
        <v>1026</v>
      </c>
    </row>
    <row r="179">
      <c r="A179" s="2">
        <v>177.0</v>
      </c>
      <c r="B179" s="2">
        <v>177.0</v>
      </c>
      <c r="C179" s="2">
        <v>177.0</v>
      </c>
      <c r="H179" s="2" t="s">
        <v>10</v>
      </c>
      <c r="J179" s="4">
        <v>29512.0</v>
      </c>
      <c r="K179" s="2">
        <v>6.0</v>
      </c>
      <c r="L179" s="2">
        <v>60.0</v>
      </c>
      <c r="M179" s="2">
        <v>10.0</v>
      </c>
      <c r="N179" s="2">
        <v>12.0</v>
      </c>
      <c r="O179" s="2" t="s">
        <v>70</v>
      </c>
      <c r="P179" s="2">
        <v>0.0</v>
      </c>
      <c r="Q179" s="2" t="s">
        <v>172</v>
      </c>
      <c r="S179" s="2" t="s">
        <v>135</v>
      </c>
      <c r="U179" s="2">
        <v>1.0</v>
      </c>
      <c r="V179" s="2" t="s">
        <v>224</v>
      </c>
      <c r="X179" s="2" t="s">
        <v>207</v>
      </c>
      <c r="Z179" s="2" t="s">
        <v>123</v>
      </c>
      <c r="AB179" s="2">
        <v>6.0</v>
      </c>
      <c r="AC179" s="2" t="s">
        <v>1027</v>
      </c>
      <c r="AD179" s="2" t="s">
        <v>96</v>
      </c>
      <c r="AH179" s="2" t="s">
        <v>36</v>
      </c>
      <c r="AJ179" s="2" t="s">
        <v>38</v>
      </c>
      <c r="AO179" s="2" t="s">
        <v>79</v>
      </c>
      <c r="AQ179" s="2">
        <v>4.0</v>
      </c>
      <c r="AS179" s="2">
        <v>4.0</v>
      </c>
      <c r="AU179" s="2">
        <v>6.0</v>
      </c>
      <c r="AV179" s="2" t="s">
        <v>1028</v>
      </c>
      <c r="AX179" s="2" t="s">
        <v>1029</v>
      </c>
      <c r="AY179" s="2">
        <v>7.0</v>
      </c>
      <c r="AZ179" s="2" t="s">
        <v>1030</v>
      </c>
      <c r="BA179" s="2" t="s">
        <v>1031</v>
      </c>
      <c r="BB179" s="2" t="s">
        <v>1032</v>
      </c>
    </row>
    <row r="180">
      <c r="A180" s="2">
        <v>178.0</v>
      </c>
      <c r="B180" s="2">
        <v>178.0</v>
      </c>
      <c r="C180" s="2">
        <v>178.0</v>
      </c>
      <c r="D180" s="2" t="s">
        <v>6</v>
      </c>
      <c r="H180" s="2" t="s">
        <v>10</v>
      </c>
      <c r="J180" s="4">
        <v>31506.0</v>
      </c>
      <c r="K180" s="2">
        <v>7.0</v>
      </c>
      <c r="L180" s="2">
        <v>60.0</v>
      </c>
      <c r="M180" s="2">
        <v>10.0</v>
      </c>
      <c r="N180" s="2">
        <v>1.0</v>
      </c>
      <c r="O180" s="2" t="s">
        <v>167</v>
      </c>
      <c r="P180" s="2">
        <v>0.0</v>
      </c>
      <c r="Q180" s="2" t="s">
        <v>108</v>
      </c>
      <c r="S180" s="2" t="s">
        <v>72</v>
      </c>
      <c r="U180" s="2">
        <v>1.0</v>
      </c>
      <c r="V180" s="2" t="s">
        <v>145</v>
      </c>
      <c r="X180" s="2" t="s">
        <v>75</v>
      </c>
      <c r="Z180" s="2" t="s">
        <v>531</v>
      </c>
      <c r="AB180" s="2">
        <v>13.0</v>
      </c>
      <c r="AC180" s="2" t="s">
        <v>1033</v>
      </c>
      <c r="AD180" s="2" t="s">
        <v>114</v>
      </c>
      <c r="AJ180" s="2" t="s">
        <v>38</v>
      </c>
      <c r="AP180" s="2" t="s">
        <v>1034</v>
      </c>
      <c r="AQ180" s="2">
        <v>6.0</v>
      </c>
      <c r="AT180" s="2">
        <v>16.0</v>
      </c>
      <c r="AU180" s="2">
        <v>12.0</v>
      </c>
      <c r="AV180" s="2" t="s">
        <v>1035</v>
      </c>
      <c r="AW180" s="2" t="s">
        <v>101</v>
      </c>
      <c r="AY180" s="2">
        <v>10.0</v>
      </c>
      <c r="AZ180" s="2" t="s">
        <v>1036</v>
      </c>
      <c r="BA180" s="2" t="s">
        <v>1037</v>
      </c>
      <c r="BB180" s="2" t="s">
        <v>1038</v>
      </c>
    </row>
    <row r="181">
      <c r="A181" s="2">
        <v>179.0</v>
      </c>
      <c r="B181" s="2">
        <v>179.0</v>
      </c>
      <c r="C181" s="2">
        <v>179.0</v>
      </c>
      <c r="F181" s="2" t="s">
        <v>8</v>
      </c>
      <c r="G181" s="2" t="s">
        <v>9</v>
      </c>
      <c r="H181" s="2" t="s">
        <v>10</v>
      </c>
      <c r="J181" s="4">
        <v>35302.0</v>
      </c>
      <c r="K181" s="2">
        <v>7.0</v>
      </c>
      <c r="L181" s="2">
        <v>90.0</v>
      </c>
      <c r="M181" s="2">
        <v>200.0</v>
      </c>
      <c r="N181" s="2">
        <v>15.0</v>
      </c>
      <c r="O181" s="2" t="s">
        <v>87</v>
      </c>
      <c r="P181" s="2">
        <v>0.0</v>
      </c>
      <c r="Q181" s="2" t="s">
        <v>89</v>
      </c>
      <c r="S181" s="2" t="s">
        <v>90</v>
      </c>
      <c r="U181" s="2">
        <v>0.0</v>
      </c>
      <c r="AD181" s="2" t="s">
        <v>78</v>
      </c>
      <c r="AH181" s="2" t="s">
        <v>36</v>
      </c>
      <c r="AO181" s="2" t="s">
        <v>97</v>
      </c>
      <c r="AR181" s="2">
        <v>12.0</v>
      </c>
      <c r="AS181" s="2">
        <v>6.0</v>
      </c>
      <c r="AU181" s="2">
        <v>30.0</v>
      </c>
      <c r="AV181" s="2" t="s">
        <v>1039</v>
      </c>
      <c r="AW181" s="2" t="s">
        <v>84</v>
      </c>
      <c r="AY181" s="2">
        <v>10.0</v>
      </c>
      <c r="AZ181" s="2" t="s">
        <v>1040</v>
      </c>
      <c r="BA181" s="2" t="s">
        <v>1041</v>
      </c>
      <c r="BB181" s="2" t="s">
        <v>1042</v>
      </c>
    </row>
    <row r="182">
      <c r="A182" s="2">
        <v>180.0</v>
      </c>
      <c r="B182" s="2">
        <v>180.0</v>
      </c>
      <c r="C182" s="2">
        <v>180.0</v>
      </c>
      <c r="D182" s="2" t="s">
        <v>6</v>
      </c>
      <c r="H182" s="2" t="s">
        <v>10</v>
      </c>
      <c r="J182" s="4">
        <v>32621.0</v>
      </c>
      <c r="K182" s="2">
        <v>6.0</v>
      </c>
      <c r="L182" s="2">
        <v>300.0</v>
      </c>
      <c r="M182" s="2">
        <v>15.0</v>
      </c>
      <c r="N182" s="2">
        <v>20.0</v>
      </c>
      <c r="O182" s="2" t="s">
        <v>87</v>
      </c>
      <c r="P182" s="2">
        <v>1.0</v>
      </c>
      <c r="Q182" s="2" t="s">
        <v>71</v>
      </c>
      <c r="S182" s="2" t="s">
        <v>135</v>
      </c>
      <c r="U182" s="2">
        <v>1.0</v>
      </c>
      <c r="V182" s="2" t="s">
        <v>121</v>
      </c>
      <c r="X182" s="2" t="s">
        <v>75</v>
      </c>
      <c r="AA182" s="2" t="s">
        <v>1043</v>
      </c>
      <c r="AB182" s="2">
        <v>1.0</v>
      </c>
      <c r="AC182" s="2" t="s">
        <v>1044</v>
      </c>
      <c r="AD182" s="2" t="s">
        <v>114</v>
      </c>
      <c r="AH182" s="2" t="s">
        <v>36</v>
      </c>
      <c r="AO182" s="2" t="s">
        <v>116</v>
      </c>
      <c r="AR182" s="2" t="s">
        <v>1045</v>
      </c>
      <c r="AS182" s="2">
        <v>5.0</v>
      </c>
      <c r="AU182" s="2">
        <v>20.0</v>
      </c>
      <c r="AV182" s="2" t="s">
        <v>1046</v>
      </c>
      <c r="AX182" s="2" t="s">
        <v>1047</v>
      </c>
      <c r="AY182" s="2">
        <v>10.0</v>
      </c>
      <c r="AZ182" s="2" t="s">
        <v>1048</v>
      </c>
      <c r="BA182" s="2" t="s">
        <v>1049</v>
      </c>
      <c r="BB182" s="2" t="s">
        <v>1050</v>
      </c>
    </row>
    <row r="183">
      <c r="A183" s="2">
        <v>181.0</v>
      </c>
      <c r="B183" s="2">
        <v>181.0</v>
      </c>
      <c r="C183" s="2">
        <v>181.0</v>
      </c>
      <c r="D183" s="2" t="s">
        <v>6</v>
      </c>
      <c r="J183" s="4">
        <v>35568.0</v>
      </c>
      <c r="K183" s="2">
        <v>7.0</v>
      </c>
      <c r="L183" s="2">
        <v>0.0</v>
      </c>
      <c r="M183" s="2">
        <v>6.0</v>
      </c>
      <c r="N183" s="2">
        <v>5.0</v>
      </c>
      <c r="O183" s="2" t="s">
        <v>167</v>
      </c>
      <c r="P183" s="2">
        <v>1.0</v>
      </c>
      <c r="Q183" s="2" t="s">
        <v>129</v>
      </c>
      <c r="S183" s="2" t="s">
        <v>135</v>
      </c>
      <c r="U183" s="2">
        <v>0.0</v>
      </c>
      <c r="AD183" s="2" t="s">
        <v>464</v>
      </c>
      <c r="AH183" s="2" t="s">
        <v>36</v>
      </c>
      <c r="AO183" s="2" t="s">
        <v>97</v>
      </c>
      <c r="AQ183" s="2">
        <v>6.0</v>
      </c>
      <c r="AT183" s="2">
        <v>8.0</v>
      </c>
      <c r="AU183" s="2">
        <v>5.0</v>
      </c>
      <c r="AV183" s="2" t="s">
        <v>1051</v>
      </c>
      <c r="AW183" s="2" t="s">
        <v>84</v>
      </c>
      <c r="AY183" s="2">
        <v>9.0</v>
      </c>
      <c r="AZ183" s="2" t="s">
        <v>1052</v>
      </c>
      <c r="BA183" s="2" t="s">
        <v>1053</v>
      </c>
      <c r="BB183" s="2" t="s">
        <v>1054</v>
      </c>
    </row>
    <row r="184">
      <c r="A184" s="2">
        <v>182.0</v>
      </c>
      <c r="B184" s="2">
        <v>182.0</v>
      </c>
      <c r="C184" s="2">
        <v>182.0</v>
      </c>
      <c r="H184" s="2" t="s">
        <v>10</v>
      </c>
      <c r="J184" s="4">
        <v>34453.0</v>
      </c>
      <c r="K184" s="2">
        <v>7.0</v>
      </c>
      <c r="L184" s="2">
        <v>30.0</v>
      </c>
      <c r="M184" s="2">
        <v>7.0</v>
      </c>
      <c r="N184" s="2">
        <v>12.0</v>
      </c>
      <c r="O184" s="2" t="s">
        <v>128</v>
      </c>
      <c r="P184" s="2">
        <v>1.0</v>
      </c>
      <c r="Q184" s="2" t="s">
        <v>89</v>
      </c>
      <c r="S184" s="2" t="s">
        <v>90</v>
      </c>
      <c r="U184" s="2">
        <v>0.0</v>
      </c>
      <c r="AD184" s="2" t="s">
        <v>78</v>
      </c>
      <c r="AH184" s="2" t="s">
        <v>36</v>
      </c>
      <c r="AO184" s="2" t="s">
        <v>97</v>
      </c>
      <c r="AR184" s="2">
        <v>20.0</v>
      </c>
      <c r="AT184" s="2">
        <v>20.0</v>
      </c>
      <c r="AU184" s="2">
        <v>20.0</v>
      </c>
      <c r="AV184" s="2" t="s">
        <v>1055</v>
      </c>
      <c r="AW184" s="2" t="s">
        <v>101</v>
      </c>
      <c r="AY184" s="2">
        <v>10.0</v>
      </c>
      <c r="AZ184" s="2" t="s">
        <v>1056</v>
      </c>
      <c r="BA184" s="2" t="s">
        <v>1057</v>
      </c>
      <c r="BB184" s="2" t="s">
        <v>256</v>
      </c>
    </row>
    <row r="185">
      <c r="A185" s="2">
        <v>183.0</v>
      </c>
      <c r="B185" s="2">
        <v>183.0</v>
      </c>
      <c r="C185" s="2">
        <v>183.0</v>
      </c>
      <c r="H185" s="2" t="s">
        <v>10</v>
      </c>
      <c r="J185" s="4">
        <v>29565.0</v>
      </c>
      <c r="K185" s="2">
        <v>6.0</v>
      </c>
      <c r="L185" s="2">
        <v>120.0</v>
      </c>
      <c r="M185" s="2">
        <v>5.0</v>
      </c>
      <c r="N185" s="2">
        <v>3.0</v>
      </c>
      <c r="O185" s="2" t="s">
        <v>106</v>
      </c>
      <c r="P185" s="2">
        <v>1.0</v>
      </c>
      <c r="Q185" s="2" t="s">
        <v>89</v>
      </c>
      <c r="S185" s="2" t="s">
        <v>130</v>
      </c>
      <c r="U185" s="2">
        <v>1.0</v>
      </c>
      <c r="V185" s="2" t="s">
        <v>315</v>
      </c>
      <c r="X185" s="2" t="s">
        <v>111</v>
      </c>
      <c r="Z185" s="2" t="s">
        <v>374</v>
      </c>
      <c r="AB185" s="2">
        <v>10.0</v>
      </c>
      <c r="AC185" s="2" t="s">
        <v>1058</v>
      </c>
      <c r="AD185" s="2" t="s">
        <v>114</v>
      </c>
      <c r="AJ185" s="2" t="s">
        <v>38</v>
      </c>
      <c r="AO185" s="2" t="s">
        <v>97</v>
      </c>
      <c r="AQ185" s="2">
        <v>2.0</v>
      </c>
      <c r="AS185" s="2">
        <v>2.0</v>
      </c>
      <c r="AU185" s="2">
        <v>12.0</v>
      </c>
      <c r="AV185" s="2" t="s">
        <v>1059</v>
      </c>
      <c r="AW185" s="2" t="s">
        <v>101</v>
      </c>
      <c r="AY185" s="2">
        <v>10.0</v>
      </c>
      <c r="AZ185" s="2" t="s">
        <v>1060</v>
      </c>
      <c r="BA185" s="2" t="s">
        <v>1061</v>
      </c>
      <c r="BB185" s="2" t="s">
        <v>1062</v>
      </c>
    </row>
    <row r="186">
      <c r="A186" s="2">
        <v>184.0</v>
      </c>
      <c r="B186" s="2">
        <v>184.0</v>
      </c>
      <c r="C186" s="2">
        <v>184.0</v>
      </c>
      <c r="D186" s="2" t="s">
        <v>6</v>
      </c>
      <c r="J186" s="4">
        <v>42865.0</v>
      </c>
      <c r="K186" s="2">
        <v>8.0</v>
      </c>
      <c r="L186" s="2">
        <v>120.0</v>
      </c>
      <c r="M186" s="2">
        <v>4.0</v>
      </c>
      <c r="N186" s="2">
        <v>10.0</v>
      </c>
      <c r="O186" s="2" t="s">
        <v>128</v>
      </c>
      <c r="P186" s="2">
        <v>0.0</v>
      </c>
      <c r="Q186" s="2" t="s">
        <v>129</v>
      </c>
      <c r="S186" s="2" t="s">
        <v>90</v>
      </c>
      <c r="U186" s="2">
        <v>1.0</v>
      </c>
      <c r="W186" s="2" t="s">
        <v>1063</v>
      </c>
      <c r="X186" s="2" t="s">
        <v>122</v>
      </c>
      <c r="Z186" s="2" t="s">
        <v>123</v>
      </c>
      <c r="AB186" s="2">
        <v>23.0</v>
      </c>
      <c r="AC186" s="2" t="s">
        <v>1064</v>
      </c>
      <c r="AD186" s="2" t="s">
        <v>114</v>
      </c>
      <c r="AM186" s="2" t="s">
        <v>41</v>
      </c>
      <c r="AW186" s="2" t="s">
        <v>101</v>
      </c>
      <c r="AY186" s="2">
        <v>10.0</v>
      </c>
      <c r="AZ186" s="2" t="s">
        <v>1065</v>
      </c>
      <c r="BA186" s="2" t="s">
        <v>1066</v>
      </c>
      <c r="BB186" s="2" t="s">
        <v>392</v>
      </c>
    </row>
    <row r="187">
      <c r="A187" s="2">
        <v>185.0</v>
      </c>
      <c r="B187" s="2">
        <v>185.0</v>
      </c>
      <c r="C187" s="2">
        <v>185.0</v>
      </c>
      <c r="D187" s="2" t="s">
        <v>6</v>
      </c>
      <c r="G187" s="2" t="s">
        <v>9</v>
      </c>
      <c r="H187" s="2" t="s">
        <v>10</v>
      </c>
      <c r="J187" s="4">
        <v>33755.0</v>
      </c>
      <c r="K187" s="2">
        <v>6.0</v>
      </c>
      <c r="L187" s="2">
        <v>45.0</v>
      </c>
      <c r="M187" s="2">
        <v>12.0</v>
      </c>
      <c r="N187" s="2">
        <v>5.0</v>
      </c>
      <c r="O187" s="2" t="s">
        <v>134</v>
      </c>
      <c r="P187" s="2">
        <v>0.0</v>
      </c>
      <c r="Q187" s="2" t="s">
        <v>108</v>
      </c>
      <c r="S187" s="2" t="s">
        <v>135</v>
      </c>
      <c r="U187" s="2">
        <v>1.0</v>
      </c>
      <c r="V187" s="2" t="s">
        <v>315</v>
      </c>
      <c r="X187" s="2" t="s">
        <v>207</v>
      </c>
      <c r="Z187" s="2" t="s">
        <v>322</v>
      </c>
      <c r="AB187" s="2">
        <v>2.0</v>
      </c>
      <c r="AC187" s="2" t="s">
        <v>1067</v>
      </c>
      <c r="AD187" s="2" t="s">
        <v>78</v>
      </c>
      <c r="AJ187" s="2" t="s">
        <v>38</v>
      </c>
      <c r="AO187" s="2" t="s">
        <v>79</v>
      </c>
      <c r="AQ187" s="2">
        <v>4.0</v>
      </c>
      <c r="AS187" s="2">
        <v>6.0</v>
      </c>
      <c r="AU187" s="2">
        <v>8.0</v>
      </c>
      <c r="AV187" s="2" t="s">
        <v>1068</v>
      </c>
      <c r="AX187" s="2" t="s">
        <v>1069</v>
      </c>
      <c r="AY187" s="2">
        <v>10.0</v>
      </c>
      <c r="AZ187" s="2" t="s">
        <v>1070</v>
      </c>
      <c r="BA187" s="2" t="s">
        <v>1071</v>
      </c>
      <c r="BB187" s="2" t="s">
        <v>1072</v>
      </c>
    </row>
    <row r="188">
      <c r="A188" s="2">
        <v>186.0</v>
      </c>
      <c r="B188" s="2">
        <v>186.0</v>
      </c>
      <c r="C188" s="2">
        <v>186.0</v>
      </c>
      <c r="D188" s="2" t="s">
        <v>6</v>
      </c>
      <c r="G188" s="2" t="s">
        <v>9</v>
      </c>
      <c r="H188" s="2" t="s">
        <v>10</v>
      </c>
      <c r="J188" s="4">
        <v>30802.0</v>
      </c>
      <c r="K188" s="2">
        <v>8.0</v>
      </c>
      <c r="L188" s="2">
        <v>150.0</v>
      </c>
      <c r="M188" s="2">
        <v>4.0</v>
      </c>
      <c r="N188" s="2">
        <v>12.0</v>
      </c>
      <c r="O188" s="2" t="s">
        <v>327</v>
      </c>
      <c r="P188" s="2">
        <v>0.0</v>
      </c>
      <c r="Q188" s="2" t="s">
        <v>89</v>
      </c>
      <c r="T188" s="2" t="s">
        <v>1073</v>
      </c>
      <c r="U188" s="2">
        <v>1.0</v>
      </c>
      <c r="V188" s="2" t="s">
        <v>91</v>
      </c>
      <c r="X188" s="2" t="s">
        <v>111</v>
      </c>
      <c r="Z188" s="2" t="s">
        <v>76</v>
      </c>
      <c r="AB188" s="2">
        <v>9.0</v>
      </c>
      <c r="AC188" s="2" t="s">
        <v>1074</v>
      </c>
      <c r="AD188" s="2" t="s">
        <v>114</v>
      </c>
      <c r="AH188" s="2" t="s">
        <v>36</v>
      </c>
      <c r="AO188" s="2" t="s">
        <v>97</v>
      </c>
      <c r="AR188" s="2">
        <v>20.0</v>
      </c>
      <c r="AT188" s="2">
        <v>20.0</v>
      </c>
      <c r="AU188" s="2">
        <v>20.0</v>
      </c>
      <c r="AV188" s="2" t="s">
        <v>1075</v>
      </c>
      <c r="AW188" s="2" t="s">
        <v>292</v>
      </c>
      <c r="AY188" s="2">
        <v>10.0</v>
      </c>
      <c r="AZ188" s="2" t="s">
        <v>1076</v>
      </c>
      <c r="BA188" s="2" t="s">
        <v>1077</v>
      </c>
      <c r="BB188" s="2" t="s">
        <v>1078</v>
      </c>
    </row>
    <row r="189">
      <c r="A189" s="2">
        <v>187.0</v>
      </c>
      <c r="B189" s="2">
        <v>187.0</v>
      </c>
      <c r="C189" s="2">
        <v>187.0</v>
      </c>
      <c r="H189" s="2" t="s">
        <v>10</v>
      </c>
      <c r="J189" s="4">
        <v>31003.0</v>
      </c>
      <c r="K189" s="2">
        <v>8.0</v>
      </c>
      <c r="L189" s="2">
        <v>30.0</v>
      </c>
      <c r="M189" s="2">
        <v>10.0</v>
      </c>
      <c r="N189" s="2">
        <v>4.0</v>
      </c>
      <c r="O189" s="2" t="s">
        <v>106</v>
      </c>
      <c r="P189" s="2">
        <v>0.0</v>
      </c>
      <c r="Q189" s="2" t="s">
        <v>71</v>
      </c>
      <c r="S189" s="2" t="s">
        <v>135</v>
      </c>
      <c r="U189" s="2">
        <v>1.0</v>
      </c>
      <c r="V189" s="2" t="s">
        <v>195</v>
      </c>
      <c r="X189" s="2" t="s">
        <v>147</v>
      </c>
      <c r="Z189" s="2" t="s">
        <v>123</v>
      </c>
      <c r="AB189" s="2">
        <v>11.0</v>
      </c>
      <c r="AC189" s="2" t="s">
        <v>1079</v>
      </c>
      <c r="AD189" s="2" t="s">
        <v>114</v>
      </c>
      <c r="AH189" s="2" t="s">
        <v>36</v>
      </c>
      <c r="AO189" s="2" t="s">
        <v>116</v>
      </c>
      <c r="AQ189" s="2">
        <v>6.0</v>
      </c>
      <c r="AS189" s="2">
        <v>6.0</v>
      </c>
      <c r="AU189" s="2">
        <v>8.0</v>
      </c>
      <c r="AV189" s="2" t="s">
        <v>1080</v>
      </c>
      <c r="AW189" s="2" t="s">
        <v>101</v>
      </c>
      <c r="AY189" s="2">
        <v>6.0</v>
      </c>
      <c r="AZ189" s="2" t="s">
        <v>1081</v>
      </c>
    </row>
    <row r="190">
      <c r="A190" s="2">
        <v>188.0</v>
      </c>
      <c r="B190" s="2">
        <v>188.0</v>
      </c>
      <c r="C190" s="2">
        <v>188.0</v>
      </c>
      <c r="D190" s="2" t="s">
        <v>6</v>
      </c>
      <c r="E190" s="2" t="s">
        <v>7</v>
      </c>
      <c r="J190" s="4">
        <v>32910.0</v>
      </c>
      <c r="K190" s="2">
        <v>7.0</v>
      </c>
      <c r="L190" s="2">
        <v>5.0</v>
      </c>
      <c r="M190" s="2">
        <v>10.0</v>
      </c>
      <c r="N190" s="2">
        <v>5.0</v>
      </c>
      <c r="O190" s="2" t="s">
        <v>405</v>
      </c>
      <c r="P190" s="2">
        <v>1.0</v>
      </c>
      <c r="Q190" s="2" t="s">
        <v>89</v>
      </c>
      <c r="T190" s="2" t="s">
        <v>1082</v>
      </c>
      <c r="U190" s="2">
        <v>1.0</v>
      </c>
      <c r="V190" s="2" t="s">
        <v>315</v>
      </c>
      <c r="X190" s="2" t="s">
        <v>111</v>
      </c>
      <c r="Z190" s="2" t="s">
        <v>605</v>
      </c>
      <c r="AB190" s="2">
        <v>4.0</v>
      </c>
      <c r="AC190" s="2" t="s">
        <v>1083</v>
      </c>
      <c r="AD190" s="2" t="s">
        <v>114</v>
      </c>
      <c r="AI190" s="2" t="s">
        <v>37</v>
      </c>
      <c r="AO190" s="2" t="s">
        <v>237</v>
      </c>
      <c r="AR190" s="2">
        <v>7.0</v>
      </c>
      <c r="AT190" s="2">
        <v>7.0</v>
      </c>
      <c r="AU190" s="2">
        <v>15.0</v>
      </c>
      <c r="AV190" s="2" t="s">
        <v>1084</v>
      </c>
      <c r="AW190" s="2" t="s">
        <v>101</v>
      </c>
      <c r="AY190" s="2">
        <v>10.0</v>
      </c>
      <c r="AZ190" s="2" t="s">
        <v>1085</v>
      </c>
      <c r="BA190" s="2" t="s">
        <v>1086</v>
      </c>
    </row>
    <row r="191">
      <c r="A191" s="2">
        <v>189.0</v>
      </c>
      <c r="B191" s="2">
        <v>189.0</v>
      </c>
      <c r="C191" s="2">
        <v>189.0</v>
      </c>
      <c r="E191" s="2" t="s">
        <v>7</v>
      </c>
      <c r="H191" s="2" t="s">
        <v>10</v>
      </c>
      <c r="K191" s="2">
        <v>7.0</v>
      </c>
      <c r="L191" s="2">
        <v>0.0</v>
      </c>
      <c r="M191" s="2">
        <v>14.0</v>
      </c>
      <c r="N191" s="2">
        <v>7.0</v>
      </c>
      <c r="O191" s="2" t="s">
        <v>291</v>
      </c>
      <c r="P191" s="2">
        <v>1.0</v>
      </c>
      <c r="Q191" s="2" t="s">
        <v>89</v>
      </c>
      <c r="S191" s="2" t="s">
        <v>135</v>
      </c>
      <c r="U191" s="2">
        <v>1.0</v>
      </c>
      <c r="V191" s="2" t="s">
        <v>315</v>
      </c>
      <c r="X191" s="2" t="s">
        <v>75</v>
      </c>
      <c r="Z191" s="2" t="s">
        <v>123</v>
      </c>
      <c r="AB191" s="2">
        <v>8.0</v>
      </c>
      <c r="AC191" s="2" t="s">
        <v>1087</v>
      </c>
      <c r="AD191" s="2" t="s">
        <v>114</v>
      </c>
      <c r="AN191" s="2" t="s">
        <v>1086</v>
      </c>
      <c r="AO191" s="2" t="s">
        <v>97</v>
      </c>
      <c r="AR191" s="2">
        <v>15.0</v>
      </c>
      <c r="AT191" s="2">
        <v>8.0</v>
      </c>
      <c r="AU191" s="2">
        <v>16.0</v>
      </c>
      <c r="AV191" s="2" t="s">
        <v>1088</v>
      </c>
      <c r="AX191" s="2" t="s">
        <v>1089</v>
      </c>
      <c r="AY191" s="2">
        <v>10.0</v>
      </c>
      <c r="AZ191" s="2" t="s">
        <v>1090</v>
      </c>
      <c r="BA191" s="2" t="s">
        <v>1091</v>
      </c>
    </row>
    <row r="192">
      <c r="A192" s="2">
        <v>190.0</v>
      </c>
      <c r="B192" s="2">
        <v>190.0</v>
      </c>
      <c r="C192" s="2">
        <v>190.0</v>
      </c>
      <c r="D192" s="2" t="s">
        <v>6</v>
      </c>
      <c r="J192" s="4">
        <v>30953.0</v>
      </c>
      <c r="K192" s="2">
        <v>7.0</v>
      </c>
      <c r="L192" s="2">
        <v>30.0</v>
      </c>
      <c r="M192" s="2">
        <v>10.0</v>
      </c>
      <c r="N192" s="2">
        <v>3.0</v>
      </c>
      <c r="O192" s="2" t="s">
        <v>405</v>
      </c>
      <c r="P192" s="2">
        <v>0.0</v>
      </c>
      <c r="Q192" s="2" t="s">
        <v>129</v>
      </c>
      <c r="S192" s="2" t="s">
        <v>135</v>
      </c>
      <c r="U192" s="2">
        <v>1.0</v>
      </c>
      <c r="V192" s="2" t="s">
        <v>91</v>
      </c>
      <c r="X192" s="2" t="s">
        <v>111</v>
      </c>
      <c r="Z192" s="2" t="s">
        <v>76</v>
      </c>
      <c r="AB192" s="2">
        <v>3.0</v>
      </c>
      <c r="AC192" s="2" t="s">
        <v>1092</v>
      </c>
      <c r="AD192" s="2" t="s">
        <v>114</v>
      </c>
      <c r="AH192" s="2" t="s">
        <v>36</v>
      </c>
      <c r="AO192" s="2" t="s">
        <v>97</v>
      </c>
      <c r="AQ192" s="2">
        <v>4.0</v>
      </c>
      <c r="AS192" s="2">
        <v>2.0</v>
      </c>
      <c r="AU192" s="2">
        <v>8.0</v>
      </c>
      <c r="AV192" s="2" t="s">
        <v>1093</v>
      </c>
      <c r="AW192" s="2" t="s">
        <v>101</v>
      </c>
      <c r="AY192" s="2">
        <v>9.0</v>
      </c>
      <c r="AZ192" s="2" t="s">
        <v>1094</v>
      </c>
      <c r="BA192" s="2" t="s">
        <v>512</v>
      </c>
    </row>
    <row r="193">
      <c r="A193" s="2">
        <v>191.0</v>
      </c>
      <c r="B193" s="2">
        <v>191.0</v>
      </c>
      <c r="C193" s="2">
        <v>191.0</v>
      </c>
      <c r="D193" s="2" t="s">
        <v>6</v>
      </c>
      <c r="E193" s="2" t="s">
        <v>7</v>
      </c>
      <c r="F193" s="2" t="s">
        <v>8</v>
      </c>
      <c r="H193" s="2" t="s">
        <v>10</v>
      </c>
      <c r="J193" s="4">
        <v>31835.0</v>
      </c>
      <c r="K193" s="2">
        <v>4.0</v>
      </c>
      <c r="L193" s="2">
        <v>20.0</v>
      </c>
      <c r="M193" s="2">
        <v>15.0</v>
      </c>
      <c r="N193" s="2">
        <v>20.0</v>
      </c>
      <c r="O193" s="2" t="s">
        <v>70</v>
      </c>
      <c r="P193" s="2">
        <v>1.0</v>
      </c>
      <c r="Q193" s="2" t="s">
        <v>71</v>
      </c>
      <c r="S193" s="2" t="s">
        <v>72</v>
      </c>
      <c r="U193" s="2">
        <v>1.0</v>
      </c>
      <c r="V193" s="2" t="s">
        <v>524</v>
      </c>
      <c r="X193" s="2" t="s">
        <v>75</v>
      </c>
      <c r="Z193" s="2" t="s">
        <v>531</v>
      </c>
      <c r="AB193" s="2">
        <v>17.0</v>
      </c>
      <c r="AC193" s="2" t="s">
        <v>1095</v>
      </c>
      <c r="AD193" s="2" t="s">
        <v>464</v>
      </c>
      <c r="AJ193" s="2" t="s">
        <v>38</v>
      </c>
      <c r="AO193" s="2" t="s">
        <v>116</v>
      </c>
      <c r="AQ193" s="2">
        <v>6.0</v>
      </c>
      <c r="AS193" s="2">
        <v>5.0</v>
      </c>
      <c r="AU193" s="2">
        <v>10.0</v>
      </c>
      <c r="AV193" s="2" t="s">
        <v>1096</v>
      </c>
      <c r="AW193" s="2" t="s">
        <v>101</v>
      </c>
      <c r="AY193" s="2">
        <v>10.0</v>
      </c>
      <c r="AZ193" s="2" t="s">
        <v>1097</v>
      </c>
      <c r="BA193" s="2" t="s">
        <v>1098</v>
      </c>
      <c r="BB193" s="2" t="s">
        <v>1099</v>
      </c>
    </row>
    <row r="194">
      <c r="A194" s="2">
        <v>192.0</v>
      </c>
      <c r="B194" s="2">
        <v>192.0</v>
      </c>
      <c r="C194" s="2">
        <v>192.0</v>
      </c>
      <c r="E194" s="2" t="s">
        <v>7</v>
      </c>
      <c r="H194" s="2" t="s">
        <v>10</v>
      </c>
      <c r="J194" s="4">
        <v>21540.0</v>
      </c>
      <c r="K194" s="2">
        <v>7.0</v>
      </c>
      <c r="L194" s="2">
        <v>0.0</v>
      </c>
      <c r="M194" s="2">
        <v>14.0</v>
      </c>
      <c r="N194" s="2">
        <v>2.0</v>
      </c>
      <c r="O194" s="2" t="s">
        <v>70</v>
      </c>
      <c r="P194" s="2">
        <v>0.0</v>
      </c>
      <c r="Q194" s="2" t="s">
        <v>71</v>
      </c>
      <c r="S194" s="2" t="s">
        <v>135</v>
      </c>
      <c r="U194" s="2">
        <v>1.0</v>
      </c>
      <c r="V194" s="2" t="s">
        <v>206</v>
      </c>
      <c r="X194" s="2" t="s">
        <v>111</v>
      </c>
      <c r="Z194" s="2" t="s">
        <v>112</v>
      </c>
      <c r="AB194" s="2">
        <v>34.0</v>
      </c>
      <c r="AC194" s="2" t="s">
        <v>1100</v>
      </c>
      <c r="AD194" s="2" t="s">
        <v>114</v>
      </c>
      <c r="AG194" s="2" t="s">
        <v>35</v>
      </c>
      <c r="AI194" s="2" t="s">
        <v>37</v>
      </c>
      <c r="AO194" s="2" t="s">
        <v>116</v>
      </c>
      <c r="AQ194" s="2">
        <v>3.0</v>
      </c>
      <c r="AT194" s="2">
        <v>16.0</v>
      </c>
      <c r="AU194" s="2">
        <v>10.0</v>
      </c>
      <c r="AV194" s="2" t="s">
        <v>1101</v>
      </c>
      <c r="AX194" s="2" t="s">
        <v>1102</v>
      </c>
      <c r="AY194" s="2">
        <v>9.0</v>
      </c>
      <c r="AZ194" s="2" t="s">
        <v>1103</v>
      </c>
      <c r="BA194" s="2" t="s">
        <v>1104</v>
      </c>
      <c r="BB194" s="2" t="s">
        <v>1105</v>
      </c>
    </row>
    <row r="195">
      <c r="A195" s="2">
        <v>193.0</v>
      </c>
      <c r="B195" s="2">
        <v>193.0</v>
      </c>
      <c r="C195" s="2">
        <v>193.0</v>
      </c>
      <c r="D195" s="2" t="s">
        <v>6</v>
      </c>
      <c r="J195" s="4">
        <v>14611.0</v>
      </c>
      <c r="K195" s="2">
        <v>7.0</v>
      </c>
      <c r="L195" s="2">
        <v>75.0</v>
      </c>
      <c r="M195" s="2">
        <v>9.0</v>
      </c>
      <c r="N195" s="2">
        <v>5.0</v>
      </c>
      <c r="O195" s="2" t="s">
        <v>128</v>
      </c>
      <c r="P195" s="2">
        <v>0.0</v>
      </c>
      <c r="Q195" s="2" t="s">
        <v>129</v>
      </c>
      <c r="S195" s="2" t="s">
        <v>90</v>
      </c>
      <c r="U195" s="2">
        <v>1.0</v>
      </c>
      <c r="V195" s="2" t="s">
        <v>74</v>
      </c>
      <c r="X195" s="2" t="s">
        <v>111</v>
      </c>
      <c r="Z195" s="2" t="s">
        <v>374</v>
      </c>
      <c r="AB195" s="2">
        <v>10.0</v>
      </c>
      <c r="AC195" s="2" t="s">
        <v>1106</v>
      </c>
      <c r="AD195" s="2" t="s">
        <v>114</v>
      </c>
      <c r="AG195" s="2" t="s">
        <v>35</v>
      </c>
      <c r="AO195" s="2" t="s">
        <v>97</v>
      </c>
      <c r="AR195" s="2">
        <v>25.0</v>
      </c>
      <c r="AS195" s="2">
        <v>5.0</v>
      </c>
      <c r="AU195" s="2">
        <v>40.0</v>
      </c>
      <c r="AV195" s="2" t="s">
        <v>1107</v>
      </c>
      <c r="AW195" s="2" t="s">
        <v>101</v>
      </c>
      <c r="AY195" s="2">
        <v>10.0</v>
      </c>
      <c r="AZ195" s="2" t="s">
        <v>1108</v>
      </c>
      <c r="BA195" s="2" t="s">
        <v>1109</v>
      </c>
      <c r="BB195" s="2" t="s">
        <v>1110</v>
      </c>
    </row>
    <row r="196">
      <c r="A196" s="2">
        <v>194.0</v>
      </c>
      <c r="B196" s="2">
        <v>194.0</v>
      </c>
      <c r="C196" s="2">
        <v>194.0</v>
      </c>
      <c r="D196" s="2" t="s">
        <v>6</v>
      </c>
      <c r="E196" s="2" t="s">
        <v>7</v>
      </c>
      <c r="H196" s="2" t="s">
        <v>10</v>
      </c>
      <c r="J196" s="4">
        <v>29476.0</v>
      </c>
      <c r="K196" s="2">
        <v>6.0</v>
      </c>
      <c r="L196" s="2">
        <v>25.0</v>
      </c>
      <c r="M196" s="2">
        <v>10.0</v>
      </c>
      <c r="N196" s="2">
        <v>4.0</v>
      </c>
      <c r="O196" s="2" t="s">
        <v>405</v>
      </c>
      <c r="P196" s="2">
        <v>0.0</v>
      </c>
      <c r="Q196" s="2" t="s">
        <v>89</v>
      </c>
      <c r="S196" s="2" t="s">
        <v>135</v>
      </c>
      <c r="U196" s="2">
        <v>1.0</v>
      </c>
      <c r="V196" s="2" t="s">
        <v>36</v>
      </c>
      <c r="X196" s="2" t="s">
        <v>111</v>
      </c>
      <c r="Z196" s="2" t="s">
        <v>123</v>
      </c>
      <c r="AB196" s="2">
        <v>5.0</v>
      </c>
      <c r="AD196" s="2" t="s">
        <v>78</v>
      </c>
      <c r="AG196" s="2" t="s">
        <v>35</v>
      </c>
      <c r="AO196" s="2" t="s">
        <v>97</v>
      </c>
      <c r="AQ196" s="2">
        <v>6.0</v>
      </c>
      <c r="AS196" s="2">
        <v>6.0</v>
      </c>
      <c r="AU196" s="2">
        <v>120.0</v>
      </c>
      <c r="AV196" s="2" t="s">
        <v>1111</v>
      </c>
      <c r="AW196" s="2" t="s">
        <v>101</v>
      </c>
      <c r="AY196" s="2">
        <v>9.0</v>
      </c>
      <c r="AZ196" s="2" t="s">
        <v>1112</v>
      </c>
      <c r="BA196" s="2" t="s">
        <v>1113</v>
      </c>
      <c r="BB196" s="2" t="s">
        <v>1114</v>
      </c>
    </row>
    <row r="197">
      <c r="A197" s="2">
        <v>195.0</v>
      </c>
      <c r="B197" s="2">
        <v>195.0</v>
      </c>
      <c r="C197" s="2">
        <v>195.0</v>
      </c>
      <c r="D197" s="2" t="s">
        <v>6</v>
      </c>
      <c r="E197" s="2" t="s">
        <v>7</v>
      </c>
      <c r="H197" s="2" t="s">
        <v>10</v>
      </c>
      <c r="J197" s="4">
        <v>27246.0</v>
      </c>
      <c r="K197" s="2">
        <v>6.0</v>
      </c>
      <c r="L197" s="2">
        <v>0.0</v>
      </c>
      <c r="M197" s="2">
        <v>14.0</v>
      </c>
      <c r="N197" s="2">
        <v>20.0</v>
      </c>
      <c r="O197" s="2" t="s">
        <v>87</v>
      </c>
      <c r="P197" s="2">
        <v>1.0</v>
      </c>
      <c r="Q197" s="2" t="s">
        <v>71</v>
      </c>
      <c r="S197" s="2" t="s">
        <v>130</v>
      </c>
      <c r="U197" s="2">
        <v>1.0</v>
      </c>
      <c r="V197" s="2" t="s">
        <v>145</v>
      </c>
      <c r="X197" s="2" t="s">
        <v>147</v>
      </c>
      <c r="Z197" s="2" t="s">
        <v>123</v>
      </c>
      <c r="AB197" s="2">
        <v>17.0</v>
      </c>
      <c r="AD197" s="2" t="s">
        <v>114</v>
      </c>
      <c r="AI197" s="2" t="s">
        <v>37</v>
      </c>
      <c r="AJ197" s="2" t="s">
        <v>38</v>
      </c>
      <c r="AO197" s="2" t="s">
        <v>665</v>
      </c>
      <c r="AQ197" s="2">
        <v>6.0</v>
      </c>
      <c r="AT197" s="2">
        <v>14.0</v>
      </c>
      <c r="AU197" s="2">
        <v>8.0</v>
      </c>
      <c r="AV197" s="2" t="s">
        <v>1115</v>
      </c>
      <c r="AW197" s="2" t="s">
        <v>101</v>
      </c>
      <c r="AY197" s="2">
        <v>8.0</v>
      </c>
      <c r="AZ197" s="2" t="s">
        <v>1116</v>
      </c>
      <c r="BA197" s="2" t="s">
        <v>1117</v>
      </c>
      <c r="BB197" s="2" t="s">
        <v>1118</v>
      </c>
    </row>
    <row r="198">
      <c r="A198" s="2">
        <v>196.0</v>
      </c>
      <c r="B198" s="2">
        <v>196.0</v>
      </c>
      <c r="C198" s="2">
        <v>196.0</v>
      </c>
      <c r="H198" s="2" t="s">
        <v>10</v>
      </c>
      <c r="J198" s="4">
        <v>29633.0</v>
      </c>
      <c r="K198" s="2">
        <v>8.0</v>
      </c>
      <c r="L198" s="2">
        <v>20.0</v>
      </c>
      <c r="M198" s="2">
        <v>5.0</v>
      </c>
      <c r="N198" s="2">
        <v>10.0</v>
      </c>
      <c r="O198" s="2" t="s">
        <v>437</v>
      </c>
      <c r="P198" s="2">
        <v>0.0</v>
      </c>
      <c r="Q198" s="2" t="s">
        <v>89</v>
      </c>
      <c r="S198" s="2" t="s">
        <v>72</v>
      </c>
      <c r="U198" s="2">
        <v>1.0</v>
      </c>
      <c r="V198" s="2" t="s">
        <v>74</v>
      </c>
      <c r="X198" s="2" t="s">
        <v>451</v>
      </c>
      <c r="AA198" s="2" t="s">
        <v>1119</v>
      </c>
      <c r="AB198" s="2">
        <v>12.0</v>
      </c>
      <c r="AC198" s="2" t="s">
        <v>719</v>
      </c>
      <c r="AD198" s="2" t="s">
        <v>96</v>
      </c>
      <c r="AH198" s="2" t="s">
        <v>36</v>
      </c>
      <c r="AO198" s="2" t="s">
        <v>97</v>
      </c>
      <c r="AQ198" s="2">
        <v>6.0</v>
      </c>
      <c r="AS198" s="2">
        <v>6.0</v>
      </c>
      <c r="AU198" s="2">
        <v>5.0</v>
      </c>
      <c r="AV198" s="2" t="s">
        <v>1120</v>
      </c>
      <c r="AW198" s="2" t="s">
        <v>101</v>
      </c>
      <c r="AY198" s="2">
        <v>8.0</v>
      </c>
      <c r="AZ198" s="2" t="s">
        <v>719</v>
      </c>
      <c r="BA198" s="2" t="s">
        <v>1121</v>
      </c>
      <c r="BB198" s="2" t="s">
        <v>1110</v>
      </c>
    </row>
    <row r="199">
      <c r="A199" s="2">
        <v>197.0</v>
      </c>
      <c r="B199" s="2">
        <v>197.0</v>
      </c>
      <c r="C199" s="2">
        <v>197.0</v>
      </c>
      <c r="G199" s="2" t="s">
        <v>9</v>
      </c>
      <c r="J199" s="4">
        <v>34650.0</v>
      </c>
      <c r="K199" s="2">
        <v>8.0</v>
      </c>
      <c r="L199" s="2">
        <v>2.0</v>
      </c>
      <c r="M199" s="2">
        <v>8.0</v>
      </c>
      <c r="N199" s="2">
        <v>2.0</v>
      </c>
      <c r="O199" s="2" t="s">
        <v>167</v>
      </c>
      <c r="P199" s="2">
        <v>0.0</v>
      </c>
      <c r="Q199" s="2" t="s">
        <v>108</v>
      </c>
      <c r="S199" s="2" t="s">
        <v>90</v>
      </c>
      <c r="U199" s="2">
        <v>0.0</v>
      </c>
      <c r="AD199" s="2" t="s">
        <v>78</v>
      </c>
      <c r="AH199" s="2" t="s">
        <v>36</v>
      </c>
      <c r="AO199" s="2" t="s">
        <v>97</v>
      </c>
      <c r="AQ199" s="2">
        <v>6.0</v>
      </c>
      <c r="AS199" s="2">
        <v>4.0</v>
      </c>
      <c r="AU199" s="2">
        <v>4.0</v>
      </c>
      <c r="AV199" s="2" t="s">
        <v>1122</v>
      </c>
      <c r="AW199" s="2" t="s">
        <v>101</v>
      </c>
      <c r="AY199" s="2">
        <v>10.0</v>
      </c>
      <c r="AZ199" s="2" t="s">
        <v>1123</v>
      </c>
      <c r="BA199" s="2" t="s">
        <v>904</v>
      </c>
    </row>
    <row r="200">
      <c r="A200" s="2">
        <v>198.0</v>
      </c>
      <c r="B200" s="2">
        <v>198.0</v>
      </c>
      <c r="C200" s="2">
        <v>198.0</v>
      </c>
      <c r="E200" s="2" t="s">
        <v>7</v>
      </c>
      <c r="J200" s="4">
        <v>31399.0</v>
      </c>
      <c r="K200" s="2">
        <v>7.0</v>
      </c>
      <c r="L200" s="2">
        <v>40.0</v>
      </c>
      <c r="M200" s="2">
        <v>10.0</v>
      </c>
      <c r="N200" s="2">
        <v>30.0</v>
      </c>
      <c r="O200" s="2" t="s">
        <v>167</v>
      </c>
      <c r="P200" s="2">
        <v>1.0</v>
      </c>
      <c r="R200" s="2" t="s">
        <v>1124</v>
      </c>
      <c r="S200" s="2" t="s">
        <v>72</v>
      </c>
      <c r="U200" s="2">
        <v>1.0</v>
      </c>
      <c r="V200" s="2" t="s">
        <v>213</v>
      </c>
      <c r="X200" s="2" t="s">
        <v>111</v>
      </c>
      <c r="Z200" s="2" t="s">
        <v>175</v>
      </c>
      <c r="AB200" s="2">
        <v>7.0</v>
      </c>
      <c r="AC200" s="2" t="s">
        <v>1125</v>
      </c>
      <c r="AD200" s="2" t="s">
        <v>78</v>
      </c>
      <c r="AG200" s="2" t="s">
        <v>35</v>
      </c>
      <c r="AO200" s="2" t="s">
        <v>237</v>
      </c>
      <c r="AR200" s="2">
        <v>10.0</v>
      </c>
      <c r="AS200" s="2">
        <v>5.0</v>
      </c>
      <c r="AU200" s="2">
        <v>20.0</v>
      </c>
      <c r="AV200" s="2" t="s">
        <v>1126</v>
      </c>
      <c r="AW200" s="2" t="s">
        <v>84</v>
      </c>
      <c r="AY200" s="2">
        <v>10.0</v>
      </c>
      <c r="AZ200" s="2" t="s">
        <v>1127</v>
      </c>
      <c r="BA200" s="2" t="s">
        <v>1128</v>
      </c>
      <c r="BB200" s="2" t="s">
        <v>1129</v>
      </c>
    </row>
    <row r="201">
      <c r="A201" s="2">
        <v>199.0</v>
      </c>
      <c r="B201" s="2">
        <v>199.0</v>
      </c>
      <c r="C201" s="2">
        <v>199.0</v>
      </c>
      <c r="E201" s="2" t="s">
        <v>7</v>
      </c>
      <c r="J201" s="4">
        <v>28804.0</v>
      </c>
      <c r="K201" s="2">
        <v>6.0</v>
      </c>
      <c r="L201" s="2">
        <v>120.0</v>
      </c>
      <c r="M201" s="2">
        <v>10.0</v>
      </c>
      <c r="N201" s="2">
        <v>12.0</v>
      </c>
      <c r="O201" s="2" t="s">
        <v>120</v>
      </c>
      <c r="P201" s="2">
        <v>1.0</v>
      </c>
      <c r="Q201" s="2" t="s">
        <v>89</v>
      </c>
      <c r="S201" s="2" t="s">
        <v>135</v>
      </c>
      <c r="U201" s="2">
        <v>1.0</v>
      </c>
      <c r="V201" s="2" t="s">
        <v>515</v>
      </c>
      <c r="X201" s="2" t="s">
        <v>147</v>
      </c>
      <c r="Z201" s="2" t="s">
        <v>684</v>
      </c>
      <c r="AB201" s="2">
        <v>12.0</v>
      </c>
      <c r="AC201" s="2" t="s">
        <v>1130</v>
      </c>
      <c r="AD201" s="2" t="s">
        <v>96</v>
      </c>
      <c r="AG201" s="2" t="s">
        <v>35</v>
      </c>
      <c r="AI201" s="2" t="s">
        <v>37</v>
      </c>
      <c r="AJ201" s="2" t="s">
        <v>38</v>
      </c>
      <c r="AO201" s="2" t="s">
        <v>79</v>
      </c>
      <c r="AQ201" s="2">
        <v>6.0</v>
      </c>
      <c r="AS201" s="2">
        <v>4.0</v>
      </c>
      <c r="AU201" s="2">
        <v>8.0</v>
      </c>
      <c r="AV201" s="2" t="s">
        <v>1131</v>
      </c>
      <c r="AW201" s="2" t="s">
        <v>101</v>
      </c>
      <c r="AY201" s="2">
        <v>8.0</v>
      </c>
      <c r="AZ201" s="2" t="s">
        <v>1132</v>
      </c>
      <c r="BA201" s="2" t="s">
        <v>1133</v>
      </c>
      <c r="BB201" s="2" t="s">
        <v>1134</v>
      </c>
    </row>
    <row r="202">
      <c r="A202" s="2">
        <v>200.0</v>
      </c>
      <c r="B202" s="2">
        <v>200.0</v>
      </c>
      <c r="C202" s="2">
        <v>200.0</v>
      </c>
      <c r="H202" s="2" t="s">
        <v>10</v>
      </c>
      <c r="J202" s="4">
        <v>31882.0</v>
      </c>
      <c r="K202" s="2">
        <v>7.0</v>
      </c>
      <c r="L202" s="2">
        <v>1.0</v>
      </c>
      <c r="M202" s="2">
        <v>14.0</v>
      </c>
      <c r="N202" s="2">
        <v>20.0</v>
      </c>
      <c r="O202" s="2" t="s">
        <v>106</v>
      </c>
      <c r="P202" s="2">
        <v>1.0</v>
      </c>
      <c r="Q202" s="2" t="s">
        <v>89</v>
      </c>
      <c r="S202" s="2" t="s">
        <v>72</v>
      </c>
      <c r="U202" s="2">
        <v>1.0</v>
      </c>
      <c r="V202" s="2" t="s">
        <v>11</v>
      </c>
      <c r="X202" s="2" t="s">
        <v>111</v>
      </c>
      <c r="Z202" s="2" t="s">
        <v>399</v>
      </c>
      <c r="AB202" s="2">
        <v>8.0</v>
      </c>
      <c r="AC202" s="2" t="s">
        <v>1135</v>
      </c>
      <c r="AD202" s="2" t="s">
        <v>78</v>
      </c>
      <c r="AH202" s="2" t="s">
        <v>36</v>
      </c>
      <c r="AI202" s="2" t="s">
        <v>37</v>
      </c>
      <c r="AJ202" s="2" t="s">
        <v>38</v>
      </c>
      <c r="AO202" s="2" t="s">
        <v>116</v>
      </c>
      <c r="AQ202" s="2">
        <v>6.0</v>
      </c>
      <c r="AS202" s="2">
        <v>4.0</v>
      </c>
      <c r="AU202" s="2">
        <v>6.0</v>
      </c>
      <c r="AV202" s="2" t="s">
        <v>1136</v>
      </c>
      <c r="AW202" s="2" t="s">
        <v>101</v>
      </c>
      <c r="AY202" s="2">
        <v>10.0</v>
      </c>
      <c r="AZ202" s="2" t="s">
        <v>1137</v>
      </c>
      <c r="BA202" s="2" t="s">
        <v>1138</v>
      </c>
      <c r="BB202" s="2" t="s">
        <v>154</v>
      </c>
    </row>
    <row r="203">
      <c r="A203" s="2">
        <v>201.0</v>
      </c>
      <c r="B203" s="2">
        <v>201.0</v>
      </c>
      <c r="C203" s="2">
        <v>201.0</v>
      </c>
      <c r="D203" s="2" t="s">
        <v>6</v>
      </c>
      <c r="F203" s="2" t="s">
        <v>8</v>
      </c>
      <c r="H203" s="2" t="s">
        <v>10</v>
      </c>
      <c r="J203" s="4">
        <v>33421.0</v>
      </c>
      <c r="K203" s="2">
        <v>7.0</v>
      </c>
      <c r="L203" s="2">
        <v>40.0</v>
      </c>
      <c r="M203" s="2">
        <v>6.0</v>
      </c>
      <c r="N203" s="2">
        <v>12.0</v>
      </c>
      <c r="O203" s="2" t="s">
        <v>291</v>
      </c>
      <c r="P203" s="2">
        <v>1.0</v>
      </c>
      <c r="Q203" s="2" t="s">
        <v>129</v>
      </c>
      <c r="S203" s="2" t="s">
        <v>130</v>
      </c>
      <c r="U203" s="2">
        <v>1.0</v>
      </c>
      <c r="V203" s="2" t="s">
        <v>11</v>
      </c>
      <c r="X203" s="2" t="s">
        <v>147</v>
      </c>
      <c r="Z203" s="2" t="s">
        <v>399</v>
      </c>
      <c r="AB203" s="2">
        <v>0.0</v>
      </c>
      <c r="AC203" s="2" t="s">
        <v>1139</v>
      </c>
      <c r="AD203" s="2" t="s">
        <v>96</v>
      </c>
      <c r="AH203" s="2" t="s">
        <v>36</v>
      </c>
      <c r="AP203" s="2" t="s">
        <v>1140</v>
      </c>
      <c r="AQ203" s="2">
        <v>3.0</v>
      </c>
      <c r="AS203" s="2">
        <v>1.0</v>
      </c>
      <c r="AU203" s="2">
        <v>2.0</v>
      </c>
      <c r="AV203" s="2" t="s">
        <v>1141</v>
      </c>
      <c r="AW203" s="2" t="s">
        <v>101</v>
      </c>
      <c r="AY203" s="2">
        <v>8.0</v>
      </c>
      <c r="AZ203" s="2" t="s">
        <v>1142</v>
      </c>
    </row>
    <row r="204">
      <c r="A204" s="2">
        <v>202.0</v>
      </c>
      <c r="B204" s="2">
        <v>202.0</v>
      </c>
      <c r="C204" s="2">
        <v>202.0</v>
      </c>
      <c r="E204" s="2" t="s">
        <v>7</v>
      </c>
      <c r="H204" s="2" t="s">
        <v>10</v>
      </c>
      <c r="J204" s="4">
        <v>31693.0</v>
      </c>
      <c r="K204" s="2">
        <v>7.0</v>
      </c>
      <c r="L204" s="2">
        <v>25.0</v>
      </c>
      <c r="M204" s="2">
        <v>12.0</v>
      </c>
      <c r="N204" s="2">
        <v>6.0</v>
      </c>
      <c r="O204" s="2" t="s">
        <v>87</v>
      </c>
      <c r="P204" s="2">
        <v>0.0</v>
      </c>
      <c r="Q204" s="2" t="s">
        <v>89</v>
      </c>
      <c r="S204" s="2" t="s">
        <v>72</v>
      </c>
      <c r="U204" s="2">
        <v>1.0</v>
      </c>
      <c r="V204" s="2" t="s">
        <v>224</v>
      </c>
      <c r="X204" s="2" t="s">
        <v>75</v>
      </c>
      <c r="Z204" s="2" t="s">
        <v>412</v>
      </c>
      <c r="AB204" s="2">
        <v>3.0</v>
      </c>
      <c r="AC204" s="2" t="s">
        <v>1143</v>
      </c>
      <c r="AD204" s="2" t="s">
        <v>114</v>
      </c>
      <c r="AG204" s="2" t="s">
        <v>35</v>
      </c>
      <c r="AO204" s="2" t="s">
        <v>116</v>
      </c>
      <c r="AQ204" s="2">
        <v>4.0</v>
      </c>
      <c r="AS204" s="2">
        <v>2.0</v>
      </c>
      <c r="AU204" s="2">
        <v>20.0</v>
      </c>
      <c r="AV204" s="2" t="s">
        <v>1144</v>
      </c>
      <c r="AX204" s="2" t="s">
        <v>1145</v>
      </c>
      <c r="AY204" s="2">
        <v>9.0</v>
      </c>
      <c r="AZ204" s="2" t="s">
        <v>1146</v>
      </c>
      <c r="BA204" s="2" t="s">
        <v>310</v>
      </c>
      <c r="BB204" s="2" t="s">
        <v>202</v>
      </c>
    </row>
    <row r="205">
      <c r="A205" s="2">
        <v>203.0</v>
      </c>
      <c r="B205" s="2">
        <v>203.0</v>
      </c>
      <c r="C205" s="2">
        <v>203.0</v>
      </c>
      <c r="H205" s="2" t="s">
        <v>10</v>
      </c>
      <c r="J205" s="4">
        <v>31498.0</v>
      </c>
      <c r="K205" s="2">
        <v>8.0</v>
      </c>
      <c r="L205" s="2">
        <v>0.0</v>
      </c>
      <c r="M205" s="2">
        <v>5.0</v>
      </c>
      <c r="N205" s="2">
        <v>12.0</v>
      </c>
      <c r="O205" s="2" t="s">
        <v>70</v>
      </c>
      <c r="P205" s="2">
        <v>1.0</v>
      </c>
      <c r="Q205" s="2" t="s">
        <v>129</v>
      </c>
      <c r="S205" s="2" t="s">
        <v>130</v>
      </c>
      <c r="U205" s="2">
        <v>1.0</v>
      </c>
      <c r="V205" s="2" t="s">
        <v>315</v>
      </c>
      <c r="Y205" s="2" t="s">
        <v>361</v>
      </c>
      <c r="Z205" s="2" t="s">
        <v>123</v>
      </c>
      <c r="AB205" s="2">
        <v>5.0</v>
      </c>
      <c r="AC205" s="2" t="s">
        <v>1147</v>
      </c>
      <c r="AD205" s="2" t="s">
        <v>114</v>
      </c>
      <c r="AJ205" s="2" t="s">
        <v>38</v>
      </c>
      <c r="AO205" s="2" t="s">
        <v>79</v>
      </c>
      <c r="AQ205" s="2">
        <v>5.0</v>
      </c>
      <c r="AS205" s="2">
        <v>6.0</v>
      </c>
      <c r="AU205" s="2">
        <v>12.0</v>
      </c>
      <c r="AV205" s="2" t="s">
        <v>1148</v>
      </c>
      <c r="AW205" s="2" t="s">
        <v>84</v>
      </c>
      <c r="AY205" s="2">
        <v>10.0</v>
      </c>
      <c r="AZ205" s="2" t="s">
        <v>1149</v>
      </c>
      <c r="BA205" s="2" t="s">
        <v>1150</v>
      </c>
      <c r="BB205" s="2" t="s">
        <v>1151</v>
      </c>
    </row>
    <row r="206">
      <c r="A206" s="2">
        <v>204.0</v>
      </c>
      <c r="B206" s="2">
        <v>204.0</v>
      </c>
      <c r="C206" s="2">
        <v>204.0</v>
      </c>
      <c r="E206" s="2" t="s">
        <v>7</v>
      </c>
      <c r="H206" s="2" t="s">
        <v>10</v>
      </c>
      <c r="J206" s="4">
        <v>31738.0</v>
      </c>
      <c r="K206" s="2">
        <v>8.0</v>
      </c>
      <c r="L206" s="2">
        <v>40.0</v>
      </c>
      <c r="M206" s="2">
        <v>10.0</v>
      </c>
      <c r="N206" s="2">
        <v>10.0</v>
      </c>
      <c r="O206" s="2" t="s">
        <v>70</v>
      </c>
      <c r="P206" s="2">
        <v>1.0</v>
      </c>
      <c r="Q206" s="2" t="s">
        <v>71</v>
      </c>
      <c r="S206" s="2" t="s">
        <v>130</v>
      </c>
      <c r="U206" s="2">
        <v>1.0</v>
      </c>
      <c r="V206" s="2" t="s">
        <v>224</v>
      </c>
      <c r="X206" s="2" t="s">
        <v>111</v>
      </c>
      <c r="Z206" s="2" t="s">
        <v>138</v>
      </c>
      <c r="AB206" s="2">
        <v>5.0</v>
      </c>
      <c r="AC206" s="2" t="s">
        <v>1152</v>
      </c>
      <c r="AD206" s="2" t="s">
        <v>114</v>
      </c>
      <c r="AI206" s="2" t="s">
        <v>37</v>
      </c>
      <c r="AM206" s="2" t="s">
        <v>41</v>
      </c>
      <c r="AW206" s="2" t="s">
        <v>101</v>
      </c>
      <c r="AY206" s="2">
        <v>10.0</v>
      </c>
      <c r="AZ206" s="2" t="s">
        <v>1153</v>
      </c>
      <c r="BA206" s="2" t="s">
        <v>1154</v>
      </c>
    </row>
    <row r="207">
      <c r="A207" s="2">
        <v>205.0</v>
      </c>
      <c r="B207" s="2">
        <v>205.0</v>
      </c>
      <c r="C207" s="2">
        <v>205.0</v>
      </c>
      <c r="D207" s="2" t="s">
        <v>6</v>
      </c>
      <c r="E207" s="2" t="s">
        <v>7</v>
      </c>
      <c r="H207" s="2" t="s">
        <v>10</v>
      </c>
      <c r="J207" s="4">
        <v>28682.0</v>
      </c>
      <c r="K207" s="2">
        <v>8.0</v>
      </c>
      <c r="L207" s="2">
        <v>30.0</v>
      </c>
      <c r="M207" s="2">
        <v>9.0</v>
      </c>
      <c r="N207" s="2">
        <v>10.0</v>
      </c>
      <c r="O207" s="2" t="s">
        <v>167</v>
      </c>
      <c r="P207" s="2">
        <v>0.0</v>
      </c>
      <c r="Q207" s="2" t="s">
        <v>71</v>
      </c>
      <c r="S207" s="2" t="s">
        <v>135</v>
      </c>
      <c r="U207" s="2">
        <v>1.0</v>
      </c>
      <c r="V207" s="2" t="s">
        <v>315</v>
      </c>
      <c r="X207" s="2" t="s">
        <v>111</v>
      </c>
      <c r="Z207" s="2" t="s">
        <v>123</v>
      </c>
      <c r="AB207" s="2">
        <v>10.0</v>
      </c>
      <c r="AC207" s="2" t="s">
        <v>1155</v>
      </c>
      <c r="AD207" s="2" t="s">
        <v>114</v>
      </c>
      <c r="AH207" s="2" t="s">
        <v>36</v>
      </c>
      <c r="AO207" s="2" t="s">
        <v>97</v>
      </c>
      <c r="AR207" s="2" t="s">
        <v>1156</v>
      </c>
      <c r="AT207" s="2" t="s">
        <v>1157</v>
      </c>
      <c r="AU207" s="2">
        <v>4.0</v>
      </c>
      <c r="AV207" s="2" t="s">
        <v>1158</v>
      </c>
      <c r="AW207" s="2" t="s">
        <v>101</v>
      </c>
      <c r="AY207" s="2">
        <v>9.0</v>
      </c>
      <c r="AZ207" s="2" t="s">
        <v>1159</v>
      </c>
      <c r="BB207" s="2" t="s">
        <v>1160</v>
      </c>
    </row>
    <row r="208">
      <c r="A208" s="2">
        <v>206.0</v>
      </c>
      <c r="B208" s="2">
        <v>206.0</v>
      </c>
      <c r="C208" s="2">
        <v>206.0</v>
      </c>
      <c r="D208" s="2" t="s">
        <v>6</v>
      </c>
      <c r="J208" s="4">
        <v>27885.0</v>
      </c>
      <c r="K208" s="2">
        <v>6.0</v>
      </c>
      <c r="L208" s="2">
        <v>60.0</v>
      </c>
      <c r="M208" s="2">
        <v>6.0</v>
      </c>
      <c r="N208" s="2">
        <v>10.0</v>
      </c>
      <c r="O208" s="2" t="s">
        <v>120</v>
      </c>
      <c r="P208" s="2">
        <v>1.0</v>
      </c>
      <c r="Q208" s="2" t="s">
        <v>129</v>
      </c>
      <c r="S208" s="2" t="s">
        <v>72</v>
      </c>
      <c r="U208" s="2">
        <v>0.0</v>
      </c>
      <c r="AD208" s="2" t="s">
        <v>78</v>
      </c>
      <c r="AJ208" s="2" t="s">
        <v>38</v>
      </c>
      <c r="AN208" s="2" t="s">
        <v>1161</v>
      </c>
      <c r="AO208" s="2" t="s">
        <v>97</v>
      </c>
      <c r="AQ208" s="2">
        <v>5.0</v>
      </c>
      <c r="AS208" s="2">
        <v>4.0</v>
      </c>
      <c r="AU208" s="2">
        <v>8.0</v>
      </c>
      <c r="AV208" s="2" t="s">
        <v>1162</v>
      </c>
      <c r="AX208" s="2" t="s">
        <v>1163</v>
      </c>
      <c r="AY208" s="2">
        <v>9.0</v>
      </c>
      <c r="AZ208" s="2" t="s">
        <v>1164</v>
      </c>
      <c r="BA208" s="2" t="s">
        <v>1165</v>
      </c>
      <c r="BB208" s="2" t="s">
        <v>1166</v>
      </c>
    </row>
    <row r="209">
      <c r="A209" s="2">
        <v>207.0</v>
      </c>
      <c r="B209" s="2">
        <v>207.0</v>
      </c>
      <c r="C209" s="2">
        <v>207.0</v>
      </c>
      <c r="D209" s="2" t="s">
        <v>6</v>
      </c>
      <c r="H209" s="2" t="s">
        <v>10</v>
      </c>
      <c r="J209" s="4">
        <v>29440.0</v>
      </c>
      <c r="K209" s="2">
        <v>7.0</v>
      </c>
      <c r="L209" s="2">
        <v>30.0</v>
      </c>
      <c r="M209" s="2">
        <v>11.0</v>
      </c>
      <c r="N209" s="2">
        <v>4.0</v>
      </c>
      <c r="O209" s="2" t="s">
        <v>291</v>
      </c>
      <c r="P209" s="2">
        <v>1.0</v>
      </c>
      <c r="Q209" s="2" t="s">
        <v>108</v>
      </c>
      <c r="T209" s="2" t="s">
        <v>1167</v>
      </c>
      <c r="U209" s="2">
        <v>1.0</v>
      </c>
      <c r="V209" s="2" t="s">
        <v>315</v>
      </c>
      <c r="X209" s="2" t="s">
        <v>122</v>
      </c>
      <c r="Z209" s="2" t="s">
        <v>123</v>
      </c>
      <c r="AB209" s="2">
        <v>11.0</v>
      </c>
      <c r="AC209" s="2" t="s">
        <v>1168</v>
      </c>
      <c r="AD209" s="2" t="s">
        <v>78</v>
      </c>
      <c r="AI209" s="2" t="s">
        <v>37</v>
      </c>
      <c r="AO209" s="2" t="s">
        <v>97</v>
      </c>
      <c r="AQ209" s="2">
        <v>6.0</v>
      </c>
      <c r="AS209" s="2">
        <v>6.0</v>
      </c>
      <c r="AU209" s="2">
        <v>30.0</v>
      </c>
      <c r="AV209" s="2" t="s">
        <v>1169</v>
      </c>
      <c r="AW209" s="2" t="s">
        <v>101</v>
      </c>
      <c r="AY209" s="2">
        <v>10.0</v>
      </c>
      <c r="AZ209" s="2" t="s">
        <v>1170</v>
      </c>
      <c r="BA209" s="2" t="s">
        <v>1171</v>
      </c>
      <c r="BB209" s="2" t="s">
        <v>1172</v>
      </c>
    </row>
    <row r="210">
      <c r="A210" s="2">
        <v>208.0</v>
      </c>
      <c r="B210" s="2">
        <v>208.0</v>
      </c>
      <c r="C210" s="2">
        <v>208.0</v>
      </c>
      <c r="F210" s="2" t="s">
        <v>8</v>
      </c>
      <c r="J210" s="4">
        <v>29809.0</v>
      </c>
      <c r="K210" s="2">
        <v>5.0</v>
      </c>
      <c r="L210" s="2">
        <v>20.0</v>
      </c>
      <c r="M210" s="2">
        <v>18.0</v>
      </c>
      <c r="N210" s="2">
        <v>0.0</v>
      </c>
      <c r="O210" s="2" t="s">
        <v>405</v>
      </c>
      <c r="P210" s="2">
        <v>1.0</v>
      </c>
      <c r="Q210" s="2" t="s">
        <v>89</v>
      </c>
      <c r="T210" s="2" t="s">
        <v>1173</v>
      </c>
      <c r="U210" s="2">
        <v>1.0</v>
      </c>
      <c r="V210" s="2" t="s">
        <v>515</v>
      </c>
      <c r="Y210" s="2" t="s">
        <v>1174</v>
      </c>
      <c r="Z210" s="2" t="s">
        <v>76</v>
      </c>
      <c r="AB210" s="2">
        <v>15.0</v>
      </c>
      <c r="AC210" s="2" t="s">
        <v>1175</v>
      </c>
      <c r="AD210" s="2" t="s">
        <v>96</v>
      </c>
      <c r="AG210" s="2" t="s">
        <v>35</v>
      </c>
      <c r="AK210" s="2" t="s">
        <v>39</v>
      </c>
      <c r="AO210" s="2" t="s">
        <v>79</v>
      </c>
      <c r="AR210" s="2">
        <v>16.0</v>
      </c>
      <c r="AT210" s="2">
        <v>10.0</v>
      </c>
      <c r="AU210" s="2">
        <v>2.0</v>
      </c>
      <c r="AV210" s="2" t="s">
        <v>1176</v>
      </c>
      <c r="AW210" s="2" t="s">
        <v>84</v>
      </c>
      <c r="AY210" s="2">
        <v>10.0</v>
      </c>
      <c r="AZ210" s="2" t="s">
        <v>1177</v>
      </c>
      <c r="BA210" s="2" t="s">
        <v>1178</v>
      </c>
      <c r="BB210" s="2" t="s">
        <v>1179</v>
      </c>
    </row>
    <row r="211">
      <c r="A211" s="2">
        <v>209.0</v>
      </c>
      <c r="B211" s="2">
        <v>209.0</v>
      </c>
      <c r="C211" s="2">
        <v>209.0</v>
      </c>
      <c r="E211" s="2" t="s">
        <v>7</v>
      </c>
      <c r="J211" s="4">
        <v>43048.0</v>
      </c>
      <c r="K211" s="2">
        <v>7.0</v>
      </c>
      <c r="L211" s="2">
        <v>120.0</v>
      </c>
      <c r="M211" s="2">
        <v>12.0</v>
      </c>
      <c r="N211" s="2">
        <v>15.0</v>
      </c>
      <c r="O211" s="2" t="s">
        <v>291</v>
      </c>
      <c r="P211" s="2">
        <v>1.0</v>
      </c>
      <c r="Q211" s="2" t="s">
        <v>89</v>
      </c>
      <c r="S211" s="2" t="s">
        <v>130</v>
      </c>
      <c r="U211" s="2">
        <v>1.0</v>
      </c>
      <c r="V211" s="2" t="s">
        <v>224</v>
      </c>
      <c r="X211" s="2" t="s">
        <v>451</v>
      </c>
      <c r="Z211" s="2" t="s">
        <v>123</v>
      </c>
      <c r="AB211" s="2">
        <v>2.0</v>
      </c>
      <c r="AC211" s="2" t="s">
        <v>249</v>
      </c>
      <c r="AD211" s="2" t="s">
        <v>78</v>
      </c>
      <c r="AI211" s="2" t="s">
        <v>37</v>
      </c>
      <c r="AO211" s="2" t="s">
        <v>97</v>
      </c>
      <c r="AR211" s="2">
        <v>8.0</v>
      </c>
      <c r="AS211" s="2">
        <v>6.0</v>
      </c>
      <c r="AU211" s="2">
        <v>10.0</v>
      </c>
      <c r="AV211" s="2" t="s">
        <v>1180</v>
      </c>
      <c r="AW211" s="2" t="s">
        <v>84</v>
      </c>
      <c r="AY211" s="2">
        <v>8.0</v>
      </c>
      <c r="AZ211" s="2" t="s">
        <v>1181</v>
      </c>
      <c r="BA211" s="2" t="s">
        <v>1182</v>
      </c>
      <c r="BB211" s="2" t="s">
        <v>420</v>
      </c>
    </row>
    <row r="212">
      <c r="A212" s="2">
        <v>210.0</v>
      </c>
      <c r="B212" s="2">
        <v>210.0</v>
      </c>
      <c r="C212" s="2">
        <v>210.0</v>
      </c>
      <c r="D212" s="2" t="s">
        <v>6</v>
      </c>
      <c r="J212" s="4">
        <v>32706.0</v>
      </c>
      <c r="K212" s="2">
        <v>6.0</v>
      </c>
      <c r="L212" s="2">
        <v>120.0</v>
      </c>
      <c r="M212" s="2">
        <v>10.0</v>
      </c>
      <c r="N212" s="2">
        <v>5.0</v>
      </c>
      <c r="O212" s="2" t="s">
        <v>87</v>
      </c>
      <c r="P212" s="2">
        <v>0.0</v>
      </c>
      <c r="Q212" s="2" t="s">
        <v>108</v>
      </c>
      <c r="S212" s="2" t="s">
        <v>135</v>
      </c>
      <c r="U212" s="2">
        <v>1.0</v>
      </c>
      <c r="V212" s="2" t="s">
        <v>315</v>
      </c>
      <c r="X212" s="2" t="s">
        <v>147</v>
      </c>
      <c r="Z212" s="2" t="s">
        <v>123</v>
      </c>
      <c r="AB212" s="2">
        <v>5.0</v>
      </c>
      <c r="AC212" s="2" t="s">
        <v>1183</v>
      </c>
      <c r="AD212" s="2" t="s">
        <v>464</v>
      </c>
      <c r="AI212" s="2" t="s">
        <v>37</v>
      </c>
      <c r="AO212" s="2" t="s">
        <v>116</v>
      </c>
      <c r="AQ212" s="2">
        <v>5.0</v>
      </c>
      <c r="AS212" s="2">
        <v>5.0</v>
      </c>
      <c r="AU212" s="2">
        <v>3.0</v>
      </c>
      <c r="AV212" s="2" t="s">
        <v>1184</v>
      </c>
      <c r="AW212" s="2" t="s">
        <v>101</v>
      </c>
      <c r="AY212" s="2">
        <v>9.0</v>
      </c>
      <c r="AZ212" s="2" t="s">
        <v>1185</v>
      </c>
    </row>
    <row r="213">
      <c r="A213" s="2">
        <v>211.0</v>
      </c>
      <c r="B213" s="2">
        <v>211.0</v>
      </c>
      <c r="C213" s="2">
        <v>211.0</v>
      </c>
      <c r="D213" s="2" t="s">
        <v>6</v>
      </c>
      <c r="J213" s="4">
        <v>31548.0</v>
      </c>
      <c r="K213" s="2">
        <v>5.0</v>
      </c>
      <c r="L213" s="2">
        <v>360.0</v>
      </c>
      <c r="M213" s="2">
        <v>8.0</v>
      </c>
      <c r="N213" s="2">
        <v>1.0</v>
      </c>
      <c r="O213" s="2" t="s">
        <v>87</v>
      </c>
      <c r="P213" s="2">
        <v>1.0</v>
      </c>
      <c r="Q213" s="2" t="s">
        <v>129</v>
      </c>
      <c r="S213" s="2" t="s">
        <v>130</v>
      </c>
      <c r="U213" s="2">
        <v>0.0</v>
      </c>
      <c r="AD213" s="2" t="s">
        <v>78</v>
      </c>
      <c r="AM213" s="2" t="s">
        <v>41</v>
      </c>
      <c r="AW213" s="2" t="s">
        <v>84</v>
      </c>
      <c r="AY213" s="2">
        <v>10.0</v>
      </c>
      <c r="AZ213" s="2" t="s">
        <v>1186</v>
      </c>
      <c r="BA213" s="2" t="s">
        <v>443</v>
      </c>
    </row>
    <row r="214">
      <c r="A214" s="2">
        <v>212.0</v>
      </c>
      <c r="B214" s="2">
        <v>212.0</v>
      </c>
      <c r="C214" s="2">
        <v>212.0</v>
      </c>
      <c r="D214" s="2" t="s">
        <v>6</v>
      </c>
      <c r="E214" s="2" t="s">
        <v>7</v>
      </c>
      <c r="I214" s="2" t="s">
        <v>1187</v>
      </c>
      <c r="J214" s="4">
        <v>32020.0</v>
      </c>
      <c r="K214" s="2">
        <v>5.0</v>
      </c>
      <c r="L214" s="2">
        <v>120.0</v>
      </c>
      <c r="M214" s="2">
        <v>8.0</v>
      </c>
      <c r="N214" s="2">
        <v>10.0</v>
      </c>
      <c r="O214" s="2" t="s">
        <v>120</v>
      </c>
      <c r="P214" s="2">
        <v>1.0</v>
      </c>
      <c r="Q214" s="2" t="s">
        <v>491</v>
      </c>
      <c r="S214" s="2" t="s">
        <v>72</v>
      </c>
      <c r="U214" s="2">
        <v>1.0</v>
      </c>
      <c r="V214" s="2" t="s">
        <v>577</v>
      </c>
      <c r="X214" s="2" t="s">
        <v>75</v>
      </c>
      <c r="AA214" s="2" t="s">
        <v>1188</v>
      </c>
      <c r="AB214" s="2">
        <v>5.0</v>
      </c>
      <c r="AC214" s="2" t="s">
        <v>1189</v>
      </c>
      <c r="AD214" s="2" t="s">
        <v>114</v>
      </c>
      <c r="AJ214" s="2" t="s">
        <v>38</v>
      </c>
      <c r="AO214" s="2" t="s">
        <v>1190</v>
      </c>
      <c r="AQ214" s="2">
        <v>6.0</v>
      </c>
      <c r="AS214" s="2">
        <v>3.0</v>
      </c>
      <c r="AU214" s="2">
        <v>6.0</v>
      </c>
      <c r="AV214" s="2" t="s">
        <v>1191</v>
      </c>
      <c r="AW214" s="2" t="s">
        <v>101</v>
      </c>
      <c r="AY214" s="2">
        <v>10.0</v>
      </c>
      <c r="AZ214" s="2" t="s">
        <v>1192</v>
      </c>
      <c r="BA214" s="2" t="s">
        <v>1193</v>
      </c>
      <c r="BB214" s="2" t="s">
        <v>1194</v>
      </c>
    </row>
    <row r="215">
      <c r="A215" s="2">
        <v>213.0</v>
      </c>
      <c r="B215" s="2">
        <v>213.0</v>
      </c>
      <c r="C215" s="2">
        <v>213.0</v>
      </c>
      <c r="D215" s="2" t="s">
        <v>6</v>
      </c>
      <c r="G215" s="2" t="s">
        <v>9</v>
      </c>
      <c r="H215" s="2" t="s">
        <v>10</v>
      </c>
      <c r="J215" s="4">
        <v>33934.0</v>
      </c>
      <c r="K215" s="2">
        <v>6.0</v>
      </c>
      <c r="L215" s="2">
        <v>40.0</v>
      </c>
      <c r="M215" s="2">
        <v>5.0</v>
      </c>
      <c r="N215" s="2">
        <v>20.0</v>
      </c>
      <c r="O215" s="2" t="s">
        <v>128</v>
      </c>
      <c r="P215" s="2">
        <v>1.0</v>
      </c>
      <c r="Q215" s="2" t="s">
        <v>71</v>
      </c>
      <c r="S215" s="2" t="s">
        <v>135</v>
      </c>
      <c r="U215" s="2">
        <v>1.0</v>
      </c>
      <c r="V215" s="2" t="s">
        <v>315</v>
      </c>
      <c r="X215" s="2" t="s">
        <v>111</v>
      </c>
      <c r="Z215" s="2" t="s">
        <v>123</v>
      </c>
      <c r="AB215" s="2">
        <v>2.0</v>
      </c>
      <c r="AC215" s="2" t="s">
        <v>1195</v>
      </c>
      <c r="AD215" s="2" t="s">
        <v>78</v>
      </c>
      <c r="AJ215" s="2" t="s">
        <v>38</v>
      </c>
      <c r="AO215" s="2" t="s">
        <v>79</v>
      </c>
      <c r="AQ215" s="2">
        <v>5.0</v>
      </c>
      <c r="AS215" s="2">
        <v>5.0</v>
      </c>
      <c r="AU215" s="2">
        <v>30.0</v>
      </c>
      <c r="AV215" s="2" t="s">
        <v>1196</v>
      </c>
      <c r="AX215" s="2" t="s">
        <v>1197</v>
      </c>
      <c r="AY215" s="2">
        <v>10.0</v>
      </c>
      <c r="AZ215" s="2" t="s">
        <v>1198</v>
      </c>
      <c r="BA215" s="2" t="s">
        <v>1199</v>
      </c>
    </row>
    <row r="216">
      <c r="A216" s="2">
        <v>214.0</v>
      </c>
      <c r="B216" s="2">
        <v>214.0</v>
      </c>
      <c r="C216" s="2">
        <v>214.0</v>
      </c>
      <c r="D216" s="2" t="s">
        <v>6</v>
      </c>
      <c r="E216" s="2" t="s">
        <v>7</v>
      </c>
      <c r="F216" s="2" t="s">
        <v>8</v>
      </c>
      <c r="K216" s="2">
        <v>7.0</v>
      </c>
      <c r="L216" s="2">
        <v>40.0</v>
      </c>
      <c r="M216" s="2">
        <v>8.0</v>
      </c>
      <c r="N216" s="2">
        <v>3.0</v>
      </c>
      <c r="O216" s="2" t="s">
        <v>87</v>
      </c>
      <c r="P216" s="2">
        <v>0.0</v>
      </c>
      <c r="Q216" s="2" t="s">
        <v>89</v>
      </c>
      <c r="S216" s="2" t="s">
        <v>135</v>
      </c>
      <c r="U216" s="2">
        <v>0.0</v>
      </c>
      <c r="AD216" s="2" t="s">
        <v>114</v>
      </c>
      <c r="AH216" s="2" t="s">
        <v>36</v>
      </c>
      <c r="AO216" s="2" t="s">
        <v>116</v>
      </c>
      <c r="AQ216" s="2">
        <v>6.0</v>
      </c>
      <c r="AT216" s="2">
        <v>30.0</v>
      </c>
      <c r="AU216" s="2">
        <v>500.0</v>
      </c>
      <c r="AV216" s="2" t="s">
        <v>1200</v>
      </c>
      <c r="AW216" s="2" t="s">
        <v>294</v>
      </c>
      <c r="AY216" s="2">
        <v>7.0</v>
      </c>
      <c r="AZ216" s="2" t="s">
        <v>1201</v>
      </c>
      <c r="BA216" s="2" t="s">
        <v>1202</v>
      </c>
    </row>
    <row r="217">
      <c r="A217" s="2">
        <v>215.0</v>
      </c>
      <c r="B217" s="2">
        <v>215.0</v>
      </c>
      <c r="C217" s="2">
        <v>215.0</v>
      </c>
      <c r="H217" s="2" t="s">
        <v>10</v>
      </c>
      <c r="J217" s="4">
        <v>32965.0</v>
      </c>
      <c r="K217" s="2">
        <v>7.0</v>
      </c>
      <c r="L217" s="2">
        <v>15.0</v>
      </c>
      <c r="M217" s="2">
        <v>8.0</v>
      </c>
      <c r="N217" s="2">
        <v>1.0</v>
      </c>
      <c r="O217" s="2" t="s">
        <v>192</v>
      </c>
      <c r="P217" s="2">
        <v>0.0</v>
      </c>
      <c r="Q217" s="2" t="s">
        <v>491</v>
      </c>
      <c r="S217" s="2" t="s">
        <v>135</v>
      </c>
      <c r="U217" s="2">
        <v>1.0</v>
      </c>
      <c r="V217" s="2" t="s">
        <v>315</v>
      </c>
      <c r="X217" s="2" t="s">
        <v>75</v>
      </c>
      <c r="Z217" s="2" t="s">
        <v>123</v>
      </c>
      <c r="AB217" s="2">
        <v>7.0</v>
      </c>
      <c r="AC217" s="2" t="s">
        <v>1203</v>
      </c>
      <c r="AD217" s="2" t="s">
        <v>114</v>
      </c>
      <c r="AI217" s="2" t="s">
        <v>37</v>
      </c>
      <c r="AO217" s="2" t="s">
        <v>116</v>
      </c>
      <c r="AQ217" s="2">
        <v>5.0</v>
      </c>
      <c r="AS217" s="2">
        <v>3.0</v>
      </c>
      <c r="AU217" s="2">
        <v>12.0</v>
      </c>
      <c r="AV217" s="2" t="s">
        <v>1204</v>
      </c>
      <c r="AW217" s="2" t="s">
        <v>84</v>
      </c>
      <c r="AY217" s="2">
        <v>10.0</v>
      </c>
      <c r="AZ217" s="2" t="s">
        <v>1205</v>
      </c>
      <c r="BA217" s="2" t="s">
        <v>1206</v>
      </c>
      <c r="BB217" s="2" t="s">
        <v>1207</v>
      </c>
    </row>
    <row r="218">
      <c r="A218" s="2">
        <v>216.0</v>
      </c>
      <c r="B218" s="2">
        <v>216.0</v>
      </c>
      <c r="C218" s="2">
        <v>216.0</v>
      </c>
      <c r="H218" s="2" t="s">
        <v>10</v>
      </c>
      <c r="J218" s="4">
        <v>30084.0</v>
      </c>
      <c r="K218" s="2">
        <v>7.0</v>
      </c>
      <c r="L218" s="2">
        <v>60.0</v>
      </c>
      <c r="M218" s="2">
        <v>7.0</v>
      </c>
      <c r="N218" s="2">
        <v>0.0</v>
      </c>
      <c r="O218" s="2" t="s">
        <v>87</v>
      </c>
      <c r="P218" s="2">
        <v>1.0</v>
      </c>
      <c r="Q218" s="2" t="s">
        <v>172</v>
      </c>
      <c r="S218" s="2" t="s">
        <v>135</v>
      </c>
      <c r="U218" s="2">
        <v>1.0</v>
      </c>
      <c r="V218" s="2" t="s">
        <v>35</v>
      </c>
      <c r="X218" s="2" t="s">
        <v>451</v>
      </c>
      <c r="Z218" s="2" t="s">
        <v>322</v>
      </c>
      <c r="AB218" s="2">
        <v>7.0</v>
      </c>
      <c r="AC218" s="2" t="s">
        <v>1208</v>
      </c>
      <c r="AD218" s="2" t="s">
        <v>114</v>
      </c>
      <c r="AJ218" s="2" t="s">
        <v>38</v>
      </c>
      <c r="AO218" s="2" t="s">
        <v>97</v>
      </c>
      <c r="AR218" s="2">
        <v>10.0</v>
      </c>
      <c r="AT218" s="2">
        <v>10.0</v>
      </c>
      <c r="AU218" s="2">
        <v>15.0</v>
      </c>
      <c r="AV218" s="2" t="s">
        <v>1209</v>
      </c>
      <c r="AW218" s="2" t="s">
        <v>101</v>
      </c>
      <c r="AY218" s="2">
        <v>9.0</v>
      </c>
      <c r="AZ218" s="2" t="s">
        <v>1210</v>
      </c>
      <c r="BA218" s="2" t="s">
        <v>1211</v>
      </c>
    </row>
    <row r="219">
      <c r="A219" s="2">
        <v>217.0</v>
      </c>
      <c r="B219" s="2">
        <v>217.0</v>
      </c>
      <c r="C219" s="2">
        <v>217.0</v>
      </c>
      <c r="D219" s="2" t="s">
        <v>6</v>
      </c>
      <c r="K219" s="2">
        <v>7.0</v>
      </c>
      <c r="L219" s="2">
        <v>180.0</v>
      </c>
      <c r="M219" s="2">
        <v>7.0</v>
      </c>
      <c r="N219" s="2">
        <v>2.0</v>
      </c>
      <c r="O219" s="2" t="s">
        <v>327</v>
      </c>
      <c r="P219" s="2">
        <v>0.0</v>
      </c>
      <c r="Q219" s="2" t="s">
        <v>129</v>
      </c>
      <c r="T219" s="2" t="s">
        <v>1212</v>
      </c>
      <c r="U219" s="2">
        <v>0.0</v>
      </c>
      <c r="AD219" s="2" t="s">
        <v>114</v>
      </c>
      <c r="AE219" s="2" t="s">
        <v>33</v>
      </c>
      <c r="AG219" s="2" t="s">
        <v>35</v>
      </c>
      <c r="AJ219" s="2" t="s">
        <v>38</v>
      </c>
      <c r="AO219" s="2" t="s">
        <v>97</v>
      </c>
      <c r="AR219" s="2">
        <v>10.0</v>
      </c>
      <c r="AT219" s="2">
        <v>10.0</v>
      </c>
      <c r="AU219" s="2">
        <v>8.0</v>
      </c>
      <c r="AV219" s="2" t="s">
        <v>1213</v>
      </c>
      <c r="AW219" s="2" t="s">
        <v>101</v>
      </c>
      <c r="AY219" s="2">
        <v>6.0</v>
      </c>
      <c r="AZ219" s="2" t="s">
        <v>1214</v>
      </c>
      <c r="BA219" s="2" t="s">
        <v>1215</v>
      </c>
      <c r="BB219" s="2" t="s">
        <v>1216</v>
      </c>
    </row>
    <row r="220">
      <c r="A220" s="2">
        <v>218.0</v>
      </c>
      <c r="B220" s="2">
        <v>218.0</v>
      </c>
      <c r="C220" s="2">
        <v>218.0</v>
      </c>
      <c r="E220" s="2" t="s">
        <v>7</v>
      </c>
      <c r="H220" s="2" t="s">
        <v>10</v>
      </c>
      <c r="J220" s="4">
        <v>24370.0</v>
      </c>
      <c r="K220" s="2">
        <v>7.0</v>
      </c>
      <c r="L220" s="2">
        <v>30.0</v>
      </c>
      <c r="M220" s="2">
        <v>10.0</v>
      </c>
      <c r="N220" s="2">
        <v>16.0</v>
      </c>
      <c r="O220" s="2" t="s">
        <v>128</v>
      </c>
      <c r="P220" s="2">
        <v>1.0</v>
      </c>
      <c r="Q220" s="2" t="s">
        <v>172</v>
      </c>
      <c r="S220" s="2" t="s">
        <v>130</v>
      </c>
      <c r="U220" s="2">
        <v>1.0</v>
      </c>
      <c r="V220" s="2" t="s">
        <v>206</v>
      </c>
      <c r="X220" s="2" t="s">
        <v>207</v>
      </c>
      <c r="Z220" s="2" t="s">
        <v>399</v>
      </c>
      <c r="AB220" s="2">
        <v>27.0</v>
      </c>
      <c r="AC220" s="2" t="s">
        <v>1217</v>
      </c>
      <c r="AD220" s="2" t="s">
        <v>114</v>
      </c>
      <c r="AJ220" s="2" t="s">
        <v>38</v>
      </c>
      <c r="AO220" s="2" t="s">
        <v>79</v>
      </c>
      <c r="AQ220" s="2">
        <v>5.0</v>
      </c>
      <c r="AS220" s="2">
        <v>3.0</v>
      </c>
      <c r="AU220" s="2">
        <v>8.0</v>
      </c>
      <c r="AV220" s="2" t="s">
        <v>1218</v>
      </c>
      <c r="AX220" s="2" t="s">
        <v>1219</v>
      </c>
      <c r="AY220" s="2">
        <v>8.0</v>
      </c>
      <c r="AZ220" s="2" t="s">
        <v>1220</v>
      </c>
      <c r="BB220" s="2" t="s">
        <v>1221</v>
      </c>
    </row>
    <row r="221">
      <c r="A221" s="2">
        <v>219.0</v>
      </c>
      <c r="B221" s="2">
        <v>219.0</v>
      </c>
      <c r="C221" s="2">
        <v>219.0</v>
      </c>
      <c r="D221" s="2" t="s">
        <v>6</v>
      </c>
      <c r="H221" s="2" t="s">
        <v>10</v>
      </c>
      <c r="J221" s="4">
        <v>33182.0</v>
      </c>
      <c r="K221" s="2">
        <v>7.0</v>
      </c>
      <c r="L221" s="2">
        <v>60.0</v>
      </c>
      <c r="M221" s="2">
        <v>10.0</v>
      </c>
      <c r="N221" s="2">
        <v>3.0</v>
      </c>
      <c r="O221" s="2" t="s">
        <v>405</v>
      </c>
      <c r="P221" s="2">
        <v>0.0</v>
      </c>
      <c r="Q221" s="2" t="s">
        <v>89</v>
      </c>
      <c r="S221" s="2" t="s">
        <v>72</v>
      </c>
      <c r="U221" s="2">
        <v>1.0</v>
      </c>
      <c r="V221" s="2" t="s">
        <v>315</v>
      </c>
      <c r="X221" s="2" t="s">
        <v>111</v>
      </c>
      <c r="Z221" s="2" t="s">
        <v>684</v>
      </c>
      <c r="AB221" s="2">
        <v>2.0</v>
      </c>
      <c r="AC221" s="2" t="s">
        <v>1222</v>
      </c>
      <c r="AD221" s="2" t="s">
        <v>114</v>
      </c>
      <c r="AI221" s="2" t="s">
        <v>37</v>
      </c>
      <c r="AO221" s="2" t="s">
        <v>116</v>
      </c>
      <c r="AQ221" s="2">
        <v>6.0</v>
      </c>
      <c r="AS221" s="2">
        <v>6.0</v>
      </c>
      <c r="AU221" s="2">
        <v>6.0</v>
      </c>
      <c r="AV221" s="2" t="s">
        <v>1223</v>
      </c>
      <c r="AW221" s="2" t="s">
        <v>84</v>
      </c>
      <c r="AY221" s="2">
        <v>9.0</v>
      </c>
      <c r="AZ221" s="2" t="s">
        <v>1224</v>
      </c>
      <c r="BA221" s="2" t="s">
        <v>1225</v>
      </c>
      <c r="BB221" s="2" t="s">
        <v>1226</v>
      </c>
    </row>
    <row r="222">
      <c r="A222" s="2">
        <v>220.0</v>
      </c>
      <c r="B222" s="2">
        <v>220.0</v>
      </c>
      <c r="C222" s="2">
        <v>220.0</v>
      </c>
      <c r="H222" s="2" t="s">
        <v>10</v>
      </c>
      <c r="J222" s="4">
        <v>28379.0</v>
      </c>
      <c r="K222" s="2">
        <v>6.0</v>
      </c>
      <c r="L222" s="2">
        <v>90.0</v>
      </c>
      <c r="M222" s="2">
        <v>10.0</v>
      </c>
      <c r="N222" s="2">
        <v>12.0</v>
      </c>
      <c r="O222" s="2" t="s">
        <v>120</v>
      </c>
      <c r="P222" s="2">
        <v>1.0</v>
      </c>
      <c r="Q222" s="2" t="s">
        <v>491</v>
      </c>
      <c r="T222" s="2" t="s">
        <v>1227</v>
      </c>
      <c r="U222" s="2">
        <v>1.0</v>
      </c>
      <c r="V222" s="2" t="s">
        <v>11</v>
      </c>
      <c r="X222" s="2" t="s">
        <v>122</v>
      </c>
      <c r="Z222" s="2" t="s">
        <v>123</v>
      </c>
      <c r="AB222" s="2">
        <v>25.0</v>
      </c>
      <c r="AC222" s="2" t="s">
        <v>1228</v>
      </c>
      <c r="AD222" s="2" t="s">
        <v>1229</v>
      </c>
      <c r="AJ222" s="2" t="s">
        <v>38</v>
      </c>
      <c r="AO222" s="2" t="s">
        <v>79</v>
      </c>
      <c r="AQ222" s="2">
        <v>5.0</v>
      </c>
      <c r="AT222" s="2">
        <v>15.0</v>
      </c>
      <c r="AU222" s="2">
        <v>50.0</v>
      </c>
      <c r="AV222" s="2" t="s">
        <v>1230</v>
      </c>
      <c r="AW222" s="2" t="s">
        <v>101</v>
      </c>
      <c r="AY222" s="2">
        <v>8.0</v>
      </c>
      <c r="AZ222" s="2" t="s">
        <v>1231</v>
      </c>
      <c r="BA222" s="2" t="s">
        <v>1232</v>
      </c>
      <c r="BB222" s="2" t="s">
        <v>1233</v>
      </c>
    </row>
    <row r="223">
      <c r="A223" s="2">
        <v>221.0</v>
      </c>
      <c r="B223" s="2">
        <v>221.0</v>
      </c>
      <c r="C223" s="2">
        <v>221.0</v>
      </c>
      <c r="G223" s="2" t="s">
        <v>9</v>
      </c>
      <c r="H223" s="2" t="s">
        <v>10</v>
      </c>
      <c r="J223" s="4">
        <v>34862.0</v>
      </c>
      <c r="K223" s="2">
        <v>8.0</v>
      </c>
      <c r="L223" s="2">
        <v>100.0</v>
      </c>
      <c r="M223" s="2">
        <v>6.0</v>
      </c>
      <c r="N223" s="2">
        <v>6.0</v>
      </c>
      <c r="O223" s="2" t="s">
        <v>70</v>
      </c>
      <c r="P223" s="2">
        <v>1.0</v>
      </c>
      <c r="Q223" s="2" t="s">
        <v>89</v>
      </c>
      <c r="S223" s="2" t="s">
        <v>72</v>
      </c>
      <c r="U223" s="2">
        <v>1.0</v>
      </c>
      <c r="V223" s="2" t="s">
        <v>1234</v>
      </c>
      <c r="X223" s="2" t="s">
        <v>111</v>
      </c>
      <c r="Z223" s="2" t="s">
        <v>374</v>
      </c>
      <c r="AB223" s="2">
        <v>1.0</v>
      </c>
      <c r="AC223" s="2" t="s">
        <v>1235</v>
      </c>
      <c r="AD223" s="2" t="s">
        <v>464</v>
      </c>
      <c r="AJ223" s="2" t="s">
        <v>38</v>
      </c>
      <c r="AO223" s="2" t="s">
        <v>97</v>
      </c>
      <c r="AQ223" s="2">
        <v>4.0</v>
      </c>
      <c r="AS223" s="2">
        <v>6.0</v>
      </c>
      <c r="AU223" s="2">
        <v>30.0</v>
      </c>
      <c r="AV223" s="2" t="s">
        <v>1236</v>
      </c>
      <c r="AW223" s="2" t="s">
        <v>101</v>
      </c>
      <c r="AY223" s="2">
        <v>7.0</v>
      </c>
      <c r="AZ223" s="2" t="s">
        <v>1237</v>
      </c>
      <c r="BA223" s="2" t="s">
        <v>299</v>
      </c>
    </row>
    <row r="224">
      <c r="A224" s="2">
        <v>222.0</v>
      </c>
      <c r="B224" s="2">
        <v>222.0</v>
      </c>
      <c r="C224" s="2">
        <v>222.0</v>
      </c>
      <c r="H224" s="2" t="s">
        <v>10</v>
      </c>
      <c r="J224" s="4">
        <v>32966.0</v>
      </c>
      <c r="K224" s="2">
        <v>7.0</v>
      </c>
      <c r="L224" s="2">
        <v>5.0</v>
      </c>
      <c r="M224" s="2">
        <v>5.0</v>
      </c>
      <c r="N224" s="2">
        <v>3.0</v>
      </c>
      <c r="O224" s="2" t="s">
        <v>128</v>
      </c>
      <c r="P224" s="2">
        <v>0.0</v>
      </c>
      <c r="Q224" s="2" t="s">
        <v>71</v>
      </c>
      <c r="S224" s="2" t="s">
        <v>135</v>
      </c>
      <c r="U224" s="2">
        <v>1.0</v>
      </c>
      <c r="V224" s="2" t="s">
        <v>577</v>
      </c>
      <c r="X224" s="2" t="s">
        <v>111</v>
      </c>
      <c r="Z224" s="2" t="s">
        <v>1238</v>
      </c>
      <c r="AB224" s="2">
        <v>5.0</v>
      </c>
      <c r="AC224" s="2" t="s">
        <v>1239</v>
      </c>
      <c r="AD224" s="2" t="s">
        <v>114</v>
      </c>
      <c r="AI224" s="2" t="s">
        <v>37</v>
      </c>
      <c r="AO224" s="2" t="s">
        <v>79</v>
      </c>
      <c r="AQ224" s="2">
        <v>5.0</v>
      </c>
      <c r="AS224" s="2">
        <v>4.0</v>
      </c>
      <c r="AU224" s="2">
        <v>8.0</v>
      </c>
      <c r="AV224" s="2" t="s">
        <v>1240</v>
      </c>
      <c r="AW224" s="2" t="s">
        <v>101</v>
      </c>
      <c r="AY224" s="2">
        <v>10.0</v>
      </c>
      <c r="AZ224" s="2" t="s">
        <v>1241</v>
      </c>
      <c r="BA224" s="2" t="s">
        <v>1242</v>
      </c>
      <c r="BB224" s="2" t="s">
        <v>202</v>
      </c>
    </row>
    <row r="225">
      <c r="A225" s="2">
        <v>223.0</v>
      </c>
      <c r="B225" s="2">
        <v>223.0</v>
      </c>
      <c r="C225" s="2">
        <v>223.0</v>
      </c>
      <c r="D225" s="2" t="s">
        <v>6</v>
      </c>
      <c r="E225" s="2" t="s">
        <v>7</v>
      </c>
      <c r="G225" s="2" t="s">
        <v>9</v>
      </c>
      <c r="J225" s="4">
        <v>27861.0</v>
      </c>
      <c r="K225" s="2">
        <v>7.0</v>
      </c>
      <c r="L225" s="2">
        <v>20.0</v>
      </c>
      <c r="M225" s="2">
        <v>10.0</v>
      </c>
      <c r="N225" s="2">
        <v>5.0</v>
      </c>
      <c r="O225" s="2" t="s">
        <v>437</v>
      </c>
      <c r="P225" s="2">
        <v>1.0</v>
      </c>
      <c r="Q225" s="2" t="s">
        <v>89</v>
      </c>
      <c r="T225" s="2" t="s">
        <v>1243</v>
      </c>
      <c r="U225" s="2">
        <v>1.0</v>
      </c>
      <c r="V225" s="2" t="s">
        <v>145</v>
      </c>
      <c r="X225" s="2" t="s">
        <v>147</v>
      </c>
      <c r="Z225" s="2" t="s">
        <v>123</v>
      </c>
      <c r="AB225" s="2">
        <v>18.0</v>
      </c>
      <c r="AC225" s="2" t="s">
        <v>1244</v>
      </c>
      <c r="AD225" s="2" t="s">
        <v>1229</v>
      </c>
      <c r="AJ225" s="2" t="s">
        <v>38</v>
      </c>
      <c r="AO225" s="2" t="s">
        <v>79</v>
      </c>
      <c r="AQ225" s="2">
        <v>5.0</v>
      </c>
      <c r="AS225" s="2">
        <v>3.0</v>
      </c>
      <c r="AU225" s="2">
        <v>50.0</v>
      </c>
      <c r="AV225" s="2" t="s">
        <v>1245</v>
      </c>
      <c r="AW225" s="2" t="s">
        <v>292</v>
      </c>
      <c r="AY225" s="2">
        <v>10.0</v>
      </c>
      <c r="AZ225" s="2" t="s">
        <v>1246</v>
      </c>
      <c r="BA225" s="2" t="s">
        <v>1247</v>
      </c>
      <c r="BB225" s="2" t="s">
        <v>1248</v>
      </c>
    </row>
    <row r="226">
      <c r="A226" s="2">
        <v>224.0</v>
      </c>
      <c r="B226" s="2">
        <v>224.0</v>
      </c>
      <c r="C226" s="2">
        <v>224.0</v>
      </c>
      <c r="D226" s="2" t="s">
        <v>6</v>
      </c>
      <c r="J226" s="4">
        <v>33281.0</v>
      </c>
      <c r="K226" s="2">
        <v>6.0</v>
      </c>
      <c r="L226" s="2">
        <v>2.0</v>
      </c>
      <c r="M226" s="2">
        <v>10.0</v>
      </c>
      <c r="N226" s="2">
        <v>3.0</v>
      </c>
      <c r="O226" s="2" t="s">
        <v>437</v>
      </c>
      <c r="P226" s="2">
        <v>0.0</v>
      </c>
      <c r="Q226" s="2" t="s">
        <v>491</v>
      </c>
      <c r="S226" s="2" t="s">
        <v>72</v>
      </c>
      <c r="U226" s="2">
        <v>1.0</v>
      </c>
      <c r="V226" s="2" t="s">
        <v>121</v>
      </c>
      <c r="Y226" s="2" t="s">
        <v>1249</v>
      </c>
      <c r="Z226" s="2" t="s">
        <v>123</v>
      </c>
      <c r="AB226" s="2">
        <v>3.0</v>
      </c>
      <c r="AC226" s="2" t="s">
        <v>1250</v>
      </c>
      <c r="AD226" s="2" t="s">
        <v>464</v>
      </c>
      <c r="AJ226" s="2" t="s">
        <v>38</v>
      </c>
      <c r="AO226" s="2" t="s">
        <v>79</v>
      </c>
      <c r="AQ226" s="2">
        <v>4.0</v>
      </c>
      <c r="AT226" s="2">
        <v>8.0</v>
      </c>
      <c r="AU226" s="2">
        <v>9.0</v>
      </c>
      <c r="AV226" s="2" t="s">
        <v>1251</v>
      </c>
      <c r="AW226" s="2" t="s">
        <v>101</v>
      </c>
      <c r="AY226" s="2">
        <v>7.0</v>
      </c>
      <c r="AZ226" s="2" t="s">
        <v>1252</v>
      </c>
    </row>
    <row r="227">
      <c r="A227" s="2">
        <v>225.0</v>
      </c>
      <c r="B227" s="2">
        <v>225.0</v>
      </c>
      <c r="C227" s="2">
        <v>225.0</v>
      </c>
      <c r="E227" s="2" t="s">
        <v>7</v>
      </c>
      <c r="F227" s="2" t="s">
        <v>8</v>
      </c>
      <c r="G227" s="2" t="s">
        <v>9</v>
      </c>
      <c r="J227" s="4">
        <v>34191.0</v>
      </c>
      <c r="K227" s="2">
        <v>8.0</v>
      </c>
      <c r="L227" s="2">
        <v>2.0</v>
      </c>
      <c r="M227" s="2">
        <v>9.0</v>
      </c>
      <c r="N227" s="2">
        <v>30.0</v>
      </c>
      <c r="O227" s="2" t="s">
        <v>192</v>
      </c>
      <c r="P227" s="2">
        <v>1.0</v>
      </c>
      <c r="Q227" s="2" t="s">
        <v>129</v>
      </c>
      <c r="S227" s="2" t="s">
        <v>130</v>
      </c>
      <c r="U227" s="2">
        <v>0.0</v>
      </c>
      <c r="AD227" s="2" t="s">
        <v>96</v>
      </c>
      <c r="AH227" s="2" t="s">
        <v>36</v>
      </c>
      <c r="AJ227" s="2" t="s">
        <v>38</v>
      </c>
      <c r="AO227" s="2" t="s">
        <v>97</v>
      </c>
      <c r="AQ227" s="2">
        <v>6.0</v>
      </c>
      <c r="AS227" s="2">
        <v>3.0</v>
      </c>
      <c r="AU227" s="2">
        <v>60.0</v>
      </c>
      <c r="AV227" s="2" t="s">
        <v>1253</v>
      </c>
      <c r="AX227" s="2" t="s">
        <v>1254</v>
      </c>
      <c r="AY227" s="2">
        <v>10.0</v>
      </c>
      <c r="AZ227" s="2" t="s">
        <v>1255</v>
      </c>
      <c r="BA227" s="2" t="s">
        <v>1256</v>
      </c>
      <c r="BB227" s="2" t="s">
        <v>1257</v>
      </c>
    </row>
    <row r="228">
      <c r="A228" s="2">
        <v>226.0</v>
      </c>
      <c r="B228" s="2">
        <v>226.0</v>
      </c>
      <c r="C228" s="2">
        <v>226.0</v>
      </c>
      <c r="D228" s="2" t="s">
        <v>6</v>
      </c>
      <c r="E228" s="2" t="s">
        <v>7</v>
      </c>
      <c r="H228" s="2" t="s">
        <v>10</v>
      </c>
      <c r="J228" s="4">
        <v>32528.0</v>
      </c>
      <c r="K228" s="2">
        <v>6.0</v>
      </c>
      <c r="L228" s="2">
        <v>10.0</v>
      </c>
      <c r="M228" s="2">
        <v>8.0</v>
      </c>
      <c r="N228" s="2">
        <v>12.0</v>
      </c>
      <c r="O228" s="2" t="s">
        <v>87</v>
      </c>
      <c r="P228" s="2">
        <v>1.0</v>
      </c>
      <c r="Q228" s="2" t="s">
        <v>71</v>
      </c>
      <c r="S228" s="2" t="s">
        <v>90</v>
      </c>
      <c r="U228" s="2">
        <v>1.0</v>
      </c>
      <c r="V228" s="2" t="s">
        <v>74</v>
      </c>
      <c r="X228" s="2" t="s">
        <v>111</v>
      </c>
      <c r="Z228" s="2" t="s">
        <v>333</v>
      </c>
      <c r="AB228" s="2">
        <v>4.0</v>
      </c>
      <c r="AC228" s="2" t="s">
        <v>292</v>
      </c>
      <c r="AD228" s="2" t="s">
        <v>78</v>
      </c>
      <c r="AG228" s="2" t="s">
        <v>35</v>
      </c>
      <c r="AO228" s="2" t="s">
        <v>1190</v>
      </c>
      <c r="AQ228" s="2">
        <v>5.0</v>
      </c>
      <c r="AS228" s="2">
        <v>2.0</v>
      </c>
      <c r="AU228" s="2">
        <v>6.0</v>
      </c>
      <c r="AV228" s="2" t="s">
        <v>1258</v>
      </c>
      <c r="AX228" s="2" t="s">
        <v>1259</v>
      </c>
      <c r="AY228" s="2">
        <v>8.0</v>
      </c>
      <c r="AZ228" s="2" t="s">
        <v>1260</v>
      </c>
      <c r="BB228" s="2" t="s">
        <v>1261</v>
      </c>
    </row>
    <row r="229">
      <c r="A229" s="2">
        <v>227.0</v>
      </c>
      <c r="B229" s="2">
        <v>227.0</v>
      </c>
      <c r="C229" s="2">
        <v>227.0</v>
      </c>
      <c r="E229" s="2" t="s">
        <v>7</v>
      </c>
      <c r="J229" s="4">
        <v>33163.0</v>
      </c>
      <c r="K229" s="2">
        <v>6.0</v>
      </c>
      <c r="L229" s="2">
        <v>0.0</v>
      </c>
      <c r="M229" s="2">
        <v>8.0</v>
      </c>
      <c r="N229" s="2">
        <v>5.0</v>
      </c>
      <c r="O229" s="2" t="s">
        <v>128</v>
      </c>
      <c r="P229" s="2">
        <v>1.0</v>
      </c>
      <c r="Q229" s="2" t="s">
        <v>71</v>
      </c>
      <c r="T229" s="2" t="s">
        <v>1262</v>
      </c>
      <c r="U229" s="2">
        <v>0.0</v>
      </c>
      <c r="AD229" s="2" t="s">
        <v>78</v>
      </c>
      <c r="AI229" s="2" t="s">
        <v>37</v>
      </c>
      <c r="AO229" s="2" t="s">
        <v>116</v>
      </c>
      <c r="AQ229" s="2">
        <v>4.0</v>
      </c>
      <c r="AT229" s="2" t="s">
        <v>1263</v>
      </c>
      <c r="AU229" s="2">
        <v>3.0</v>
      </c>
      <c r="AV229" s="2" t="s">
        <v>1264</v>
      </c>
      <c r="AW229" s="2" t="s">
        <v>101</v>
      </c>
      <c r="AY229" s="2">
        <v>8.0</v>
      </c>
      <c r="AZ229" s="2" t="s">
        <v>1265</v>
      </c>
      <c r="BA229" s="2" t="s">
        <v>1266</v>
      </c>
      <c r="BB229" s="2" t="s">
        <v>202</v>
      </c>
    </row>
    <row r="230">
      <c r="A230" s="2">
        <v>228.0</v>
      </c>
      <c r="B230" s="2">
        <v>228.0</v>
      </c>
      <c r="C230" s="2">
        <v>228.0</v>
      </c>
      <c r="D230" s="2" t="s">
        <v>6</v>
      </c>
      <c r="E230" s="2" t="s">
        <v>7</v>
      </c>
      <c r="G230" s="2" t="s">
        <v>9</v>
      </c>
      <c r="J230" s="4">
        <v>34165.0</v>
      </c>
      <c r="K230" s="2">
        <v>8.0</v>
      </c>
      <c r="L230" s="2">
        <v>45.0</v>
      </c>
      <c r="M230" s="2">
        <v>8.0</v>
      </c>
      <c r="N230" s="2">
        <v>6.0</v>
      </c>
      <c r="O230" s="2" t="s">
        <v>437</v>
      </c>
      <c r="P230" s="2">
        <v>0.0</v>
      </c>
      <c r="Q230" s="2" t="s">
        <v>89</v>
      </c>
      <c r="S230" s="2" t="s">
        <v>72</v>
      </c>
      <c r="U230" s="2">
        <v>1.0</v>
      </c>
      <c r="V230" s="2" t="s">
        <v>35</v>
      </c>
      <c r="X230" s="2" t="s">
        <v>111</v>
      </c>
      <c r="Z230" s="2" t="s">
        <v>228</v>
      </c>
      <c r="AB230" s="2">
        <v>1.0</v>
      </c>
      <c r="AC230" s="2" t="s">
        <v>1267</v>
      </c>
      <c r="AD230" s="2" t="s">
        <v>78</v>
      </c>
      <c r="AG230" s="2" t="s">
        <v>35</v>
      </c>
      <c r="AO230" s="2" t="s">
        <v>116</v>
      </c>
      <c r="AQ230" s="2">
        <v>6.0</v>
      </c>
      <c r="AS230" s="2">
        <v>5.0</v>
      </c>
      <c r="AU230" s="2">
        <v>25.0</v>
      </c>
      <c r="AV230" s="2" t="s">
        <v>1268</v>
      </c>
      <c r="AW230" s="2" t="s">
        <v>101</v>
      </c>
      <c r="AY230" s="2">
        <v>10.0</v>
      </c>
      <c r="AZ230" s="2" t="s">
        <v>1269</v>
      </c>
      <c r="BA230" s="2" t="s">
        <v>1270</v>
      </c>
    </row>
    <row r="231">
      <c r="A231" s="2">
        <v>229.0</v>
      </c>
      <c r="B231" s="2">
        <v>229.0</v>
      </c>
      <c r="C231" s="2">
        <v>229.0</v>
      </c>
      <c r="D231" s="2" t="s">
        <v>6</v>
      </c>
      <c r="J231" s="4">
        <v>25799.0</v>
      </c>
      <c r="K231" s="2">
        <v>7.0</v>
      </c>
      <c r="L231" s="2">
        <v>60.0</v>
      </c>
      <c r="M231" s="2">
        <v>8.0</v>
      </c>
      <c r="N231" s="2">
        <v>5.0</v>
      </c>
      <c r="O231" s="2" t="s">
        <v>192</v>
      </c>
      <c r="P231" s="2">
        <v>0.0</v>
      </c>
      <c r="Q231" s="2" t="s">
        <v>129</v>
      </c>
      <c r="S231" s="2" t="s">
        <v>130</v>
      </c>
      <c r="U231" s="2">
        <v>1.0</v>
      </c>
      <c r="W231" s="2" t="s">
        <v>1271</v>
      </c>
      <c r="X231" s="2" t="s">
        <v>111</v>
      </c>
      <c r="Z231" s="2" t="s">
        <v>148</v>
      </c>
      <c r="AB231" s="2">
        <v>15.0</v>
      </c>
      <c r="AC231" s="2" t="s">
        <v>1272</v>
      </c>
      <c r="AD231" s="2" t="s">
        <v>78</v>
      </c>
      <c r="AG231" s="2" t="s">
        <v>35</v>
      </c>
      <c r="AO231" s="2" t="s">
        <v>97</v>
      </c>
      <c r="AR231" s="2">
        <v>15.0</v>
      </c>
      <c r="AS231" s="2">
        <v>5.0</v>
      </c>
      <c r="AU231" s="2">
        <v>40.0</v>
      </c>
      <c r="AV231" s="2" t="s">
        <v>1273</v>
      </c>
      <c r="AW231" s="2" t="s">
        <v>101</v>
      </c>
      <c r="AY231" s="2">
        <v>10.0</v>
      </c>
      <c r="AZ231" s="2" t="s">
        <v>1274</v>
      </c>
      <c r="BA231" s="2" t="s">
        <v>881</v>
      </c>
      <c r="BB231" s="2" t="s">
        <v>881</v>
      </c>
    </row>
    <row r="232">
      <c r="A232" s="2">
        <v>230.0</v>
      </c>
      <c r="B232" s="2">
        <v>230.0</v>
      </c>
      <c r="C232" s="2">
        <v>230.0</v>
      </c>
      <c r="E232" s="2" t="s">
        <v>7</v>
      </c>
      <c r="H232" s="2" t="s">
        <v>10</v>
      </c>
      <c r="J232" s="4">
        <v>28204.0</v>
      </c>
      <c r="K232" s="2">
        <v>7.0</v>
      </c>
      <c r="L232" s="2">
        <v>0.0</v>
      </c>
      <c r="M232" s="2">
        <v>14.0</v>
      </c>
      <c r="N232" s="2">
        <v>12.0</v>
      </c>
      <c r="O232" s="2" t="s">
        <v>167</v>
      </c>
      <c r="P232" s="2">
        <v>1.0</v>
      </c>
      <c r="Q232" s="2" t="s">
        <v>89</v>
      </c>
      <c r="S232" s="2" t="s">
        <v>130</v>
      </c>
      <c r="U232" s="2">
        <v>1.0</v>
      </c>
      <c r="V232" s="2" t="s">
        <v>35</v>
      </c>
      <c r="X232" s="2" t="s">
        <v>111</v>
      </c>
      <c r="Z232" s="2" t="s">
        <v>76</v>
      </c>
      <c r="AB232" s="2">
        <v>15.0</v>
      </c>
      <c r="AC232" s="2" t="s">
        <v>1275</v>
      </c>
      <c r="AD232" s="2" t="s">
        <v>78</v>
      </c>
      <c r="AI232" s="2" t="s">
        <v>37</v>
      </c>
      <c r="AJ232" s="2" t="s">
        <v>38</v>
      </c>
      <c r="AK232" s="2" t="s">
        <v>39</v>
      </c>
      <c r="AL232" s="2" t="s">
        <v>40</v>
      </c>
      <c r="AO232" s="2" t="s">
        <v>116</v>
      </c>
      <c r="AQ232" s="2">
        <v>2.0</v>
      </c>
      <c r="AS232" s="2">
        <v>3.0</v>
      </c>
      <c r="AU232" s="2">
        <v>4.0</v>
      </c>
      <c r="AV232" s="2" t="s">
        <v>306</v>
      </c>
      <c r="AW232" s="2" t="s">
        <v>101</v>
      </c>
      <c r="AY232" s="2">
        <v>8.0</v>
      </c>
      <c r="AZ232" s="2" t="s">
        <v>306</v>
      </c>
      <c r="BA232" s="2" t="s">
        <v>306</v>
      </c>
      <c r="BB232" s="2" t="s">
        <v>306</v>
      </c>
    </row>
    <row r="233">
      <c r="A233" s="2">
        <v>231.0</v>
      </c>
      <c r="B233" s="2">
        <v>231.0</v>
      </c>
      <c r="C233" s="2">
        <v>231.0</v>
      </c>
      <c r="D233" s="2" t="s">
        <v>6</v>
      </c>
      <c r="E233" s="2" t="s">
        <v>7</v>
      </c>
      <c r="F233" s="2" t="s">
        <v>8</v>
      </c>
      <c r="H233" s="2" t="s">
        <v>10</v>
      </c>
      <c r="J233" s="4">
        <v>34312.0</v>
      </c>
      <c r="K233" s="2">
        <v>8.0</v>
      </c>
      <c r="L233" s="2">
        <v>120.0</v>
      </c>
      <c r="M233" s="2">
        <v>15.0</v>
      </c>
      <c r="N233" s="2">
        <v>2.0</v>
      </c>
      <c r="O233" s="2" t="s">
        <v>327</v>
      </c>
      <c r="P233" s="2">
        <v>1.0</v>
      </c>
      <c r="Q233" s="2" t="s">
        <v>108</v>
      </c>
      <c r="S233" s="2" t="s">
        <v>130</v>
      </c>
      <c r="U233" s="2">
        <v>1.0</v>
      </c>
      <c r="V233" s="2" t="s">
        <v>315</v>
      </c>
      <c r="X233" s="2" t="s">
        <v>451</v>
      </c>
      <c r="AA233" s="2" t="s">
        <v>1010</v>
      </c>
      <c r="AB233" s="2">
        <v>0.0</v>
      </c>
      <c r="AC233" s="2" t="s">
        <v>1276</v>
      </c>
      <c r="AD233" s="2" t="s">
        <v>78</v>
      </c>
      <c r="AH233" s="2" t="s">
        <v>36</v>
      </c>
      <c r="AO233" s="2" t="s">
        <v>237</v>
      </c>
      <c r="AQ233" s="2">
        <v>6.0</v>
      </c>
      <c r="AS233" s="2">
        <v>4.0</v>
      </c>
      <c r="AU233" s="2">
        <v>100.0</v>
      </c>
      <c r="AV233" s="2" t="s">
        <v>1277</v>
      </c>
      <c r="AW233" s="2" t="s">
        <v>101</v>
      </c>
      <c r="AY233" s="2">
        <v>10.0</v>
      </c>
      <c r="AZ233" s="2" t="s">
        <v>1278</v>
      </c>
      <c r="BA233" s="2" t="s">
        <v>1279</v>
      </c>
      <c r="BB233" s="2" t="s">
        <v>1280</v>
      </c>
    </row>
    <row r="234">
      <c r="A234" s="2">
        <v>232.0</v>
      </c>
      <c r="B234" s="2">
        <v>232.0</v>
      </c>
      <c r="C234" s="2">
        <v>232.0</v>
      </c>
      <c r="E234" s="2" t="s">
        <v>7</v>
      </c>
      <c r="H234" s="2" t="s">
        <v>10</v>
      </c>
      <c r="J234" s="4">
        <v>33022.0</v>
      </c>
      <c r="K234" s="2">
        <v>7.0</v>
      </c>
      <c r="L234" s="2">
        <v>40.0</v>
      </c>
      <c r="M234" s="2">
        <v>14.0</v>
      </c>
      <c r="N234" s="2">
        <v>4.0</v>
      </c>
      <c r="O234" s="2" t="s">
        <v>134</v>
      </c>
      <c r="P234" s="2">
        <v>0.0</v>
      </c>
      <c r="Q234" s="2" t="s">
        <v>108</v>
      </c>
      <c r="S234" s="2" t="s">
        <v>135</v>
      </c>
      <c r="U234" s="2">
        <v>1.0</v>
      </c>
      <c r="V234" s="2" t="s">
        <v>803</v>
      </c>
      <c r="X234" s="2" t="s">
        <v>485</v>
      </c>
      <c r="Z234" s="2" t="s">
        <v>123</v>
      </c>
      <c r="AB234" s="2">
        <v>6.0</v>
      </c>
      <c r="AC234" s="2" t="s">
        <v>1281</v>
      </c>
      <c r="AD234" s="2" t="s">
        <v>78</v>
      </c>
      <c r="AF234" s="2" t="s">
        <v>34</v>
      </c>
      <c r="AO234" s="2" t="s">
        <v>79</v>
      </c>
      <c r="AQ234" s="2">
        <v>6.0</v>
      </c>
      <c r="AS234" s="2">
        <v>2.0</v>
      </c>
      <c r="AU234" s="2">
        <v>100.0</v>
      </c>
      <c r="AV234" s="2" t="s">
        <v>1282</v>
      </c>
      <c r="AW234" s="2" t="s">
        <v>84</v>
      </c>
      <c r="AY234" s="2">
        <v>10.0</v>
      </c>
      <c r="AZ234" s="2" t="s">
        <v>1283</v>
      </c>
      <c r="BA234" s="2" t="s">
        <v>1284</v>
      </c>
      <c r="BB234" s="2" t="s">
        <v>1285</v>
      </c>
    </row>
    <row r="235">
      <c r="A235" s="2">
        <v>233.0</v>
      </c>
      <c r="B235" s="2">
        <v>233.0</v>
      </c>
      <c r="C235" s="2">
        <v>233.0</v>
      </c>
      <c r="D235" s="2" t="s">
        <v>6</v>
      </c>
      <c r="E235" s="2" t="s">
        <v>7</v>
      </c>
      <c r="H235" s="2" t="s">
        <v>10</v>
      </c>
      <c r="J235" s="4">
        <v>31533.0</v>
      </c>
      <c r="K235" s="2">
        <v>6.0</v>
      </c>
      <c r="L235" s="2">
        <v>35.0</v>
      </c>
      <c r="M235" s="2">
        <v>9.0</v>
      </c>
      <c r="N235" s="2">
        <v>20.0</v>
      </c>
      <c r="O235" s="2" t="s">
        <v>291</v>
      </c>
      <c r="P235" s="2">
        <v>1.0</v>
      </c>
      <c r="Q235" s="2" t="s">
        <v>71</v>
      </c>
      <c r="S235" s="2" t="s">
        <v>130</v>
      </c>
      <c r="U235" s="2">
        <v>1.0</v>
      </c>
      <c r="V235" s="2" t="s">
        <v>515</v>
      </c>
      <c r="X235" s="2" t="s">
        <v>75</v>
      </c>
      <c r="Z235" s="2" t="s">
        <v>123</v>
      </c>
      <c r="AB235" s="2">
        <v>5.0</v>
      </c>
      <c r="AC235" s="2" t="s">
        <v>1286</v>
      </c>
      <c r="AD235" s="2" t="s">
        <v>114</v>
      </c>
      <c r="AJ235" s="2" t="s">
        <v>38</v>
      </c>
      <c r="AO235" s="2" t="s">
        <v>97</v>
      </c>
      <c r="AR235" s="2">
        <v>25.0</v>
      </c>
      <c r="AT235" s="2">
        <v>30.0</v>
      </c>
      <c r="AU235" s="2">
        <v>10.0</v>
      </c>
      <c r="AV235" s="2" t="s">
        <v>1287</v>
      </c>
      <c r="AX235" s="2" t="s">
        <v>1288</v>
      </c>
      <c r="AY235" s="2">
        <v>10.0</v>
      </c>
      <c r="AZ235" s="2" t="s">
        <v>1289</v>
      </c>
      <c r="BA235" s="2" t="s">
        <v>1290</v>
      </c>
      <c r="BB235" s="2" t="s">
        <v>1291</v>
      </c>
    </row>
    <row r="236">
      <c r="A236" s="2">
        <v>234.0</v>
      </c>
      <c r="B236" s="2">
        <v>234.0</v>
      </c>
      <c r="C236" s="2">
        <v>234.0</v>
      </c>
      <c r="E236" s="2" t="s">
        <v>7</v>
      </c>
      <c r="H236" s="2" t="s">
        <v>10</v>
      </c>
      <c r="J236" s="4">
        <v>28969.0</v>
      </c>
      <c r="K236" s="2">
        <v>6.0</v>
      </c>
      <c r="L236" s="2">
        <v>40.0</v>
      </c>
      <c r="M236" s="2">
        <v>10.0</v>
      </c>
      <c r="N236" s="2">
        <v>10.0</v>
      </c>
      <c r="O236" s="2" t="s">
        <v>291</v>
      </c>
      <c r="P236" s="2">
        <v>1.0</v>
      </c>
      <c r="Q236" s="2" t="s">
        <v>89</v>
      </c>
      <c r="S236" s="2" t="s">
        <v>130</v>
      </c>
      <c r="U236" s="2">
        <v>1.0</v>
      </c>
      <c r="V236" s="2" t="s">
        <v>206</v>
      </c>
      <c r="X236" s="2" t="s">
        <v>75</v>
      </c>
      <c r="AA236" s="2" t="s">
        <v>1010</v>
      </c>
      <c r="AB236" s="2">
        <v>6.0</v>
      </c>
      <c r="AC236" s="2" t="s">
        <v>224</v>
      </c>
      <c r="AD236" s="2" t="s">
        <v>96</v>
      </c>
      <c r="AJ236" s="2" t="s">
        <v>38</v>
      </c>
      <c r="AO236" s="2" t="s">
        <v>79</v>
      </c>
      <c r="AR236" s="2">
        <v>12.0</v>
      </c>
      <c r="AT236" s="2">
        <v>12.0</v>
      </c>
      <c r="AU236" s="2">
        <v>4.0</v>
      </c>
      <c r="AV236" s="2" t="s">
        <v>1292</v>
      </c>
      <c r="AW236" s="2" t="s">
        <v>101</v>
      </c>
      <c r="AY236" s="2">
        <v>9.0</v>
      </c>
      <c r="AZ236" s="2" t="s">
        <v>1293</v>
      </c>
    </row>
    <row r="237">
      <c r="A237" s="2">
        <v>235.0</v>
      </c>
      <c r="B237" s="2">
        <v>235.0</v>
      </c>
      <c r="C237" s="2">
        <v>235.0</v>
      </c>
      <c r="E237" s="2" t="s">
        <v>7</v>
      </c>
      <c r="J237" s="4">
        <v>31755.0</v>
      </c>
      <c r="K237" s="2">
        <v>7.0</v>
      </c>
      <c r="L237" s="2">
        <v>60.0</v>
      </c>
      <c r="M237" s="2">
        <v>10.0</v>
      </c>
      <c r="N237" s="2">
        <v>5.0</v>
      </c>
      <c r="O237" s="2" t="s">
        <v>167</v>
      </c>
      <c r="P237" s="2">
        <v>1.0</v>
      </c>
      <c r="Q237" s="2" t="s">
        <v>129</v>
      </c>
      <c r="S237" s="2" t="s">
        <v>130</v>
      </c>
      <c r="U237" s="2">
        <v>1.0</v>
      </c>
      <c r="V237" s="2" t="s">
        <v>36</v>
      </c>
      <c r="X237" s="2" t="s">
        <v>111</v>
      </c>
      <c r="Z237" s="2" t="s">
        <v>684</v>
      </c>
      <c r="AB237" s="2">
        <v>9.0</v>
      </c>
      <c r="AC237" s="2" t="s">
        <v>1294</v>
      </c>
      <c r="AD237" s="2" t="s">
        <v>78</v>
      </c>
      <c r="AJ237" s="2" t="s">
        <v>38</v>
      </c>
      <c r="AO237" s="2" t="s">
        <v>97</v>
      </c>
      <c r="AQ237" s="2">
        <v>5.0</v>
      </c>
      <c r="AT237" s="2">
        <v>20.0</v>
      </c>
      <c r="AU237" s="2">
        <v>20.0</v>
      </c>
      <c r="AV237" s="2" t="s">
        <v>1295</v>
      </c>
      <c r="AW237" s="2" t="s">
        <v>101</v>
      </c>
      <c r="AY237" s="2">
        <v>9.0</v>
      </c>
      <c r="AZ237" s="2" t="s">
        <v>1296</v>
      </c>
      <c r="BA237" s="2" t="s">
        <v>1297</v>
      </c>
    </row>
    <row r="238">
      <c r="A238" s="2">
        <v>236.0</v>
      </c>
      <c r="B238" s="2">
        <v>236.0</v>
      </c>
      <c r="C238" s="2">
        <v>236.0</v>
      </c>
      <c r="D238" s="2" t="s">
        <v>6</v>
      </c>
      <c r="G238" s="2" t="s">
        <v>9</v>
      </c>
      <c r="H238" s="2" t="s">
        <v>10</v>
      </c>
      <c r="J238" s="4">
        <v>28126.0</v>
      </c>
      <c r="K238" s="2">
        <v>6.0</v>
      </c>
      <c r="L238" s="2">
        <v>40.0</v>
      </c>
      <c r="M238" s="2">
        <v>4.0</v>
      </c>
      <c r="N238" s="2">
        <v>5.0</v>
      </c>
      <c r="O238" s="2" t="s">
        <v>87</v>
      </c>
      <c r="P238" s="2">
        <v>1.0</v>
      </c>
      <c r="Q238" s="2" t="s">
        <v>108</v>
      </c>
      <c r="T238" s="2" t="s">
        <v>1298</v>
      </c>
      <c r="U238" s="2">
        <v>1.0</v>
      </c>
      <c r="V238" s="2" t="s">
        <v>74</v>
      </c>
      <c r="X238" s="2" t="s">
        <v>75</v>
      </c>
      <c r="AA238" s="2" t="s">
        <v>1299</v>
      </c>
      <c r="AB238" s="2">
        <v>20.0</v>
      </c>
      <c r="AC238" s="2" t="s">
        <v>1300</v>
      </c>
      <c r="AD238" s="2" t="s">
        <v>78</v>
      </c>
      <c r="AE238" s="2" t="s">
        <v>33</v>
      </c>
      <c r="AI238" s="2" t="s">
        <v>37</v>
      </c>
      <c r="AN238" s="2" t="s">
        <v>1301</v>
      </c>
      <c r="AO238" s="2" t="s">
        <v>97</v>
      </c>
      <c r="AQ238" s="2">
        <v>6.0</v>
      </c>
      <c r="AS238" s="2">
        <v>4.0</v>
      </c>
      <c r="AU238" s="2">
        <v>150.0</v>
      </c>
      <c r="AV238" s="2" t="s">
        <v>1302</v>
      </c>
      <c r="AW238" s="2" t="s">
        <v>101</v>
      </c>
      <c r="AY238" s="2">
        <v>10.0</v>
      </c>
      <c r="AZ238" s="2" t="s">
        <v>1303</v>
      </c>
      <c r="BA238" s="2" t="s">
        <v>1304</v>
      </c>
    </row>
    <row r="239">
      <c r="A239" s="2">
        <v>237.0</v>
      </c>
      <c r="B239" s="2">
        <v>237.0</v>
      </c>
      <c r="C239" s="2">
        <v>237.0</v>
      </c>
      <c r="D239" s="2" t="s">
        <v>6</v>
      </c>
      <c r="J239" s="4">
        <v>25050.0</v>
      </c>
      <c r="K239" s="2">
        <v>8.0</v>
      </c>
      <c r="L239" s="2">
        <v>0.0</v>
      </c>
      <c r="M239" s="2">
        <v>10.0</v>
      </c>
      <c r="N239" s="2">
        <v>12.0</v>
      </c>
      <c r="O239" s="2" t="s">
        <v>437</v>
      </c>
      <c r="P239" s="2">
        <v>0.0</v>
      </c>
      <c r="Q239" s="2" t="s">
        <v>89</v>
      </c>
      <c r="S239" s="2" t="s">
        <v>135</v>
      </c>
      <c r="U239" s="2">
        <v>1.0</v>
      </c>
      <c r="V239" s="2" t="s">
        <v>213</v>
      </c>
      <c r="X239" s="2" t="s">
        <v>111</v>
      </c>
      <c r="Z239" s="2" t="s">
        <v>123</v>
      </c>
      <c r="AB239" s="2">
        <v>1.0</v>
      </c>
      <c r="AC239" s="2" t="s">
        <v>1305</v>
      </c>
      <c r="AD239" s="2" t="s">
        <v>114</v>
      </c>
      <c r="AG239" s="2" t="s">
        <v>35</v>
      </c>
      <c r="AO239" s="2" t="s">
        <v>237</v>
      </c>
      <c r="AR239" s="2">
        <v>20.0</v>
      </c>
      <c r="AT239" s="2">
        <v>10.0</v>
      </c>
      <c r="AU239" s="2">
        <v>40.0</v>
      </c>
      <c r="AV239" s="2" t="s">
        <v>1306</v>
      </c>
      <c r="AW239" s="2" t="s">
        <v>101</v>
      </c>
      <c r="AY239" s="2">
        <v>9.0</v>
      </c>
      <c r="AZ239" s="2" t="s">
        <v>1307</v>
      </c>
      <c r="BB239" s="2" t="s">
        <v>1308</v>
      </c>
    </row>
    <row r="240">
      <c r="A240" s="2">
        <v>238.0</v>
      </c>
      <c r="B240" s="2">
        <v>238.0</v>
      </c>
      <c r="C240" s="2">
        <v>238.0</v>
      </c>
      <c r="D240" s="2" t="s">
        <v>6</v>
      </c>
      <c r="J240" s="4">
        <v>33695.0</v>
      </c>
      <c r="K240" s="2">
        <v>8.0</v>
      </c>
      <c r="L240" s="2">
        <v>80.0</v>
      </c>
      <c r="M240" s="2">
        <v>8.0</v>
      </c>
      <c r="N240" s="2">
        <v>15.0</v>
      </c>
      <c r="O240" s="2" t="s">
        <v>128</v>
      </c>
      <c r="P240" s="2">
        <v>0.0</v>
      </c>
      <c r="Q240" s="2" t="s">
        <v>205</v>
      </c>
      <c r="S240" s="2" t="s">
        <v>72</v>
      </c>
      <c r="U240" s="2">
        <v>0.0</v>
      </c>
      <c r="AD240" s="2" t="s">
        <v>78</v>
      </c>
      <c r="AG240" s="2" t="s">
        <v>35</v>
      </c>
      <c r="AI240" s="2" t="s">
        <v>37</v>
      </c>
      <c r="AO240" s="2" t="s">
        <v>97</v>
      </c>
      <c r="AR240" s="2">
        <v>15.0</v>
      </c>
      <c r="AS240" s="2">
        <v>5.0</v>
      </c>
      <c r="AU240" s="2">
        <v>20.0</v>
      </c>
      <c r="AV240" s="2" t="s">
        <v>1309</v>
      </c>
      <c r="AW240" s="2" t="s">
        <v>84</v>
      </c>
      <c r="AY240" s="2">
        <v>10.0</v>
      </c>
      <c r="AZ240" s="2" t="s">
        <v>1310</v>
      </c>
      <c r="BA240" s="2" t="s">
        <v>1311</v>
      </c>
    </row>
    <row r="241">
      <c r="A241" s="2">
        <v>239.0</v>
      </c>
      <c r="B241" s="2">
        <v>239.0</v>
      </c>
      <c r="C241" s="2">
        <v>239.0</v>
      </c>
      <c r="D241" s="2" t="s">
        <v>6</v>
      </c>
      <c r="J241" s="4">
        <v>32523.0</v>
      </c>
      <c r="K241" s="2">
        <v>8.0</v>
      </c>
      <c r="L241" s="2">
        <v>10.0</v>
      </c>
      <c r="M241" s="2">
        <v>10.0</v>
      </c>
      <c r="N241" s="2">
        <v>8.0</v>
      </c>
      <c r="O241" s="2" t="s">
        <v>134</v>
      </c>
      <c r="P241" s="2">
        <v>0.0</v>
      </c>
      <c r="Q241" s="2" t="s">
        <v>108</v>
      </c>
      <c r="S241" s="2" t="s">
        <v>130</v>
      </c>
      <c r="U241" s="2">
        <v>1.0</v>
      </c>
      <c r="V241" s="2" t="s">
        <v>213</v>
      </c>
      <c r="X241" s="2" t="s">
        <v>111</v>
      </c>
      <c r="Z241" s="2" t="s">
        <v>333</v>
      </c>
      <c r="AB241" s="2">
        <v>3.0</v>
      </c>
      <c r="AD241" s="2" t="s">
        <v>78</v>
      </c>
      <c r="AE241" s="2" t="s">
        <v>33</v>
      </c>
      <c r="AG241" s="2" t="s">
        <v>35</v>
      </c>
      <c r="AO241" s="2" t="s">
        <v>97</v>
      </c>
      <c r="AQ241" s="2">
        <v>6.0</v>
      </c>
      <c r="AS241" s="2">
        <v>5.0</v>
      </c>
      <c r="AU241" s="2">
        <v>12.0</v>
      </c>
      <c r="AV241" s="2" t="s">
        <v>1312</v>
      </c>
      <c r="AW241" s="2" t="s">
        <v>84</v>
      </c>
      <c r="AY241" s="2">
        <v>10.0</v>
      </c>
      <c r="AZ241" s="2" t="s">
        <v>1313</v>
      </c>
      <c r="BA241" s="2" t="s">
        <v>1314</v>
      </c>
      <c r="BB241" s="2" t="s">
        <v>1315</v>
      </c>
    </row>
    <row r="242">
      <c r="A242" s="2">
        <v>240.0</v>
      </c>
      <c r="B242" s="2">
        <v>240.0</v>
      </c>
      <c r="C242" s="2">
        <v>240.0</v>
      </c>
      <c r="D242" s="2" t="s">
        <v>6</v>
      </c>
      <c r="H242" s="2" t="s">
        <v>10</v>
      </c>
      <c r="J242" s="4">
        <v>27368.0</v>
      </c>
      <c r="K242" s="2">
        <v>7.0</v>
      </c>
      <c r="L242" s="2">
        <v>150.0</v>
      </c>
      <c r="M242" s="2">
        <v>12.0</v>
      </c>
      <c r="N242" s="2">
        <v>24.0</v>
      </c>
      <c r="O242" s="2" t="s">
        <v>106</v>
      </c>
      <c r="P242" s="2">
        <v>0.0</v>
      </c>
      <c r="Q242" s="2" t="s">
        <v>89</v>
      </c>
      <c r="S242" s="2" t="s">
        <v>130</v>
      </c>
      <c r="U242" s="2">
        <v>1.0</v>
      </c>
      <c r="V242" s="2" t="s">
        <v>315</v>
      </c>
      <c r="X242" s="2" t="s">
        <v>111</v>
      </c>
      <c r="Z242" s="2" t="s">
        <v>112</v>
      </c>
      <c r="AB242" s="2">
        <v>23.0</v>
      </c>
      <c r="AC242" s="2" t="s">
        <v>1316</v>
      </c>
      <c r="AD242" s="2" t="s">
        <v>464</v>
      </c>
      <c r="AG242" s="2" t="s">
        <v>35</v>
      </c>
      <c r="AO242" s="2" t="s">
        <v>116</v>
      </c>
      <c r="AQ242" s="2">
        <v>2.0</v>
      </c>
      <c r="AS242" s="2">
        <v>2.0</v>
      </c>
      <c r="AU242" s="2">
        <v>5.0</v>
      </c>
      <c r="AV242" s="2" t="s">
        <v>1317</v>
      </c>
      <c r="AX242" s="2" t="s">
        <v>1318</v>
      </c>
      <c r="AY242" s="2">
        <v>10.0</v>
      </c>
      <c r="AZ242" s="2" t="s">
        <v>1319</v>
      </c>
      <c r="BA242" s="2" t="s">
        <v>1320</v>
      </c>
      <c r="BB242" s="2" t="s">
        <v>1321</v>
      </c>
    </row>
    <row r="243">
      <c r="A243" s="2">
        <v>241.0</v>
      </c>
      <c r="B243" s="2">
        <v>241.0</v>
      </c>
      <c r="C243" s="2">
        <v>241.0</v>
      </c>
      <c r="D243" s="2" t="s">
        <v>6</v>
      </c>
      <c r="H243" s="2" t="s">
        <v>10</v>
      </c>
      <c r="J243" s="4">
        <v>32526.0</v>
      </c>
      <c r="K243" s="2">
        <v>7.0</v>
      </c>
      <c r="L243" s="2">
        <v>60.0</v>
      </c>
      <c r="M243" s="2">
        <v>14.0</v>
      </c>
      <c r="N243" s="2">
        <v>2.0</v>
      </c>
      <c r="O243" s="2" t="s">
        <v>70</v>
      </c>
      <c r="P243" s="2">
        <v>1.0</v>
      </c>
      <c r="Q243" s="2" t="s">
        <v>491</v>
      </c>
      <c r="T243" s="2" t="s">
        <v>1322</v>
      </c>
      <c r="U243" s="2">
        <v>1.0</v>
      </c>
      <c r="V243" s="2" t="s">
        <v>74</v>
      </c>
      <c r="X243" s="2" t="s">
        <v>75</v>
      </c>
      <c r="Z243" s="2" t="s">
        <v>112</v>
      </c>
      <c r="AB243" s="2">
        <v>6.0</v>
      </c>
      <c r="AC243" s="2" t="s">
        <v>1323</v>
      </c>
      <c r="AD243" s="2" t="s">
        <v>114</v>
      </c>
      <c r="AM243" s="2" t="s">
        <v>41</v>
      </c>
      <c r="AW243" s="2" t="s">
        <v>101</v>
      </c>
      <c r="AY243" s="2">
        <v>10.0</v>
      </c>
      <c r="AZ243" s="2" t="s">
        <v>1324</v>
      </c>
      <c r="BA243" s="2" t="s">
        <v>1325</v>
      </c>
      <c r="BB243" s="2" t="s">
        <v>1326</v>
      </c>
    </row>
    <row r="244">
      <c r="A244" s="2">
        <v>242.0</v>
      </c>
      <c r="B244" s="2">
        <v>242.0</v>
      </c>
      <c r="C244" s="2">
        <v>242.0</v>
      </c>
      <c r="E244" s="2" t="s">
        <v>7</v>
      </c>
      <c r="J244" s="4">
        <v>25259.0</v>
      </c>
      <c r="K244" s="2">
        <v>8.0</v>
      </c>
      <c r="L244" s="2">
        <v>0.0</v>
      </c>
      <c r="M244" s="2">
        <v>12.0</v>
      </c>
      <c r="N244" s="2">
        <v>15.0</v>
      </c>
      <c r="O244" s="2" t="s">
        <v>70</v>
      </c>
      <c r="P244" s="2">
        <v>0.0</v>
      </c>
      <c r="Q244" s="2" t="s">
        <v>129</v>
      </c>
      <c r="T244" s="2" t="s">
        <v>1327</v>
      </c>
      <c r="U244" s="2">
        <v>1.0</v>
      </c>
      <c r="V244" s="2" t="s">
        <v>631</v>
      </c>
      <c r="Y244" s="2" t="s">
        <v>1328</v>
      </c>
      <c r="Z244" s="2" t="s">
        <v>123</v>
      </c>
      <c r="AB244" s="2">
        <v>20.0</v>
      </c>
      <c r="AC244" s="2" t="s">
        <v>1329</v>
      </c>
      <c r="AD244" s="2" t="s">
        <v>78</v>
      </c>
      <c r="AG244" s="2" t="s">
        <v>35</v>
      </c>
      <c r="AH244" s="2" t="s">
        <v>36</v>
      </c>
      <c r="AO244" s="2" t="s">
        <v>97</v>
      </c>
      <c r="AQ244" s="2">
        <v>6.0</v>
      </c>
      <c r="AS244" s="2">
        <v>6.0</v>
      </c>
      <c r="AU244" s="2">
        <v>8.0</v>
      </c>
      <c r="AV244" s="2" t="s">
        <v>1330</v>
      </c>
      <c r="AW244" s="2" t="s">
        <v>84</v>
      </c>
      <c r="AY244" s="2">
        <v>8.0</v>
      </c>
      <c r="AZ244" s="2" t="s">
        <v>1331</v>
      </c>
      <c r="BA244" s="2" t="s">
        <v>1332</v>
      </c>
      <c r="BB244" s="2" t="s">
        <v>1333</v>
      </c>
    </row>
    <row r="245">
      <c r="A245" s="2">
        <v>243.0</v>
      </c>
      <c r="B245" s="2">
        <v>243.0</v>
      </c>
      <c r="C245" s="2">
        <v>243.0</v>
      </c>
      <c r="F245" s="2" t="s">
        <v>8</v>
      </c>
      <c r="J245" s="4">
        <v>34537.0</v>
      </c>
      <c r="K245" s="2">
        <v>7.0</v>
      </c>
      <c r="L245" s="2">
        <v>40.0</v>
      </c>
      <c r="M245" s="2">
        <v>9.0</v>
      </c>
      <c r="N245" s="2">
        <v>4.0</v>
      </c>
      <c r="O245" s="2" t="s">
        <v>192</v>
      </c>
      <c r="P245" s="2">
        <v>1.0</v>
      </c>
      <c r="Q245" s="2" t="s">
        <v>89</v>
      </c>
      <c r="S245" s="2" t="s">
        <v>72</v>
      </c>
      <c r="U245" s="2">
        <v>1.0</v>
      </c>
      <c r="V245" s="2" t="s">
        <v>121</v>
      </c>
      <c r="Y245" s="2" t="s">
        <v>1334</v>
      </c>
      <c r="Z245" s="2" t="s">
        <v>322</v>
      </c>
      <c r="AB245" s="2">
        <v>1.0</v>
      </c>
      <c r="AC245" s="2" t="s">
        <v>1335</v>
      </c>
      <c r="AD245" s="2" t="s">
        <v>464</v>
      </c>
      <c r="AG245" s="2" t="s">
        <v>35</v>
      </c>
      <c r="AH245" s="2" t="s">
        <v>36</v>
      </c>
      <c r="AO245" s="2" t="s">
        <v>97</v>
      </c>
      <c r="AR245" s="2">
        <v>20.0</v>
      </c>
      <c r="AS245" s="2">
        <v>5.0</v>
      </c>
      <c r="AU245" s="2">
        <v>5.0</v>
      </c>
      <c r="AV245" s="2" t="s">
        <v>1336</v>
      </c>
      <c r="AW245" s="2" t="s">
        <v>84</v>
      </c>
      <c r="AY245" s="2">
        <v>10.0</v>
      </c>
      <c r="AZ245" s="2" t="s">
        <v>1337</v>
      </c>
      <c r="BA245" s="2" t="s">
        <v>1338</v>
      </c>
      <c r="BB245" s="2" t="s">
        <v>1339</v>
      </c>
    </row>
    <row r="246">
      <c r="A246" s="2">
        <v>244.0</v>
      </c>
      <c r="B246" s="2">
        <v>244.0</v>
      </c>
      <c r="C246" s="2">
        <v>244.0</v>
      </c>
      <c r="D246" s="2" t="s">
        <v>6</v>
      </c>
      <c r="F246" s="2" t="s">
        <v>8</v>
      </c>
      <c r="H246" s="2" t="s">
        <v>10</v>
      </c>
      <c r="J246" s="4">
        <v>25710.0</v>
      </c>
      <c r="K246" s="2">
        <v>5.0</v>
      </c>
      <c r="L246" s="2">
        <v>3.0</v>
      </c>
      <c r="M246" s="2">
        <v>9.0</v>
      </c>
      <c r="N246" s="2">
        <v>12.0</v>
      </c>
      <c r="O246" s="2" t="s">
        <v>327</v>
      </c>
      <c r="P246" s="2">
        <v>0.0</v>
      </c>
      <c r="Q246" s="2" t="s">
        <v>89</v>
      </c>
      <c r="S246" s="2" t="s">
        <v>130</v>
      </c>
      <c r="U246" s="2">
        <v>1.0</v>
      </c>
      <c r="V246" s="2" t="s">
        <v>195</v>
      </c>
      <c r="X246" s="2" t="s">
        <v>173</v>
      </c>
      <c r="Z246" s="2" t="s">
        <v>469</v>
      </c>
      <c r="AB246" s="2">
        <v>20.0</v>
      </c>
      <c r="AC246" s="2" t="s">
        <v>1340</v>
      </c>
      <c r="AD246" s="2" t="s">
        <v>96</v>
      </c>
      <c r="AN246" s="2" t="s">
        <v>1341</v>
      </c>
      <c r="AO246" s="2" t="s">
        <v>79</v>
      </c>
      <c r="AQ246" s="2">
        <v>6.0</v>
      </c>
      <c r="AT246" s="2">
        <v>8.0</v>
      </c>
      <c r="AU246" s="2">
        <v>15.0</v>
      </c>
      <c r="AV246" s="2" t="s">
        <v>1342</v>
      </c>
      <c r="AW246" s="2" t="s">
        <v>101</v>
      </c>
      <c r="AY246" s="2">
        <v>10.0</v>
      </c>
      <c r="AZ246" s="2" t="s">
        <v>1343</v>
      </c>
      <c r="BA246" s="2" t="s">
        <v>1344</v>
      </c>
      <c r="BB246" s="2" t="s">
        <v>1345</v>
      </c>
    </row>
    <row r="247">
      <c r="A247" s="2">
        <v>245.0</v>
      </c>
      <c r="B247" s="2">
        <v>245.0</v>
      </c>
      <c r="C247" s="2">
        <v>245.0</v>
      </c>
      <c r="E247" s="2" t="s">
        <v>7</v>
      </c>
      <c r="J247" s="4">
        <v>30999.0</v>
      </c>
      <c r="K247" s="2">
        <v>6.0</v>
      </c>
      <c r="L247" s="2">
        <v>0.0</v>
      </c>
      <c r="M247" s="2">
        <v>12.0</v>
      </c>
      <c r="N247" s="2">
        <v>5.0</v>
      </c>
      <c r="O247" s="2" t="s">
        <v>70</v>
      </c>
      <c r="P247" s="2">
        <v>1.0</v>
      </c>
      <c r="Q247" s="2" t="s">
        <v>129</v>
      </c>
      <c r="S247" s="2" t="s">
        <v>72</v>
      </c>
      <c r="U247" s="2">
        <v>1.0</v>
      </c>
      <c r="V247" s="2" t="s">
        <v>206</v>
      </c>
      <c r="X247" s="2" t="s">
        <v>111</v>
      </c>
      <c r="Z247" s="2" t="s">
        <v>123</v>
      </c>
      <c r="AB247" s="2">
        <v>10.0</v>
      </c>
      <c r="AC247" s="2" t="s">
        <v>1346</v>
      </c>
      <c r="AD247" s="2" t="s">
        <v>114</v>
      </c>
      <c r="AJ247" s="2" t="s">
        <v>38</v>
      </c>
      <c r="AO247" s="2" t="s">
        <v>79</v>
      </c>
      <c r="AQ247" s="2">
        <v>6.0</v>
      </c>
      <c r="AS247" s="2">
        <v>6.0</v>
      </c>
      <c r="AU247" s="2">
        <v>20.0</v>
      </c>
      <c r="AV247" s="2" t="s">
        <v>1347</v>
      </c>
      <c r="AW247" s="2" t="s">
        <v>478</v>
      </c>
      <c r="AY247" s="2">
        <v>10.0</v>
      </c>
      <c r="AZ247" s="2" t="s">
        <v>1348</v>
      </c>
      <c r="BA247" s="2" t="s">
        <v>1349</v>
      </c>
    </row>
    <row r="248">
      <c r="A248" s="2">
        <v>246.0</v>
      </c>
      <c r="B248" s="2">
        <v>246.0</v>
      </c>
      <c r="C248" s="2">
        <v>246.0</v>
      </c>
      <c r="D248" s="2" t="s">
        <v>6</v>
      </c>
      <c r="E248" s="2" t="s">
        <v>7</v>
      </c>
      <c r="H248" s="2" t="s">
        <v>10</v>
      </c>
      <c r="J248" s="4">
        <v>32618.0</v>
      </c>
      <c r="K248" s="2">
        <v>7.0</v>
      </c>
      <c r="L248" s="2">
        <v>80.0</v>
      </c>
      <c r="M248" s="2">
        <v>9.0</v>
      </c>
      <c r="N248" s="2">
        <v>10.0</v>
      </c>
      <c r="O248" s="2" t="s">
        <v>70</v>
      </c>
      <c r="P248" s="2">
        <v>1.0</v>
      </c>
      <c r="Q248" s="2" t="s">
        <v>71</v>
      </c>
      <c r="S248" s="2" t="s">
        <v>130</v>
      </c>
      <c r="U248" s="2">
        <v>1.0</v>
      </c>
      <c r="V248" s="2" t="s">
        <v>315</v>
      </c>
      <c r="Y248" s="2" t="s">
        <v>1350</v>
      </c>
      <c r="AA248" s="2" t="s">
        <v>1351</v>
      </c>
      <c r="AB248" s="2">
        <v>4.0</v>
      </c>
      <c r="AC248" s="2" t="s">
        <v>1352</v>
      </c>
      <c r="AD248" s="2" t="s">
        <v>114</v>
      </c>
      <c r="AM248" s="2" t="s">
        <v>41</v>
      </c>
      <c r="AW248" s="2" t="s">
        <v>101</v>
      </c>
      <c r="AY248" s="2">
        <v>10.0</v>
      </c>
      <c r="AZ248" s="2" t="s">
        <v>1353</v>
      </c>
      <c r="BA248" s="2" t="s">
        <v>1354</v>
      </c>
      <c r="BB248" s="2" t="s">
        <v>1355</v>
      </c>
    </row>
    <row r="249">
      <c r="A249" s="2">
        <v>247.0</v>
      </c>
      <c r="B249" s="2">
        <v>247.0</v>
      </c>
      <c r="C249" s="2">
        <v>247.0</v>
      </c>
      <c r="D249" s="2" t="s">
        <v>6</v>
      </c>
      <c r="J249" s="4">
        <v>31550.0</v>
      </c>
      <c r="K249" s="2">
        <v>8.0</v>
      </c>
      <c r="L249" s="2">
        <v>30.0</v>
      </c>
      <c r="M249" s="2">
        <v>10.0</v>
      </c>
      <c r="N249" s="2">
        <v>3.0</v>
      </c>
      <c r="O249" s="2" t="s">
        <v>128</v>
      </c>
      <c r="P249" s="2">
        <v>0.0</v>
      </c>
      <c r="Q249" s="2" t="s">
        <v>71</v>
      </c>
      <c r="S249" s="2" t="s">
        <v>135</v>
      </c>
      <c r="U249" s="2">
        <v>1.0</v>
      </c>
      <c r="V249" s="2" t="s">
        <v>315</v>
      </c>
      <c r="X249" s="2" t="s">
        <v>111</v>
      </c>
      <c r="Z249" s="2" t="s">
        <v>684</v>
      </c>
      <c r="AB249" s="2">
        <v>6.0</v>
      </c>
      <c r="AC249" s="2" t="s">
        <v>1356</v>
      </c>
      <c r="AD249" s="2" t="s">
        <v>114</v>
      </c>
      <c r="AG249" s="2" t="s">
        <v>35</v>
      </c>
      <c r="AK249" s="2" t="s">
        <v>39</v>
      </c>
      <c r="AO249" s="2" t="s">
        <v>97</v>
      </c>
      <c r="AR249" s="2">
        <v>10.0</v>
      </c>
      <c r="AT249" s="2">
        <v>10.0</v>
      </c>
      <c r="AU249" s="2">
        <v>30.0</v>
      </c>
      <c r="AV249" s="2" t="s">
        <v>1357</v>
      </c>
      <c r="AW249" s="2" t="s">
        <v>101</v>
      </c>
      <c r="AY249" s="2">
        <v>10.0</v>
      </c>
      <c r="AZ249" s="2" t="s">
        <v>1358</v>
      </c>
    </row>
    <row r="250">
      <c r="A250" s="2">
        <v>248.0</v>
      </c>
      <c r="B250" s="2">
        <v>248.0</v>
      </c>
      <c r="C250" s="2">
        <v>248.0</v>
      </c>
      <c r="D250" s="2" t="s">
        <v>6</v>
      </c>
      <c r="F250" s="2" t="s">
        <v>8</v>
      </c>
      <c r="G250" s="2" t="s">
        <v>9</v>
      </c>
      <c r="J250" s="4">
        <v>30922.0</v>
      </c>
      <c r="K250" s="2">
        <v>6.0</v>
      </c>
      <c r="L250" s="2">
        <v>2.0</v>
      </c>
      <c r="M250" s="2">
        <v>10.0</v>
      </c>
      <c r="N250" s="2">
        <v>5.0</v>
      </c>
      <c r="O250" s="2" t="s">
        <v>70</v>
      </c>
      <c r="P250" s="2">
        <v>0.0</v>
      </c>
      <c r="Q250" s="2" t="s">
        <v>71</v>
      </c>
      <c r="S250" s="2" t="s">
        <v>90</v>
      </c>
      <c r="U250" s="2">
        <v>0.0</v>
      </c>
      <c r="AD250" s="2" t="s">
        <v>78</v>
      </c>
      <c r="AG250" s="2" t="s">
        <v>35</v>
      </c>
      <c r="AO250" s="2" t="s">
        <v>116</v>
      </c>
      <c r="AQ250" s="2">
        <v>6.0</v>
      </c>
      <c r="AT250" s="2">
        <v>8.0</v>
      </c>
      <c r="AU250" s="2">
        <v>80.0</v>
      </c>
      <c r="AV250" s="2" t="s">
        <v>1359</v>
      </c>
      <c r="AW250" s="2" t="s">
        <v>294</v>
      </c>
      <c r="AY250" s="2">
        <v>10.0</v>
      </c>
      <c r="AZ250" s="2" t="s">
        <v>1360</v>
      </c>
      <c r="BA250" s="2" t="s">
        <v>1361</v>
      </c>
    </row>
    <row r="251">
      <c r="A251" s="2">
        <v>249.0</v>
      </c>
      <c r="B251" s="2">
        <v>249.0</v>
      </c>
      <c r="C251" s="2">
        <v>249.0</v>
      </c>
      <c r="E251" s="2" t="s">
        <v>7</v>
      </c>
      <c r="H251" s="2" t="s">
        <v>10</v>
      </c>
      <c r="J251" s="4">
        <v>33878.0</v>
      </c>
      <c r="K251" s="2">
        <v>10.0</v>
      </c>
      <c r="L251" s="2">
        <v>60.0</v>
      </c>
      <c r="M251" s="2">
        <v>8.0</v>
      </c>
      <c r="N251" s="2">
        <v>0.0</v>
      </c>
      <c r="O251" s="2" t="s">
        <v>120</v>
      </c>
      <c r="P251" s="2">
        <v>0.0</v>
      </c>
      <c r="R251" s="2" t="s">
        <v>1362</v>
      </c>
      <c r="T251" s="2" t="s">
        <v>1363</v>
      </c>
      <c r="U251" s="2">
        <v>0.0</v>
      </c>
      <c r="AD251" s="2" t="s">
        <v>114</v>
      </c>
      <c r="AJ251" s="2" t="s">
        <v>38</v>
      </c>
      <c r="AO251" s="2" t="s">
        <v>116</v>
      </c>
      <c r="AQ251" s="2">
        <v>5.0</v>
      </c>
      <c r="AS251" s="2">
        <v>6.0</v>
      </c>
      <c r="AU251" s="2">
        <v>10.0</v>
      </c>
      <c r="AV251" s="2" t="s">
        <v>1364</v>
      </c>
      <c r="AW251" s="2" t="s">
        <v>84</v>
      </c>
      <c r="AY251" s="2">
        <v>10.0</v>
      </c>
      <c r="AZ251" s="2" t="s">
        <v>1365</v>
      </c>
      <c r="BA251" s="2" t="s">
        <v>1366</v>
      </c>
      <c r="BB251" s="2" t="s">
        <v>1367</v>
      </c>
    </row>
    <row r="252">
      <c r="A252" s="2">
        <v>250.0</v>
      </c>
      <c r="B252" s="2">
        <v>250.0</v>
      </c>
      <c r="C252" s="2">
        <v>250.0</v>
      </c>
      <c r="D252" s="2" t="s">
        <v>6</v>
      </c>
      <c r="H252" s="2" t="s">
        <v>10</v>
      </c>
      <c r="J252" s="4">
        <v>35106.0</v>
      </c>
      <c r="K252" s="2">
        <v>8.0</v>
      </c>
      <c r="L252" s="2">
        <v>30.0</v>
      </c>
      <c r="M252" s="2">
        <v>8.0</v>
      </c>
      <c r="N252" s="2">
        <v>15.0</v>
      </c>
      <c r="O252" s="2" t="s">
        <v>128</v>
      </c>
      <c r="P252" s="2">
        <v>1.0</v>
      </c>
      <c r="Q252" s="2" t="s">
        <v>89</v>
      </c>
      <c r="S252" s="2" t="s">
        <v>90</v>
      </c>
      <c r="U252" s="2">
        <v>1.0</v>
      </c>
      <c r="V252" s="2" t="s">
        <v>195</v>
      </c>
      <c r="X252" s="2" t="s">
        <v>207</v>
      </c>
      <c r="Z252" s="2" t="s">
        <v>123</v>
      </c>
      <c r="AB252" s="2">
        <v>2.0</v>
      </c>
      <c r="AC252" s="2" t="s">
        <v>1368</v>
      </c>
      <c r="AD252" s="2" t="s">
        <v>464</v>
      </c>
      <c r="AG252" s="2" t="s">
        <v>35</v>
      </c>
      <c r="AI252" s="2" t="s">
        <v>37</v>
      </c>
      <c r="AO252" s="2" t="s">
        <v>116</v>
      </c>
      <c r="AR252" s="2">
        <v>15.0</v>
      </c>
      <c r="AT252" s="2">
        <v>10.0</v>
      </c>
      <c r="AU252" s="2">
        <v>120.0</v>
      </c>
      <c r="AV252" s="2" t="s">
        <v>1369</v>
      </c>
      <c r="AW252" s="2" t="s">
        <v>101</v>
      </c>
      <c r="AY252" s="2">
        <v>10.0</v>
      </c>
      <c r="AZ252" s="2" t="s">
        <v>1370</v>
      </c>
      <c r="BA252" s="2" t="s">
        <v>1371</v>
      </c>
      <c r="BB252" s="2" t="s">
        <v>1372</v>
      </c>
    </row>
    <row r="253">
      <c r="A253" s="2">
        <v>251.0</v>
      </c>
      <c r="B253" s="2">
        <v>251.0</v>
      </c>
      <c r="C253" s="2">
        <v>251.0</v>
      </c>
      <c r="E253" s="2" t="s">
        <v>7</v>
      </c>
      <c r="H253" s="2" t="s">
        <v>10</v>
      </c>
      <c r="J253" s="4">
        <v>29900.0</v>
      </c>
      <c r="K253" s="2">
        <v>8.0</v>
      </c>
      <c r="L253" s="2">
        <v>60.0</v>
      </c>
      <c r="M253" s="2">
        <v>10.0</v>
      </c>
      <c r="N253" s="2">
        <v>60.0</v>
      </c>
      <c r="O253" s="2" t="s">
        <v>70</v>
      </c>
      <c r="P253" s="2">
        <v>0.0</v>
      </c>
      <c r="Q253" s="2" t="s">
        <v>71</v>
      </c>
      <c r="S253" s="2" t="s">
        <v>90</v>
      </c>
      <c r="U253" s="2">
        <v>1.0</v>
      </c>
      <c r="V253" s="2" t="s">
        <v>315</v>
      </c>
      <c r="X253" s="2" t="s">
        <v>75</v>
      </c>
      <c r="Z253" s="2" t="s">
        <v>123</v>
      </c>
      <c r="AB253" s="2">
        <v>14.0</v>
      </c>
      <c r="AD253" s="2" t="s">
        <v>114</v>
      </c>
      <c r="AJ253" s="2" t="s">
        <v>38</v>
      </c>
      <c r="AO253" s="2" t="s">
        <v>79</v>
      </c>
      <c r="AQ253" s="2">
        <v>4.0</v>
      </c>
      <c r="AS253" s="2">
        <v>4.0</v>
      </c>
      <c r="AU253" s="2">
        <v>8.0</v>
      </c>
      <c r="AV253" s="2" t="s">
        <v>1373</v>
      </c>
      <c r="AX253" s="2" t="s">
        <v>1374</v>
      </c>
      <c r="AY253" s="2">
        <v>10.0</v>
      </c>
      <c r="AZ253" s="2" t="s">
        <v>1375</v>
      </c>
      <c r="BA253" s="2" t="s">
        <v>540</v>
      </c>
    </row>
    <row r="254">
      <c r="A254" s="2">
        <v>252.0</v>
      </c>
      <c r="B254" s="2">
        <v>252.0</v>
      </c>
      <c r="C254" s="2">
        <v>252.0</v>
      </c>
      <c r="D254" s="2" t="s">
        <v>6</v>
      </c>
      <c r="H254" s="2" t="s">
        <v>10</v>
      </c>
      <c r="J254" s="4">
        <v>26165.0</v>
      </c>
      <c r="K254" s="2">
        <v>8.0</v>
      </c>
      <c r="L254" s="2">
        <v>0.0</v>
      </c>
      <c r="M254" s="2">
        <v>12.0</v>
      </c>
      <c r="N254" s="2">
        <v>12.0</v>
      </c>
      <c r="O254" s="2" t="s">
        <v>327</v>
      </c>
      <c r="P254" s="2">
        <v>0.0</v>
      </c>
      <c r="Q254" s="2" t="s">
        <v>89</v>
      </c>
      <c r="S254" s="2" t="s">
        <v>72</v>
      </c>
      <c r="U254" s="2">
        <v>0.0</v>
      </c>
      <c r="AD254" s="2" t="s">
        <v>114</v>
      </c>
      <c r="AJ254" s="2" t="s">
        <v>38</v>
      </c>
      <c r="AO254" s="2" t="s">
        <v>97</v>
      </c>
      <c r="AQ254" s="2">
        <v>6.0</v>
      </c>
      <c r="AT254" s="2">
        <v>40.0</v>
      </c>
      <c r="AU254" s="2">
        <v>40.0</v>
      </c>
      <c r="AV254" s="2" t="s">
        <v>1376</v>
      </c>
      <c r="AW254" s="2" t="s">
        <v>101</v>
      </c>
      <c r="AY254" s="2">
        <v>10.0</v>
      </c>
      <c r="AZ254" s="2" t="s">
        <v>1377</v>
      </c>
      <c r="BA254" s="2" t="s">
        <v>1378</v>
      </c>
      <c r="BB254" s="2" t="s">
        <v>1379</v>
      </c>
    </row>
    <row r="255">
      <c r="A255" s="2">
        <v>253.0</v>
      </c>
      <c r="B255" s="2">
        <v>253.0</v>
      </c>
      <c r="C255" s="2">
        <v>253.0</v>
      </c>
      <c r="D255" s="2" t="s">
        <v>6</v>
      </c>
      <c r="H255" s="2" t="s">
        <v>10</v>
      </c>
      <c r="J255" s="4">
        <v>31950.0</v>
      </c>
      <c r="K255" s="2">
        <v>7.0</v>
      </c>
      <c r="L255" s="2">
        <v>0.0</v>
      </c>
      <c r="M255" s="2">
        <v>5.0</v>
      </c>
      <c r="N255" s="2">
        <v>18.0</v>
      </c>
      <c r="O255" s="2" t="s">
        <v>167</v>
      </c>
      <c r="P255" s="2">
        <v>1.0</v>
      </c>
      <c r="Q255" s="2" t="s">
        <v>71</v>
      </c>
      <c r="T255" s="2" t="s">
        <v>1380</v>
      </c>
      <c r="U255" s="2">
        <v>1.0</v>
      </c>
      <c r="W255" s="2" t="s">
        <v>1381</v>
      </c>
      <c r="Y255" s="2" t="s">
        <v>1382</v>
      </c>
      <c r="Z255" s="2" t="s">
        <v>138</v>
      </c>
      <c r="AB255" s="2">
        <v>12.0</v>
      </c>
      <c r="AC255" s="2" t="s">
        <v>1383</v>
      </c>
      <c r="AD255" s="2" t="s">
        <v>464</v>
      </c>
      <c r="AG255" s="2" t="s">
        <v>35</v>
      </c>
      <c r="AO255" s="2" t="s">
        <v>116</v>
      </c>
      <c r="AR255" s="2">
        <v>12.0</v>
      </c>
      <c r="AS255" s="2">
        <v>6.0</v>
      </c>
      <c r="AU255" s="2">
        <v>14.0</v>
      </c>
      <c r="AV255" s="2" t="s">
        <v>1384</v>
      </c>
      <c r="AW255" s="2" t="s">
        <v>101</v>
      </c>
      <c r="AY255" s="2">
        <v>8.0</v>
      </c>
      <c r="AZ255" s="2" t="s">
        <v>1385</v>
      </c>
      <c r="BA255" s="2" t="s">
        <v>1386</v>
      </c>
      <c r="BB255" s="2" t="s">
        <v>1387</v>
      </c>
    </row>
    <row r="256">
      <c r="A256" s="2">
        <v>254.0</v>
      </c>
      <c r="B256" s="2">
        <v>254.0</v>
      </c>
      <c r="C256" s="2">
        <v>254.0</v>
      </c>
      <c r="E256" s="2" t="s">
        <v>7</v>
      </c>
      <c r="F256" s="2" t="s">
        <v>8</v>
      </c>
      <c r="G256" s="2" t="s">
        <v>9</v>
      </c>
      <c r="H256" s="2" t="s">
        <v>10</v>
      </c>
      <c r="J256" s="4">
        <v>34235.0</v>
      </c>
      <c r="K256" s="2">
        <v>7.0</v>
      </c>
      <c r="L256" s="2">
        <v>0.0</v>
      </c>
      <c r="M256" s="2">
        <v>13.0</v>
      </c>
      <c r="N256" s="2">
        <v>10.0</v>
      </c>
      <c r="O256" s="2" t="s">
        <v>120</v>
      </c>
      <c r="P256" s="2">
        <v>1.0</v>
      </c>
      <c r="Q256" s="2" t="s">
        <v>89</v>
      </c>
      <c r="S256" s="2" t="s">
        <v>72</v>
      </c>
      <c r="U256" s="2">
        <v>1.0</v>
      </c>
      <c r="V256" s="2" t="s">
        <v>315</v>
      </c>
      <c r="X256" s="2" t="s">
        <v>111</v>
      </c>
      <c r="Z256" s="2" t="s">
        <v>123</v>
      </c>
      <c r="AB256" s="2">
        <v>2.0</v>
      </c>
      <c r="AC256" s="2" t="s">
        <v>1388</v>
      </c>
      <c r="AD256" s="2" t="s">
        <v>78</v>
      </c>
      <c r="AJ256" s="2" t="s">
        <v>38</v>
      </c>
      <c r="AO256" s="2" t="s">
        <v>116</v>
      </c>
      <c r="AQ256" s="2">
        <v>4.0</v>
      </c>
      <c r="AS256" s="2">
        <v>4.0</v>
      </c>
      <c r="AU256" s="2">
        <v>5.0</v>
      </c>
      <c r="AV256" s="2" t="s">
        <v>1389</v>
      </c>
      <c r="AW256" s="2" t="s">
        <v>101</v>
      </c>
      <c r="AY256" s="2">
        <v>10.0</v>
      </c>
      <c r="AZ256" s="2" t="s">
        <v>1390</v>
      </c>
      <c r="BA256" s="2" t="s">
        <v>1391</v>
      </c>
      <c r="BB256" s="2" t="s">
        <v>1392</v>
      </c>
    </row>
    <row r="257">
      <c r="A257" s="2">
        <v>255.0</v>
      </c>
      <c r="B257" s="2">
        <v>255.0</v>
      </c>
      <c r="C257" s="2">
        <v>255.0</v>
      </c>
      <c r="D257" s="2" t="s">
        <v>6</v>
      </c>
      <c r="G257" s="2" t="s">
        <v>9</v>
      </c>
      <c r="J257" s="4">
        <v>28973.0</v>
      </c>
      <c r="K257" s="2">
        <v>6.0</v>
      </c>
      <c r="L257" s="2">
        <v>45.0</v>
      </c>
      <c r="M257" s="2">
        <v>5.0</v>
      </c>
      <c r="N257" s="2">
        <v>5.0</v>
      </c>
      <c r="O257" s="2" t="s">
        <v>405</v>
      </c>
      <c r="P257" s="2">
        <v>1.0</v>
      </c>
      <c r="Q257" s="2" t="s">
        <v>89</v>
      </c>
      <c r="S257" s="2" t="s">
        <v>90</v>
      </c>
      <c r="U257" s="2">
        <v>1.0</v>
      </c>
      <c r="V257" s="2" t="s">
        <v>35</v>
      </c>
      <c r="X257" s="2" t="s">
        <v>111</v>
      </c>
      <c r="Z257" s="2" t="s">
        <v>228</v>
      </c>
      <c r="AB257" s="2">
        <v>8.0</v>
      </c>
      <c r="AC257" s="2" t="s">
        <v>1393</v>
      </c>
      <c r="AD257" s="2" t="s">
        <v>114</v>
      </c>
      <c r="AJ257" s="2" t="s">
        <v>38</v>
      </c>
      <c r="AO257" s="2" t="s">
        <v>665</v>
      </c>
      <c r="AQ257" s="2">
        <v>6.0</v>
      </c>
      <c r="AS257" s="2">
        <v>4.0</v>
      </c>
      <c r="AU257" s="2">
        <v>5.0</v>
      </c>
      <c r="AV257" s="2" t="s">
        <v>1394</v>
      </c>
      <c r="AW257" s="2" t="s">
        <v>101</v>
      </c>
      <c r="AY257" s="2">
        <v>10.0</v>
      </c>
      <c r="AZ257" s="2" t="s">
        <v>1395</v>
      </c>
      <c r="BA257" s="2" t="s">
        <v>1396</v>
      </c>
      <c r="BB257" s="2" t="s">
        <v>1397</v>
      </c>
    </row>
    <row r="258">
      <c r="A258" s="2">
        <v>256.0</v>
      </c>
      <c r="B258" s="2">
        <v>256.0</v>
      </c>
      <c r="C258" s="2">
        <v>256.0</v>
      </c>
      <c r="D258" s="2" t="s">
        <v>6</v>
      </c>
      <c r="E258" s="2" t="s">
        <v>7</v>
      </c>
      <c r="H258" s="2" t="s">
        <v>10</v>
      </c>
      <c r="J258" s="4">
        <v>25130.0</v>
      </c>
      <c r="K258" s="2">
        <v>8.0</v>
      </c>
      <c r="L258" s="2">
        <v>0.0</v>
      </c>
      <c r="M258" s="2">
        <v>8.0</v>
      </c>
      <c r="N258" s="2">
        <v>50.0</v>
      </c>
      <c r="O258" s="2" t="s">
        <v>134</v>
      </c>
      <c r="P258" s="2">
        <v>1.0</v>
      </c>
      <c r="Q258" s="2" t="s">
        <v>129</v>
      </c>
      <c r="T258" s="2" t="s">
        <v>1398</v>
      </c>
      <c r="U258" s="2">
        <v>0.0</v>
      </c>
      <c r="AD258" s="2" t="s">
        <v>114</v>
      </c>
      <c r="AJ258" s="2" t="s">
        <v>38</v>
      </c>
      <c r="AN258" s="2" t="s">
        <v>1399</v>
      </c>
      <c r="AO258" s="2" t="s">
        <v>97</v>
      </c>
      <c r="AQ258" s="2">
        <v>5.0</v>
      </c>
      <c r="AT258" s="2">
        <v>10.0</v>
      </c>
      <c r="AU258" s="2">
        <v>24.0</v>
      </c>
      <c r="AV258" s="2" t="s">
        <v>1400</v>
      </c>
      <c r="AW258" s="2" t="s">
        <v>294</v>
      </c>
      <c r="AY258" s="2">
        <v>9.0</v>
      </c>
      <c r="AZ258" s="2" t="s">
        <v>1401</v>
      </c>
      <c r="BA258" s="2" t="s">
        <v>1402</v>
      </c>
      <c r="BB258" s="2" t="s">
        <v>1403</v>
      </c>
    </row>
    <row r="259">
      <c r="A259" s="2">
        <v>257.0</v>
      </c>
      <c r="B259" s="2">
        <v>257.0</v>
      </c>
      <c r="C259" s="2">
        <v>257.0</v>
      </c>
      <c r="D259" s="2" t="s">
        <v>6</v>
      </c>
      <c r="J259" s="4">
        <v>31616.0</v>
      </c>
      <c r="K259" s="2">
        <v>6.0</v>
      </c>
      <c r="L259" s="2">
        <v>2.0</v>
      </c>
      <c r="M259" s="2">
        <v>11.0</v>
      </c>
      <c r="N259" s="2">
        <v>10.0</v>
      </c>
      <c r="O259" s="2" t="s">
        <v>192</v>
      </c>
      <c r="P259" s="2">
        <v>1.0</v>
      </c>
      <c r="Q259" s="2" t="s">
        <v>129</v>
      </c>
      <c r="S259" s="2" t="s">
        <v>130</v>
      </c>
      <c r="U259" s="2">
        <v>1.0</v>
      </c>
      <c r="V259" s="2" t="s">
        <v>315</v>
      </c>
      <c r="X259" s="2" t="s">
        <v>451</v>
      </c>
      <c r="Z259" s="2" t="s">
        <v>531</v>
      </c>
      <c r="AB259" s="2">
        <v>10.0</v>
      </c>
      <c r="AC259" s="2" t="s">
        <v>1404</v>
      </c>
      <c r="AD259" s="2" t="s">
        <v>114</v>
      </c>
      <c r="AJ259" s="2" t="s">
        <v>38</v>
      </c>
      <c r="AN259" s="2" t="s">
        <v>1405</v>
      </c>
      <c r="AO259" s="2" t="s">
        <v>97</v>
      </c>
      <c r="AQ259" s="2">
        <v>2.0</v>
      </c>
      <c r="AS259" s="2">
        <v>1.0</v>
      </c>
      <c r="AU259" s="2">
        <v>3.0</v>
      </c>
      <c r="AV259" s="2" t="s">
        <v>1406</v>
      </c>
      <c r="AW259" s="2" t="s">
        <v>101</v>
      </c>
      <c r="AY259" s="2">
        <v>10.0</v>
      </c>
      <c r="AZ259" s="2" t="s">
        <v>1407</v>
      </c>
      <c r="BA259" s="2" t="s">
        <v>1408</v>
      </c>
      <c r="BB259" s="2" t="s">
        <v>1409</v>
      </c>
    </row>
    <row r="260">
      <c r="A260" s="2">
        <v>258.0</v>
      </c>
      <c r="B260" s="2">
        <v>258.0</v>
      </c>
      <c r="C260" s="2">
        <v>258.0</v>
      </c>
      <c r="D260" s="2" t="s">
        <v>6</v>
      </c>
      <c r="E260" s="2" t="s">
        <v>7</v>
      </c>
      <c r="H260" s="2" t="s">
        <v>10</v>
      </c>
      <c r="J260" s="4">
        <v>30646.0</v>
      </c>
      <c r="K260" s="2">
        <v>7.0</v>
      </c>
      <c r="L260" s="2">
        <v>15.0</v>
      </c>
      <c r="M260" s="2">
        <v>3.0</v>
      </c>
      <c r="N260" s="2">
        <v>12.0</v>
      </c>
      <c r="O260" s="2" t="s">
        <v>405</v>
      </c>
      <c r="P260" s="2">
        <v>0.0</v>
      </c>
      <c r="Q260" s="2" t="s">
        <v>108</v>
      </c>
      <c r="S260" s="2" t="s">
        <v>135</v>
      </c>
      <c r="U260" s="2">
        <v>1.0</v>
      </c>
      <c r="V260" s="2" t="s">
        <v>315</v>
      </c>
      <c r="X260" s="2" t="s">
        <v>111</v>
      </c>
      <c r="Z260" s="2" t="s">
        <v>1410</v>
      </c>
      <c r="AB260" s="2">
        <v>5.0</v>
      </c>
      <c r="AC260" s="2" t="s">
        <v>1411</v>
      </c>
      <c r="AD260" s="2" t="s">
        <v>114</v>
      </c>
      <c r="AI260" s="2" t="s">
        <v>37</v>
      </c>
      <c r="AO260" s="2" t="s">
        <v>97</v>
      </c>
      <c r="AQ260" s="2">
        <v>4.0</v>
      </c>
      <c r="AS260" s="2">
        <v>6.0</v>
      </c>
      <c r="AU260" s="2">
        <v>10.0</v>
      </c>
      <c r="AV260" s="2" t="s">
        <v>1412</v>
      </c>
      <c r="AW260" s="2" t="s">
        <v>101</v>
      </c>
      <c r="AY260" s="2">
        <v>10.0</v>
      </c>
      <c r="AZ260" s="2" t="s">
        <v>1413</v>
      </c>
      <c r="BA260" s="2" t="s">
        <v>1414</v>
      </c>
      <c r="BB260" s="2" t="s">
        <v>1415</v>
      </c>
    </row>
    <row r="261">
      <c r="A261" s="2">
        <v>259.0</v>
      </c>
      <c r="B261" s="2">
        <v>259.0</v>
      </c>
      <c r="C261" s="2">
        <v>259.0</v>
      </c>
      <c r="F261" s="2" t="s">
        <v>8</v>
      </c>
      <c r="G261" s="2" t="s">
        <v>9</v>
      </c>
      <c r="H261" s="2" t="s">
        <v>10</v>
      </c>
      <c r="J261" s="4">
        <v>34504.0</v>
      </c>
      <c r="K261" s="2">
        <v>5.0</v>
      </c>
      <c r="L261" s="2">
        <v>0.0</v>
      </c>
      <c r="M261" s="2">
        <v>16.0</v>
      </c>
      <c r="N261" s="2">
        <v>5.0</v>
      </c>
      <c r="O261" s="2" t="s">
        <v>87</v>
      </c>
      <c r="P261" s="2">
        <v>0.0</v>
      </c>
      <c r="Q261" s="2" t="s">
        <v>129</v>
      </c>
      <c r="S261" s="2" t="s">
        <v>135</v>
      </c>
      <c r="U261" s="2">
        <v>1.0</v>
      </c>
      <c r="V261" s="2" t="s">
        <v>91</v>
      </c>
      <c r="X261" s="2" t="s">
        <v>111</v>
      </c>
      <c r="Z261" s="2" t="s">
        <v>76</v>
      </c>
      <c r="AB261" s="2">
        <v>1.0</v>
      </c>
      <c r="AC261" s="2" t="s">
        <v>77</v>
      </c>
      <c r="AD261" s="2" t="s">
        <v>78</v>
      </c>
      <c r="AG261" s="2" t="s">
        <v>35</v>
      </c>
      <c r="AO261" s="2" t="s">
        <v>97</v>
      </c>
      <c r="AQ261" s="2">
        <v>6.0</v>
      </c>
      <c r="AS261" s="2">
        <v>5.0</v>
      </c>
      <c r="AU261" s="2">
        <v>20.0</v>
      </c>
      <c r="AV261" s="2" t="s">
        <v>1416</v>
      </c>
      <c r="AX261" s="2" t="s">
        <v>1417</v>
      </c>
      <c r="AY261" s="2">
        <v>10.0</v>
      </c>
      <c r="AZ261" s="2" t="s">
        <v>1418</v>
      </c>
      <c r="BA261" s="2" t="s">
        <v>1419</v>
      </c>
      <c r="BB261" s="2" t="s">
        <v>1420</v>
      </c>
    </row>
    <row r="262">
      <c r="A262" s="2">
        <v>260.0</v>
      </c>
      <c r="B262" s="2">
        <v>260.0</v>
      </c>
      <c r="C262" s="2">
        <v>260.0</v>
      </c>
      <c r="H262" s="2" t="s">
        <v>10</v>
      </c>
      <c r="J262" s="4">
        <v>29665.0</v>
      </c>
      <c r="K262" s="2">
        <v>6.0</v>
      </c>
      <c r="L262" s="2">
        <v>90.0</v>
      </c>
      <c r="M262" s="2">
        <v>5.0</v>
      </c>
      <c r="N262" s="2">
        <v>5.0</v>
      </c>
      <c r="O262" s="2" t="s">
        <v>437</v>
      </c>
      <c r="P262" s="2">
        <v>1.0</v>
      </c>
      <c r="Q262" s="2" t="s">
        <v>89</v>
      </c>
      <c r="S262" s="2" t="s">
        <v>135</v>
      </c>
      <c r="U262" s="2">
        <v>1.0</v>
      </c>
      <c r="V262" s="2" t="s">
        <v>74</v>
      </c>
      <c r="X262" s="2" t="s">
        <v>75</v>
      </c>
      <c r="Z262" s="2" t="s">
        <v>123</v>
      </c>
      <c r="AB262" s="2">
        <v>14.0</v>
      </c>
      <c r="AC262" s="2" t="s">
        <v>979</v>
      </c>
      <c r="AD262" s="2" t="s">
        <v>114</v>
      </c>
      <c r="AJ262" s="2" t="s">
        <v>38</v>
      </c>
      <c r="AO262" s="2" t="s">
        <v>97</v>
      </c>
      <c r="AQ262" s="2">
        <v>3.0</v>
      </c>
      <c r="AS262" s="2">
        <v>2.0</v>
      </c>
      <c r="AU262" s="2">
        <v>60.0</v>
      </c>
      <c r="AV262" s="2" t="s">
        <v>1421</v>
      </c>
      <c r="AW262" s="2" t="s">
        <v>101</v>
      </c>
      <c r="AY262" s="2">
        <v>10.0</v>
      </c>
      <c r="AZ262" s="2" t="s">
        <v>1422</v>
      </c>
      <c r="BA262" s="2" t="s">
        <v>1423</v>
      </c>
      <c r="BB262" s="2" t="s">
        <v>41</v>
      </c>
    </row>
    <row r="263">
      <c r="A263" s="2">
        <v>261.0</v>
      </c>
      <c r="B263" s="2">
        <v>261.0</v>
      </c>
      <c r="C263" s="2">
        <v>261.0</v>
      </c>
      <c r="D263" s="2" t="s">
        <v>6</v>
      </c>
      <c r="E263" s="2" t="s">
        <v>7</v>
      </c>
      <c r="G263" s="2" t="s">
        <v>9</v>
      </c>
      <c r="H263" s="2" t="s">
        <v>10</v>
      </c>
      <c r="J263" s="4">
        <v>32765.0</v>
      </c>
      <c r="K263" s="2">
        <v>7.0</v>
      </c>
      <c r="L263" s="2">
        <v>90.0</v>
      </c>
      <c r="M263" s="2">
        <v>15.0</v>
      </c>
      <c r="N263" s="2">
        <v>6.0</v>
      </c>
      <c r="O263" s="2" t="s">
        <v>405</v>
      </c>
      <c r="P263" s="2">
        <v>1.0</v>
      </c>
      <c r="Q263" s="2" t="s">
        <v>71</v>
      </c>
      <c r="S263" s="2" t="s">
        <v>135</v>
      </c>
      <c r="U263" s="2">
        <v>1.0</v>
      </c>
      <c r="V263" s="2" t="s">
        <v>35</v>
      </c>
      <c r="X263" s="2" t="s">
        <v>111</v>
      </c>
      <c r="Z263" s="2" t="s">
        <v>228</v>
      </c>
      <c r="AB263" s="2">
        <v>3.0</v>
      </c>
      <c r="AC263" s="2" t="s">
        <v>1424</v>
      </c>
      <c r="AD263" s="2" t="s">
        <v>78</v>
      </c>
      <c r="AG263" s="2" t="s">
        <v>35</v>
      </c>
      <c r="AO263" s="2" t="s">
        <v>97</v>
      </c>
      <c r="AQ263" s="2">
        <v>6.0</v>
      </c>
      <c r="AS263" s="2">
        <v>4.0</v>
      </c>
      <c r="AU263" s="2">
        <v>25.0</v>
      </c>
      <c r="AV263" s="2" t="s">
        <v>1425</v>
      </c>
      <c r="AX263" s="2" t="s">
        <v>1426</v>
      </c>
      <c r="AY263" s="2">
        <v>10.0</v>
      </c>
      <c r="AZ263" s="2" t="s">
        <v>1427</v>
      </c>
      <c r="BA263" s="2" t="s">
        <v>1428</v>
      </c>
      <c r="BB263" s="2" t="s">
        <v>1429</v>
      </c>
    </row>
    <row r="264">
      <c r="A264" s="2">
        <v>262.0</v>
      </c>
      <c r="B264" s="2">
        <v>262.0</v>
      </c>
      <c r="C264" s="2">
        <v>262.0</v>
      </c>
      <c r="F264" s="2" t="s">
        <v>8</v>
      </c>
      <c r="J264" s="4">
        <v>33475.0</v>
      </c>
      <c r="K264" s="2">
        <v>8.0</v>
      </c>
      <c r="L264" s="2">
        <v>100.0</v>
      </c>
      <c r="M264" s="2">
        <v>10.0</v>
      </c>
      <c r="N264" s="2">
        <v>20.0</v>
      </c>
      <c r="O264" s="2" t="s">
        <v>87</v>
      </c>
      <c r="P264" s="2">
        <v>0.0</v>
      </c>
      <c r="Q264" s="2" t="s">
        <v>89</v>
      </c>
      <c r="S264" s="2" t="s">
        <v>130</v>
      </c>
      <c r="U264" s="2">
        <v>0.0</v>
      </c>
      <c r="AD264" s="2" t="s">
        <v>78</v>
      </c>
      <c r="AH264" s="2" t="s">
        <v>36</v>
      </c>
      <c r="AO264" s="2" t="s">
        <v>116</v>
      </c>
      <c r="AR264" s="2">
        <v>10.0</v>
      </c>
      <c r="AS264" s="2">
        <v>6.0</v>
      </c>
      <c r="AU264" s="2">
        <v>50.0</v>
      </c>
      <c r="AV264" s="2" t="s">
        <v>1430</v>
      </c>
      <c r="AX264" s="2" t="s">
        <v>1431</v>
      </c>
      <c r="AY264" s="2">
        <v>10.0</v>
      </c>
      <c r="AZ264" s="2" t="s">
        <v>1432</v>
      </c>
      <c r="BA264" s="2" t="s">
        <v>1433</v>
      </c>
      <c r="BB264" s="2" t="s">
        <v>1434</v>
      </c>
    </row>
    <row r="265">
      <c r="A265" s="2">
        <v>263.0</v>
      </c>
      <c r="B265" s="2">
        <v>263.0</v>
      </c>
      <c r="C265" s="2">
        <v>263.0</v>
      </c>
      <c r="E265" s="2" t="s">
        <v>7</v>
      </c>
      <c r="H265" s="2" t="s">
        <v>10</v>
      </c>
      <c r="J265" s="4">
        <v>31986.0</v>
      </c>
      <c r="K265" s="2">
        <v>6.0</v>
      </c>
      <c r="L265" s="2">
        <v>15.0</v>
      </c>
      <c r="M265" s="2">
        <v>12.0</v>
      </c>
      <c r="N265" s="2">
        <v>4.0</v>
      </c>
      <c r="O265" s="2" t="s">
        <v>87</v>
      </c>
      <c r="P265" s="2">
        <v>0.0</v>
      </c>
      <c r="Q265" s="2" t="s">
        <v>89</v>
      </c>
      <c r="S265" s="2" t="s">
        <v>130</v>
      </c>
      <c r="U265" s="2">
        <v>1.0</v>
      </c>
      <c r="W265" s="2" t="s">
        <v>1435</v>
      </c>
      <c r="X265" s="2" t="s">
        <v>122</v>
      </c>
      <c r="Z265" s="2" t="s">
        <v>76</v>
      </c>
      <c r="AB265" s="2">
        <v>9.0</v>
      </c>
      <c r="AC265" s="2" t="s">
        <v>1436</v>
      </c>
      <c r="AD265" s="2" t="s">
        <v>1229</v>
      </c>
      <c r="AJ265" s="2" t="s">
        <v>38</v>
      </c>
      <c r="AO265" s="2" t="s">
        <v>97</v>
      </c>
      <c r="AQ265" s="2">
        <v>2.0</v>
      </c>
      <c r="AS265" s="2">
        <v>5.0</v>
      </c>
      <c r="AU265" s="2">
        <v>4.0</v>
      </c>
      <c r="AV265" s="2" t="s">
        <v>1437</v>
      </c>
      <c r="AX265" s="2" t="s">
        <v>1438</v>
      </c>
      <c r="AY265" s="2">
        <v>10.0</v>
      </c>
      <c r="AZ265" s="2" t="s">
        <v>1439</v>
      </c>
      <c r="BA265" s="2" t="s">
        <v>1440</v>
      </c>
      <c r="BB265" s="2" t="s">
        <v>1441</v>
      </c>
    </row>
    <row r="266">
      <c r="A266" s="2">
        <v>264.0</v>
      </c>
      <c r="B266" s="2">
        <v>264.0</v>
      </c>
      <c r="C266" s="2">
        <v>264.0</v>
      </c>
      <c r="D266" s="2" t="s">
        <v>6</v>
      </c>
      <c r="E266" s="2" t="s">
        <v>7</v>
      </c>
      <c r="H266" s="2" t="s">
        <v>10</v>
      </c>
      <c r="J266" s="4">
        <v>30012.0</v>
      </c>
      <c r="K266" s="2">
        <v>6.0</v>
      </c>
      <c r="L266" s="2">
        <v>2.0</v>
      </c>
      <c r="M266" s="2">
        <v>5.0</v>
      </c>
      <c r="N266" s="2">
        <v>32.0</v>
      </c>
      <c r="O266" s="2" t="s">
        <v>437</v>
      </c>
      <c r="P266" s="2">
        <v>0.0</v>
      </c>
      <c r="Q266" s="2" t="s">
        <v>108</v>
      </c>
      <c r="S266" s="2" t="s">
        <v>135</v>
      </c>
      <c r="U266" s="2">
        <v>1.0</v>
      </c>
      <c r="V266" s="2" t="s">
        <v>224</v>
      </c>
      <c r="X266" s="2" t="s">
        <v>111</v>
      </c>
      <c r="Z266" s="2" t="s">
        <v>123</v>
      </c>
      <c r="AB266" s="2">
        <v>3.0</v>
      </c>
      <c r="AC266" s="2" t="s">
        <v>1442</v>
      </c>
      <c r="AD266" s="2" t="s">
        <v>96</v>
      </c>
      <c r="AJ266" s="2" t="s">
        <v>38</v>
      </c>
      <c r="AO266" s="2" t="s">
        <v>79</v>
      </c>
      <c r="AQ266" s="2">
        <v>5.0</v>
      </c>
      <c r="AS266" s="2">
        <v>5.0</v>
      </c>
      <c r="AU266" s="2">
        <v>10.0</v>
      </c>
      <c r="AV266" s="2" t="s">
        <v>1443</v>
      </c>
      <c r="AW266" s="2" t="s">
        <v>101</v>
      </c>
      <c r="AY266" s="2">
        <v>9.0</v>
      </c>
      <c r="AZ266" s="2" t="s">
        <v>1444</v>
      </c>
      <c r="BA266" s="2" t="s">
        <v>1445</v>
      </c>
    </row>
    <row r="267">
      <c r="A267" s="2">
        <v>265.0</v>
      </c>
      <c r="B267" s="2">
        <v>265.0</v>
      </c>
      <c r="C267" s="2">
        <v>265.0</v>
      </c>
      <c r="D267" s="2" t="s">
        <v>6</v>
      </c>
      <c r="E267" s="2" t="s">
        <v>7</v>
      </c>
      <c r="J267" s="4">
        <v>32105.0</v>
      </c>
      <c r="K267" s="2">
        <v>8.0</v>
      </c>
      <c r="L267" s="2">
        <v>15.0</v>
      </c>
      <c r="M267" s="2">
        <v>12.0</v>
      </c>
      <c r="N267" s="2">
        <v>3.0</v>
      </c>
      <c r="O267" s="2" t="s">
        <v>437</v>
      </c>
      <c r="P267" s="2">
        <v>0.0</v>
      </c>
      <c r="Q267" s="2" t="s">
        <v>129</v>
      </c>
      <c r="S267" s="2" t="s">
        <v>90</v>
      </c>
      <c r="U267" s="2">
        <v>1.0</v>
      </c>
      <c r="V267" s="2" t="s">
        <v>224</v>
      </c>
      <c r="X267" s="2" t="s">
        <v>111</v>
      </c>
      <c r="Z267" s="2" t="s">
        <v>684</v>
      </c>
      <c r="AB267" s="2">
        <v>3.0</v>
      </c>
      <c r="AC267" s="2" t="s">
        <v>1446</v>
      </c>
      <c r="AD267" s="2" t="s">
        <v>114</v>
      </c>
      <c r="AH267" s="2" t="s">
        <v>36</v>
      </c>
      <c r="AO267" s="2" t="s">
        <v>97</v>
      </c>
      <c r="AQ267" s="2">
        <v>6.0</v>
      </c>
      <c r="AS267" s="2">
        <v>6.0</v>
      </c>
      <c r="AU267" s="2">
        <v>8.0</v>
      </c>
      <c r="AV267" s="2" t="s">
        <v>1447</v>
      </c>
      <c r="AW267" s="2" t="s">
        <v>101</v>
      </c>
      <c r="AY267" s="2">
        <v>10.0</v>
      </c>
      <c r="AZ267" s="2" t="s">
        <v>1448</v>
      </c>
      <c r="BB267" s="2" t="s">
        <v>1449</v>
      </c>
    </row>
    <row r="268">
      <c r="A268" s="2">
        <v>266.0</v>
      </c>
      <c r="B268" s="2">
        <v>266.0</v>
      </c>
      <c r="C268" s="2">
        <v>266.0</v>
      </c>
      <c r="D268" s="2" t="s">
        <v>6</v>
      </c>
      <c r="E268" s="2" t="s">
        <v>7</v>
      </c>
      <c r="H268" s="2" t="s">
        <v>10</v>
      </c>
      <c r="J268" s="4">
        <v>31253.0</v>
      </c>
      <c r="K268" s="2">
        <v>6.0</v>
      </c>
      <c r="L268" s="2">
        <v>270.0</v>
      </c>
      <c r="M268" s="2">
        <v>9.0</v>
      </c>
      <c r="N268" s="2">
        <v>2.0</v>
      </c>
      <c r="O268" s="2" t="s">
        <v>167</v>
      </c>
      <c r="P268" s="2">
        <v>0.0</v>
      </c>
      <c r="Q268" s="2" t="s">
        <v>71</v>
      </c>
      <c r="S268" s="2" t="s">
        <v>135</v>
      </c>
      <c r="U268" s="2">
        <v>1.0</v>
      </c>
      <c r="V268" s="2" t="s">
        <v>315</v>
      </c>
      <c r="X268" s="2" t="s">
        <v>111</v>
      </c>
      <c r="Z268" s="2" t="s">
        <v>322</v>
      </c>
      <c r="AB268" s="2">
        <v>7.0</v>
      </c>
      <c r="AC268" s="2" t="s">
        <v>1450</v>
      </c>
      <c r="AD268" s="2" t="s">
        <v>114</v>
      </c>
      <c r="AG268" s="2" t="s">
        <v>35</v>
      </c>
      <c r="AN268" s="2" t="s">
        <v>1451</v>
      </c>
      <c r="AO268" s="2" t="s">
        <v>116</v>
      </c>
      <c r="AQ268" s="2">
        <v>6.0</v>
      </c>
      <c r="AS268" s="2">
        <v>4.0</v>
      </c>
      <c r="AU268" s="2">
        <v>100.0</v>
      </c>
      <c r="AV268" s="2" t="s">
        <v>1452</v>
      </c>
      <c r="AW268" s="2" t="s">
        <v>84</v>
      </c>
      <c r="AY268" s="2">
        <v>8.0</v>
      </c>
      <c r="AZ268" s="2" t="s">
        <v>1453</v>
      </c>
    </row>
    <row r="269">
      <c r="A269" s="2">
        <v>267.0</v>
      </c>
      <c r="B269" s="2">
        <v>267.0</v>
      </c>
      <c r="C269" s="2">
        <v>267.0</v>
      </c>
      <c r="D269" s="2" t="s">
        <v>6</v>
      </c>
      <c r="J269" s="4">
        <v>35274.0</v>
      </c>
      <c r="K269" s="2">
        <v>6.0</v>
      </c>
      <c r="L269" s="2">
        <v>20.0</v>
      </c>
      <c r="M269" s="2">
        <v>12.0</v>
      </c>
      <c r="N269" s="2">
        <v>10.0</v>
      </c>
      <c r="O269" s="2" t="s">
        <v>291</v>
      </c>
      <c r="P269" s="2">
        <v>0.0</v>
      </c>
      <c r="Q269" s="2" t="s">
        <v>89</v>
      </c>
      <c r="S269" s="2" t="s">
        <v>130</v>
      </c>
      <c r="U269" s="2">
        <v>0.0</v>
      </c>
      <c r="AD269" s="2" t="s">
        <v>78</v>
      </c>
      <c r="AM269" s="2" t="s">
        <v>41</v>
      </c>
      <c r="AW269" s="2" t="s">
        <v>101</v>
      </c>
      <c r="AY269" s="2">
        <v>10.0</v>
      </c>
      <c r="AZ269" s="2" t="s">
        <v>1454</v>
      </c>
      <c r="BA269" s="2" t="s">
        <v>1455</v>
      </c>
      <c r="BB269" s="2" t="s">
        <v>1456</v>
      </c>
    </row>
    <row r="270">
      <c r="A270" s="2">
        <v>268.0</v>
      </c>
      <c r="B270" s="2">
        <v>268.0</v>
      </c>
      <c r="C270" s="2">
        <v>268.0</v>
      </c>
      <c r="E270" s="2" t="s">
        <v>7</v>
      </c>
      <c r="F270" s="2" t="s">
        <v>8</v>
      </c>
      <c r="H270" s="2" t="s">
        <v>10</v>
      </c>
      <c r="J270" s="4">
        <v>32057.0</v>
      </c>
      <c r="K270" s="2">
        <v>6.0</v>
      </c>
      <c r="L270" s="2">
        <v>60.0</v>
      </c>
      <c r="M270" s="2">
        <v>7.0</v>
      </c>
      <c r="N270" s="2">
        <v>4.0</v>
      </c>
      <c r="O270" s="2" t="s">
        <v>128</v>
      </c>
      <c r="P270" s="2">
        <v>1.0</v>
      </c>
      <c r="Q270" s="2" t="s">
        <v>89</v>
      </c>
      <c r="S270" s="2" t="s">
        <v>130</v>
      </c>
      <c r="U270" s="2">
        <v>1.0</v>
      </c>
      <c r="V270" s="2" t="s">
        <v>515</v>
      </c>
      <c r="Y270" s="2" t="s">
        <v>1457</v>
      </c>
      <c r="AA270" s="2" t="s">
        <v>1458</v>
      </c>
      <c r="AB270" s="2">
        <v>7.0</v>
      </c>
      <c r="AC270" s="2" t="s">
        <v>1459</v>
      </c>
      <c r="AD270" s="2" t="s">
        <v>96</v>
      </c>
      <c r="AM270" s="2" t="s">
        <v>41</v>
      </c>
      <c r="AW270" s="2" t="s">
        <v>101</v>
      </c>
      <c r="AY270" s="2">
        <v>10.0</v>
      </c>
      <c r="AZ270" s="2" t="s">
        <v>1460</v>
      </c>
      <c r="BA270" s="2" t="s">
        <v>1461</v>
      </c>
      <c r="BB270" s="2" t="s">
        <v>1462</v>
      </c>
    </row>
    <row r="271">
      <c r="A271" s="2">
        <v>269.0</v>
      </c>
      <c r="B271" s="2">
        <v>269.0</v>
      </c>
      <c r="C271" s="2">
        <v>269.0</v>
      </c>
      <c r="G271" s="2" t="s">
        <v>9</v>
      </c>
      <c r="H271" s="2" t="s">
        <v>10</v>
      </c>
      <c r="J271" s="4">
        <v>22548.0</v>
      </c>
      <c r="K271" s="2">
        <v>6.0</v>
      </c>
      <c r="L271" s="2">
        <v>0.0</v>
      </c>
      <c r="M271" s="2">
        <v>15.0</v>
      </c>
      <c r="N271" s="2">
        <v>26.0</v>
      </c>
      <c r="O271" s="2" t="s">
        <v>291</v>
      </c>
      <c r="P271" s="2">
        <v>1.0</v>
      </c>
      <c r="Q271" s="2" t="s">
        <v>129</v>
      </c>
      <c r="S271" s="2" t="s">
        <v>130</v>
      </c>
      <c r="U271" s="2">
        <v>1.0</v>
      </c>
      <c r="V271" s="2" t="s">
        <v>631</v>
      </c>
      <c r="X271" s="2" t="s">
        <v>147</v>
      </c>
      <c r="Z271" s="2" t="s">
        <v>684</v>
      </c>
      <c r="AB271" s="2">
        <v>33.0</v>
      </c>
      <c r="AC271" s="2" t="s">
        <v>1463</v>
      </c>
      <c r="AD271" s="2" t="s">
        <v>78</v>
      </c>
      <c r="AJ271" s="2" t="s">
        <v>38</v>
      </c>
      <c r="AO271" s="2" t="s">
        <v>79</v>
      </c>
      <c r="AR271" s="2">
        <v>20.0</v>
      </c>
      <c r="AT271" s="2">
        <v>10.0</v>
      </c>
      <c r="AU271" s="2">
        <v>36.0</v>
      </c>
      <c r="AV271" s="2" t="s">
        <v>1464</v>
      </c>
      <c r="AX271" s="2" t="s">
        <v>1465</v>
      </c>
      <c r="AY271" s="2">
        <v>7.0</v>
      </c>
      <c r="AZ271" s="2" t="s">
        <v>1466</v>
      </c>
      <c r="BA271" s="2" t="s">
        <v>1467</v>
      </c>
      <c r="BB271" s="2" t="s">
        <v>1468</v>
      </c>
    </row>
    <row r="272">
      <c r="A272" s="2">
        <v>270.0</v>
      </c>
      <c r="B272" s="2">
        <v>270.0</v>
      </c>
      <c r="C272" s="2">
        <v>270.0</v>
      </c>
      <c r="G272" s="2" t="s">
        <v>9</v>
      </c>
      <c r="H272" s="2" t="s">
        <v>10</v>
      </c>
      <c r="J272" s="4">
        <v>32996.0</v>
      </c>
      <c r="K272" s="2">
        <v>6.0</v>
      </c>
      <c r="L272" s="2">
        <v>30.0</v>
      </c>
      <c r="M272" s="2">
        <v>8.0</v>
      </c>
      <c r="N272" s="2">
        <v>10.0</v>
      </c>
      <c r="O272" s="2" t="s">
        <v>437</v>
      </c>
      <c r="P272" s="2">
        <v>1.0</v>
      </c>
      <c r="Q272" s="2" t="s">
        <v>193</v>
      </c>
      <c r="S272" s="2" t="s">
        <v>72</v>
      </c>
      <c r="U272" s="2">
        <v>1.0</v>
      </c>
      <c r="V272" s="2" t="s">
        <v>1234</v>
      </c>
      <c r="X272" s="2" t="s">
        <v>111</v>
      </c>
      <c r="Z272" s="2" t="s">
        <v>123</v>
      </c>
      <c r="AB272" s="2">
        <v>3.0</v>
      </c>
      <c r="AC272" s="2" t="s">
        <v>1469</v>
      </c>
      <c r="AD272" s="2" t="s">
        <v>78</v>
      </c>
      <c r="AG272" s="2" t="s">
        <v>35</v>
      </c>
      <c r="AH272" s="2" t="s">
        <v>36</v>
      </c>
      <c r="AO272" s="2" t="s">
        <v>116</v>
      </c>
      <c r="AQ272" s="2">
        <v>3.0</v>
      </c>
      <c r="AS272" s="2">
        <v>2.0</v>
      </c>
      <c r="AU272" s="2">
        <v>20.0</v>
      </c>
      <c r="AV272" s="2" t="s">
        <v>1470</v>
      </c>
      <c r="AW272" s="2" t="s">
        <v>101</v>
      </c>
      <c r="AY272" s="2">
        <v>7.0</v>
      </c>
      <c r="AZ272" s="2" t="s">
        <v>1471</v>
      </c>
      <c r="BA272" s="2" t="s">
        <v>299</v>
      </c>
      <c r="BB272" s="2" t="s">
        <v>392</v>
      </c>
    </row>
    <row r="273">
      <c r="A273" s="2">
        <v>271.0</v>
      </c>
      <c r="B273" s="2">
        <v>271.0</v>
      </c>
      <c r="C273" s="2">
        <v>271.0</v>
      </c>
      <c r="D273" s="2" t="s">
        <v>6</v>
      </c>
      <c r="E273" s="2" t="s">
        <v>7</v>
      </c>
      <c r="H273" s="2" t="s">
        <v>10</v>
      </c>
      <c r="J273" s="4">
        <v>27656.0</v>
      </c>
      <c r="K273" s="2">
        <v>8.0</v>
      </c>
      <c r="L273" s="2">
        <v>0.0</v>
      </c>
      <c r="M273" s="2">
        <v>10.0</v>
      </c>
      <c r="N273" s="2">
        <v>10.0</v>
      </c>
      <c r="O273" s="2" t="s">
        <v>87</v>
      </c>
      <c r="P273" s="2">
        <v>1.0</v>
      </c>
      <c r="Q273" s="2" t="s">
        <v>89</v>
      </c>
      <c r="S273" s="2" t="s">
        <v>130</v>
      </c>
      <c r="U273" s="2">
        <v>1.0</v>
      </c>
      <c r="V273" s="2" t="s">
        <v>195</v>
      </c>
      <c r="X273" s="2" t="s">
        <v>207</v>
      </c>
      <c r="Z273" s="2" t="s">
        <v>123</v>
      </c>
      <c r="AB273" s="2">
        <v>18.0</v>
      </c>
      <c r="AC273" s="2" t="s">
        <v>1472</v>
      </c>
      <c r="AD273" s="2" t="s">
        <v>114</v>
      </c>
      <c r="AJ273" s="2" t="s">
        <v>38</v>
      </c>
      <c r="AO273" s="2" t="s">
        <v>116</v>
      </c>
      <c r="AQ273" s="2">
        <v>4.0</v>
      </c>
      <c r="AT273" s="2">
        <v>30.0</v>
      </c>
      <c r="AU273" s="2">
        <v>50.0</v>
      </c>
      <c r="AV273" s="2" t="s">
        <v>1473</v>
      </c>
      <c r="AW273" s="2" t="s">
        <v>101</v>
      </c>
      <c r="AY273" s="2">
        <v>10.0</v>
      </c>
      <c r="AZ273" s="2" t="s">
        <v>1474</v>
      </c>
      <c r="BA273" s="2" t="s">
        <v>1475</v>
      </c>
      <c r="BB273" s="2" t="s">
        <v>1476</v>
      </c>
    </row>
    <row r="274">
      <c r="A274" s="2">
        <v>272.0</v>
      </c>
      <c r="B274" s="2">
        <v>272.0</v>
      </c>
      <c r="C274" s="2">
        <v>272.0</v>
      </c>
      <c r="H274" s="2" t="s">
        <v>10</v>
      </c>
      <c r="J274" s="4">
        <v>30771.0</v>
      </c>
      <c r="K274" s="2">
        <v>8.0</v>
      </c>
      <c r="L274" s="2">
        <v>0.0</v>
      </c>
      <c r="M274" s="2">
        <v>10.0</v>
      </c>
      <c r="N274" s="2">
        <v>2.0</v>
      </c>
      <c r="O274" s="2" t="s">
        <v>87</v>
      </c>
      <c r="P274" s="2">
        <v>0.0</v>
      </c>
      <c r="Q274" s="2" t="s">
        <v>172</v>
      </c>
      <c r="S274" s="2" t="s">
        <v>90</v>
      </c>
      <c r="U274" s="2">
        <v>1.0</v>
      </c>
      <c r="V274" s="2" t="s">
        <v>315</v>
      </c>
      <c r="X274" s="2" t="s">
        <v>111</v>
      </c>
      <c r="Z274" s="2" t="s">
        <v>123</v>
      </c>
      <c r="AB274" s="2">
        <v>14.0</v>
      </c>
      <c r="AC274" s="2" t="s">
        <v>1477</v>
      </c>
      <c r="AD274" s="2" t="s">
        <v>78</v>
      </c>
      <c r="AJ274" s="2" t="s">
        <v>38</v>
      </c>
      <c r="AO274" s="2" t="s">
        <v>97</v>
      </c>
      <c r="AQ274" s="2">
        <v>6.0</v>
      </c>
      <c r="AS274" s="2">
        <v>2.0</v>
      </c>
      <c r="AU274" s="2">
        <v>12.0</v>
      </c>
      <c r="AV274" s="2" t="s">
        <v>1478</v>
      </c>
      <c r="AW274" s="2" t="s">
        <v>292</v>
      </c>
      <c r="AY274" s="2">
        <v>8.0</v>
      </c>
      <c r="AZ274" s="2" t="s">
        <v>1479</v>
      </c>
      <c r="BA274" s="2" t="s">
        <v>1480</v>
      </c>
      <c r="BB274" s="2" t="s">
        <v>1481</v>
      </c>
    </row>
    <row r="275">
      <c r="A275" s="2">
        <v>273.0</v>
      </c>
      <c r="B275" s="2">
        <v>273.0</v>
      </c>
      <c r="C275" s="2">
        <v>273.0</v>
      </c>
      <c r="H275" s="2" t="s">
        <v>10</v>
      </c>
      <c r="J275" s="4">
        <v>32356.0</v>
      </c>
      <c r="K275" s="2">
        <v>7.0</v>
      </c>
      <c r="L275" s="2">
        <v>50.0</v>
      </c>
      <c r="M275" s="2">
        <v>10.0</v>
      </c>
      <c r="N275" s="2">
        <v>10.0</v>
      </c>
      <c r="O275" s="2" t="s">
        <v>327</v>
      </c>
      <c r="P275" s="2">
        <v>0.0</v>
      </c>
      <c r="Q275" s="2" t="s">
        <v>89</v>
      </c>
      <c r="S275" s="2" t="s">
        <v>130</v>
      </c>
      <c r="U275" s="2">
        <v>1.0</v>
      </c>
      <c r="V275" s="2" t="s">
        <v>315</v>
      </c>
      <c r="X275" s="2" t="s">
        <v>111</v>
      </c>
      <c r="Z275" s="2" t="s">
        <v>228</v>
      </c>
      <c r="AB275" s="2">
        <v>7.0</v>
      </c>
      <c r="AD275" s="2" t="s">
        <v>114</v>
      </c>
      <c r="AH275" s="2" t="s">
        <v>36</v>
      </c>
      <c r="AO275" s="2" t="s">
        <v>97</v>
      </c>
      <c r="AQ275" s="2">
        <v>3.0</v>
      </c>
      <c r="AS275" s="2">
        <v>2.0</v>
      </c>
      <c r="AU275" s="2">
        <v>8.0</v>
      </c>
      <c r="AV275" s="2" t="s">
        <v>1482</v>
      </c>
      <c r="AW275" s="2" t="s">
        <v>84</v>
      </c>
      <c r="AY275" s="2">
        <v>10.0</v>
      </c>
      <c r="AZ275" s="2" t="s">
        <v>1483</v>
      </c>
    </row>
    <row r="276">
      <c r="A276" s="2">
        <v>274.0</v>
      </c>
      <c r="B276" s="2">
        <v>274.0</v>
      </c>
      <c r="C276" s="2">
        <v>274.0</v>
      </c>
      <c r="E276" s="2" t="s">
        <v>7</v>
      </c>
      <c r="H276" s="2" t="s">
        <v>10</v>
      </c>
      <c r="J276" s="4">
        <v>32492.0</v>
      </c>
      <c r="K276" s="2">
        <v>7.0</v>
      </c>
      <c r="L276" s="2">
        <v>120.0</v>
      </c>
      <c r="M276" s="2">
        <v>11.0</v>
      </c>
      <c r="N276" s="2">
        <v>6.0</v>
      </c>
      <c r="O276" s="2" t="s">
        <v>128</v>
      </c>
      <c r="P276" s="2">
        <v>1.0</v>
      </c>
      <c r="Q276" s="2" t="s">
        <v>89</v>
      </c>
      <c r="S276" s="2" t="s">
        <v>72</v>
      </c>
      <c r="U276" s="2">
        <v>1.0</v>
      </c>
      <c r="V276" s="2" t="s">
        <v>315</v>
      </c>
      <c r="X276" s="2" t="s">
        <v>111</v>
      </c>
      <c r="Z276" s="2" t="s">
        <v>123</v>
      </c>
      <c r="AB276" s="2">
        <v>3.0</v>
      </c>
      <c r="AC276" s="2" t="s">
        <v>1484</v>
      </c>
      <c r="AD276" s="2" t="s">
        <v>78</v>
      </c>
      <c r="AJ276" s="2" t="s">
        <v>38</v>
      </c>
      <c r="AO276" s="2" t="s">
        <v>97</v>
      </c>
      <c r="AQ276" s="2">
        <v>6.0</v>
      </c>
      <c r="AS276" s="2">
        <v>3.0</v>
      </c>
      <c r="AU276" s="2">
        <v>72.0</v>
      </c>
      <c r="AV276" s="2" t="s">
        <v>1485</v>
      </c>
      <c r="AW276" s="2" t="s">
        <v>292</v>
      </c>
      <c r="AY276" s="2">
        <v>9.0</v>
      </c>
      <c r="AZ276" s="2" t="s">
        <v>1486</v>
      </c>
      <c r="BA276" s="2" t="s">
        <v>1487</v>
      </c>
      <c r="BB276" s="2" t="s">
        <v>1488</v>
      </c>
    </row>
    <row r="277">
      <c r="A277" s="2">
        <v>275.0</v>
      </c>
      <c r="B277" s="2">
        <v>275.0</v>
      </c>
      <c r="C277" s="2">
        <v>275.0</v>
      </c>
      <c r="E277" s="2" t="s">
        <v>7</v>
      </c>
      <c r="J277" s="4">
        <v>31335.0</v>
      </c>
      <c r="K277" s="2">
        <v>7.0</v>
      </c>
      <c r="L277" s="2">
        <v>30.0</v>
      </c>
      <c r="M277" s="2">
        <v>11.0</v>
      </c>
      <c r="N277" s="2">
        <v>5.0</v>
      </c>
      <c r="O277" s="2" t="s">
        <v>192</v>
      </c>
      <c r="P277" s="2">
        <v>0.0</v>
      </c>
      <c r="Q277" s="2" t="s">
        <v>71</v>
      </c>
      <c r="S277" s="2" t="s">
        <v>72</v>
      </c>
      <c r="U277" s="2">
        <v>1.0</v>
      </c>
      <c r="V277" s="2" t="s">
        <v>35</v>
      </c>
      <c r="X277" s="2" t="s">
        <v>111</v>
      </c>
      <c r="Z277" s="2" t="s">
        <v>322</v>
      </c>
      <c r="AB277" s="2">
        <v>4.0</v>
      </c>
      <c r="AC277" s="2" t="s">
        <v>1489</v>
      </c>
      <c r="AD277" s="2" t="s">
        <v>114</v>
      </c>
      <c r="AE277" s="2" t="s">
        <v>33</v>
      </c>
      <c r="AF277" s="2" t="s">
        <v>34</v>
      </c>
      <c r="AO277" s="2" t="s">
        <v>237</v>
      </c>
      <c r="AQ277" s="2">
        <v>3.0</v>
      </c>
      <c r="AS277" s="2">
        <v>5.0</v>
      </c>
      <c r="AU277" s="2">
        <v>60.0</v>
      </c>
      <c r="AV277" s="2" t="s">
        <v>1490</v>
      </c>
      <c r="AW277" s="2" t="s">
        <v>101</v>
      </c>
      <c r="AY277" s="2">
        <v>7.0</v>
      </c>
      <c r="AZ277" s="2" t="s">
        <v>1491</v>
      </c>
      <c r="BA277" s="2" t="s">
        <v>1492</v>
      </c>
      <c r="BB277" s="2" t="s">
        <v>392</v>
      </c>
    </row>
    <row r="278">
      <c r="A278" s="2">
        <v>276.0</v>
      </c>
      <c r="B278" s="2">
        <v>276.0</v>
      </c>
      <c r="C278" s="2">
        <v>276.0</v>
      </c>
      <c r="D278" s="2" t="s">
        <v>6</v>
      </c>
      <c r="J278" s="4">
        <v>32604.0</v>
      </c>
      <c r="K278" s="2">
        <v>8.0</v>
      </c>
      <c r="L278" s="2">
        <v>60.0</v>
      </c>
      <c r="M278" s="2">
        <v>13.0</v>
      </c>
      <c r="N278" s="2">
        <v>3.0</v>
      </c>
      <c r="O278" s="2" t="s">
        <v>134</v>
      </c>
      <c r="P278" s="2">
        <v>1.0</v>
      </c>
      <c r="Q278" s="2" t="s">
        <v>108</v>
      </c>
      <c r="S278" s="2" t="s">
        <v>90</v>
      </c>
      <c r="U278" s="2">
        <v>1.0</v>
      </c>
      <c r="V278" s="2" t="s">
        <v>315</v>
      </c>
      <c r="X278" s="2" t="s">
        <v>111</v>
      </c>
      <c r="Z278" s="2" t="s">
        <v>407</v>
      </c>
      <c r="AB278" s="2">
        <v>5.0</v>
      </c>
      <c r="AC278" s="2" t="s">
        <v>1493</v>
      </c>
      <c r="AD278" s="2" t="s">
        <v>78</v>
      </c>
      <c r="AN278" s="2" t="s">
        <v>1494</v>
      </c>
      <c r="AO278" s="2" t="s">
        <v>79</v>
      </c>
      <c r="AQ278" s="2">
        <v>3.0</v>
      </c>
      <c r="AS278" s="2">
        <v>6.0</v>
      </c>
      <c r="AU278" s="2">
        <v>12.0</v>
      </c>
      <c r="AV278" s="2" t="s">
        <v>1495</v>
      </c>
      <c r="AW278" s="2" t="s">
        <v>101</v>
      </c>
      <c r="AY278" s="2">
        <v>10.0</v>
      </c>
      <c r="AZ278" s="2" t="s">
        <v>1496</v>
      </c>
      <c r="BA278" s="2" t="s">
        <v>1497</v>
      </c>
      <c r="BB278" s="2" t="s">
        <v>1498</v>
      </c>
    </row>
    <row r="279">
      <c r="A279" s="2">
        <v>277.0</v>
      </c>
      <c r="B279" s="2">
        <v>277.0</v>
      </c>
      <c r="C279" s="2">
        <v>277.0</v>
      </c>
      <c r="E279" s="2" t="s">
        <v>7</v>
      </c>
      <c r="H279" s="2" t="s">
        <v>10</v>
      </c>
      <c r="J279" s="4">
        <v>33046.0</v>
      </c>
      <c r="K279" s="2">
        <v>9.0</v>
      </c>
      <c r="L279" s="2">
        <v>0.0</v>
      </c>
      <c r="M279" s="2">
        <v>10.0</v>
      </c>
      <c r="N279" s="2">
        <v>10.0</v>
      </c>
      <c r="O279" s="2" t="s">
        <v>120</v>
      </c>
      <c r="P279" s="2">
        <v>0.0</v>
      </c>
      <c r="Q279" s="2" t="s">
        <v>71</v>
      </c>
      <c r="S279" s="2" t="s">
        <v>135</v>
      </c>
      <c r="U279" s="2">
        <v>1.0</v>
      </c>
      <c r="V279" s="2" t="s">
        <v>91</v>
      </c>
      <c r="X279" s="2" t="s">
        <v>122</v>
      </c>
      <c r="Z279" s="2" t="s">
        <v>76</v>
      </c>
      <c r="AB279" s="2">
        <v>3.0</v>
      </c>
      <c r="AC279" s="2" t="s">
        <v>1499</v>
      </c>
      <c r="AD279" s="2" t="s">
        <v>96</v>
      </c>
      <c r="AJ279" s="2" t="s">
        <v>38</v>
      </c>
      <c r="AO279" s="2" t="s">
        <v>79</v>
      </c>
      <c r="AQ279" s="2">
        <v>4.0</v>
      </c>
      <c r="AS279" s="2">
        <v>3.0</v>
      </c>
      <c r="AU279" s="2">
        <v>6.0</v>
      </c>
      <c r="AV279" s="2" t="s">
        <v>1500</v>
      </c>
      <c r="AW279" s="2" t="s">
        <v>84</v>
      </c>
      <c r="AY279" s="2">
        <v>8.0</v>
      </c>
      <c r="AZ279" s="2" t="s">
        <v>1501</v>
      </c>
      <c r="BA279" s="2" t="s">
        <v>1502</v>
      </c>
      <c r="BB279" s="2" t="s">
        <v>1503</v>
      </c>
    </row>
    <row r="280">
      <c r="A280" s="2">
        <v>278.0</v>
      </c>
      <c r="B280" s="2">
        <v>278.0</v>
      </c>
      <c r="C280" s="2">
        <v>278.0</v>
      </c>
      <c r="D280" s="2" t="s">
        <v>6</v>
      </c>
      <c r="J280" s="4">
        <v>28811.0</v>
      </c>
      <c r="K280" s="2">
        <v>7.0</v>
      </c>
      <c r="L280" s="2">
        <v>30.0</v>
      </c>
      <c r="M280" s="2">
        <v>14.0</v>
      </c>
      <c r="N280" s="2">
        <v>6.0</v>
      </c>
      <c r="O280" s="2" t="s">
        <v>437</v>
      </c>
      <c r="P280" s="2">
        <v>1.0</v>
      </c>
      <c r="Q280" s="2" t="s">
        <v>71</v>
      </c>
      <c r="S280" s="2" t="s">
        <v>72</v>
      </c>
      <c r="U280" s="2">
        <v>1.0</v>
      </c>
      <c r="V280" s="2" t="s">
        <v>110</v>
      </c>
      <c r="X280" s="2" t="s">
        <v>207</v>
      </c>
      <c r="Z280" s="2" t="s">
        <v>123</v>
      </c>
      <c r="AB280" s="2">
        <v>16.0</v>
      </c>
      <c r="AC280" s="2" t="s">
        <v>1504</v>
      </c>
      <c r="AD280" s="2" t="s">
        <v>78</v>
      </c>
      <c r="AI280" s="2" t="s">
        <v>37</v>
      </c>
      <c r="AO280" s="2" t="s">
        <v>237</v>
      </c>
      <c r="AQ280" s="2">
        <v>6.0</v>
      </c>
      <c r="AS280" s="2">
        <v>6.0</v>
      </c>
      <c r="AU280" s="2">
        <v>40.0</v>
      </c>
      <c r="AV280" s="2" t="s">
        <v>1505</v>
      </c>
      <c r="AW280" s="2" t="s">
        <v>101</v>
      </c>
      <c r="AY280" s="2">
        <v>9.0</v>
      </c>
      <c r="AZ280" s="2" t="s">
        <v>1506</v>
      </c>
      <c r="BA280" s="2" t="s">
        <v>1507</v>
      </c>
      <c r="BB280" s="2" t="s">
        <v>420</v>
      </c>
    </row>
    <row r="281">
      <c r="A281" s="2">
        <v>279.0</v>
      </c>
      <c r="B281" s="2">
        <v>279.0</v>
      </c>
      <c r="C281" s="2">
        <v>279.0</v>
      </c>
      <c r="E281" s="2" t="s">
        <v>7</v>
      </c>
      <c r="J281" s="4">
        <v>34183.0</v>
      </c>
      <c r="K281" s="2">
        <v>8.0</v>
      </c>
      <c r="L281" s="2">
        <v>50.0</v>
      </c>
      <c r="M281" s="2">
        <v>3.0</v>
      </c>
      <c r="N281" s="2">
        <v>5.0</v>
      </c>
      <c r="O281" s="2" t="s">
        <v>70</v>
      </c>
      <c r="P281" s="2">
        <v>1.0</v>
      </c>
      <c r="Q281" s="2" t="s">
        <v>89</v>
      </c>
      <c r="T281" s="2" t="s">
        <v>1508</v>
      </c>
      <c r="U281" s="2">
        <v>0.0</v>
      </c>
      <c r="AD281" s="2" t="s">
        <v>78</v>
      </c>
      <c r="AJ281" s="2" t="s">
        <v>38</v>
      </c>
      <c r="AO281" s="2" t="s">
        <v>79</v>
      </c>
      <c r="AQ281" s="2">
        <v>1.0</v>
      </c>
      <c r="AS281" s="2">
        <v>3.0</v>
      </c>
      <c r="AU281" s="2">
        <v>4.0</v>
      </c>
      <c r="AV281" s="2" t="s">
        <v>1509</v>
      </c>
      <c r="AW281" s="2" t="s">
        <v>101</v>
      </c>
      <c r="AY281" s="2">
        <v>10.0</v>
      </c>
      <c r="AZ281" s="2" t="s">
        <v>1510</v>
      </c>
      <c r="BA281" s="2" t="s">
        <v>1511</v>
      </c>
    </row>
    <row r="282">
      <c r="A282" s="2">
        <v>280.0</v>
      </c>
      <c r="B282" s="2">
        <v>280.0</v>
      </c>
      <c r="C282" s="2">
        <v>280.0</v>
      </c>
      <c r="D282" s="2" t="s">
        <v>6</v>
      </c>
      <c r="G282" s="2" t="s">
        <v>9</v>
      </c>
      <c r="H282" s="2" t="s">
        <v>10</v>
      </c>
      <c r="J282" s="4">
        <v>31141.0</v>
      </c>
      <c r="K282" s="2">
        <v>8.0</v>
      </c>
      <c r="L282" s="2">
        <v>120.0</v>
      </c>
      <c r="M282" s="2">
        <v>10.0</v>
      </c>
      <c r="N282" s="2">
        <v>10.0</v>
      </c>
      <c r="O282" s="2" t="s">
        <v>87</v>
      </c>
      <c r="P282" s="2">
        <v>1.0</v>
      </c>
      <c r="Q282" s="2" t="s">
        <v>71</v>
      </c>
      <c r="S282" s="2" t="s">
        <v>130</v>
      </c>
      <c r="U282" s="2">
        <v>1.0</v>
      </c>
      <c r="V282" s="2" t="s">
        <v>515</v>
      </c>
      <c r="X282" s="2" t="s">
        <v>75</v>
      </c>
      <c r="Z282" s="2" t="s">
        <v>123</v>
      </c>
      <c r="AB282" s="2">
        <v>10.0</v>
      </c>
      <c r="AC282" s="2" t="s">
        <v>1512</v>
      </c>
      <c r="AD282" s="2" t="s">
        <v>78</v>
      </c>
      <c r="AI282" s="2" t="s">
        <v>37</v>
      </c>
      <c r="AO282" s="2" t="s">
        <v>97</v>
      </c>
      <c r="AQ282" s="2">
        <v>6.0</v>
      </c>
      <c r="AS282" s="2">
        <v>6.0</v>
      </c>
      <c r="AU282" s="2">
        <v>48.0</v>
      </c>
      <c r="AV282" s="2" t="s">
        <v>1513</v>
      </c>
      <c r="AW282" s="2" t="s">
        <v>101</v>
      </c>
      <c r="AY282" s="2">
        <v>10.0</v>
      </c>
      <c r="AZ282" s="2" t="s">
        <v>1514</v>
      </c>
      <c r="BA282" s="2" t="s">
        <v>1515</v>
      </c>
      <c r="BB282" s="2" t="s">
        <v>1516</v>
      </c>
    </row>
    <row r="283">
      <c r="A283" s="2">
        <v>281.0</v>
      </c>
      <c r="B283" s="2">
        <v>281.0</v>
      </c>
      <c r="C283" s="2">
        <v>281.0</v>
      </c>
      <c r="D283" s="2" t="s">
        <v>6</v>
      </c>
      <c r="H283" s="2" t="s">
        <v>10</v>
      </c>
      <c r="J283" s="4">
        <v>31929.0</v>
      </c>
      <c r="K283" s="2">
        <v>8.0</v>
      </c>
      <c r="L283" s="2">
        <v>0.0</v>
      </c>
      <c r="M283" s="2">
        <v>8.0</v>
      </c>
      <c r="N283" s="2">
        <v>10.0</v>
      </c>
      <c r="O283" s="2" t="s">
        <v>192</v>
      </c>
      <c r="P283" s="2">
        <v>1.0</v>
      </c>
      <c r="Q283" s="2" t="s">
        <v>89</v>
      </c>
      <c r="T283" s="2" t="s">
        <v>1517</v>
      </c>
      <c r="U283" s="2">
        <v>1.0</v>
      </c>
      <c r="V283" s="2" t="s">
        <v>145</v>
      </c>
      <c r="X283" s="2" t="s">
        <v>147</v>
      </c>
      <c r="Z283" s="2" t="s">
        <v>123</v>
      </c>
      <c r="AB283" s="2">
        <v>5.0</v>
      </c>
      <c r="AC283" s="2" t="s">
        <v>301</v>
      </c>
      <c r="AD283" s="2" t="s">
        <v>464</v>
      </c>
      <c r="AJ283" s="2" t="s">
        <v>38</v>
      </c>
      <c r="AO283" s="2" t="s">
        <v>1190</v>
      </c>
      <c r="AQ283" s="2">
        <v>6.0</v>
      </c>
      <c r="AT283" s="2">
        <v>10.0</v>
      </c>
      <c r="AU283" s="2">
        <v>10.0</v>
      </c>
      <c r="AV283" s="2" t="s">
        <v>1518</v>
      </c>
      <c r="AW283" s="2" t="s">
        <v>84</v>
      </c>
      <c r="AY283" s="2">
        <v>10.0</v>
      </c>
      <c r="AZ283" s="2" t="s">
        <v>1519</v>
      </c>
      <c r="BA283" s="2" t="s">
        <v>1520</v>
      </c>
      <c r="BB283" s="2" t="s">
        <v>1521</v>
      </c>
    </row>
    <row r="284">
      <c r="A284" s="2">
        <v>282.0</v>
      </c>
      <c r="B284" s="2">
        <v>282.0</v>
      </c>
      <c r="C284" s="2">
        <v>282.0</v>
      </c>
      <c r="H284" s="2" t="s">
        <v>10</v>
      </c>
      <c r="J284" s="4">
        <v>34818.0</v>
      </c>
      <c r="K284" s="2">
        <v>8.0</v>
      </c>
      <c r="L284" s="2">
        <v>150.0</v>
      </c>
      <c r="M284" s="2">
        <v>12.0</v>
      </c>
      <c r="N284" s="2">
        <v>2.0</v>
      </c>
      <c r="O284" s="2" t="s">
        <v>87</v>
      </c>
      <c r="P284" s="2">
        <v>1.0</v>
      </c>
      <c r="Q284" s="2" t="s">
        <v>89</v>
      </c>
      <c r="S284" s="2" t="s">
        <v>135</v>
      </c>
      <c r="U284" s="2">
        <v>1.0</v>
      </c>
      <c r="V284" s="2" t="s">
        <v>315</v>
      </c>
      <c r="Y284" s="2" t="s">
        <v>1522</v>
      </c>
      <c r="Z284" s="2" t="s">
        <v>123</v>
      </c>
      <c r="AB284" s="2">
        <v>0.0</v>
      </c>
      <c r="AC284" s="2" t="s">
        <v>1523</v>
      </c>
      <c r="AD284" s="2" t="s">
        <v>78</v>
      </c>
      <c r="AH284" s="2" t="s">
        <v>36</v>
      </c>
      <c r="AO284" s="2" t="s">
        <v>97</v>
      </c>
      <c r="AR284" s="2">
        <v>10.0</v>
      </c>
      <c r="AS284" s="2">
        <v>5.0</v>
      </c>
      <c r="AU284" s="2">
        <v>8.0</v>
      </c>
      <c r="AV284" s="2" t="s">
        <v>1524</v>
      </c>
      <c r="AW284" s="2" t="s">
        <v>101</v>
      </c>
      <c r="AY284" s="2">
        <v>10.0</v>
      </c>
      <c r="AZ284" s="2" t="s">
        <v>1525</v>
      </c>
    </row>
    <row r="285">
      <c r="A285" s="2">
        <v>283.0</v>
      </c>
      <c r="B285" s="2">
        <v>283.0</v>
      </c>
      <c r="C285" s="2">
        <v>283.0</v>
      </c>
      <c r="E285" s="2" t="s">
        <v>7</v>
      </c>
      <c r="J285" s="4">
        <v>33030.0</v>
      </c>
      <c r="K285" s="2">
        <v>7.0</v>
      </c>
      <c r="L285" s="2">
        <v>30.0</v>
      </c>
      <c r="M285" s="2">
        <v>10.0</v>
      </c>
      <c r="N285" s="2">
        <v>18.0</v>
      </c>
      <c r="O285" s="2" t="s">
        <v>327</v>
      </c>
      <c r="P285" s="2">
        <v>1.0</v>
      </c>
      <c r="Q285" s="2" t="s">
        <v>71</v>
      </c>
      <c r="S285" s="2" t="s">
        <v>130</v>
      </c>
      <c r="U285" s="2">
        <v>1.0</v>
      </c>
      <c r="V285" s="2" t="s">
        <v>224</v>
      </c>
      <c r="X285" s="2" t="s">
        <v>111</v>
      </c>
      <c r="Z285" s="2" t="s">
        <v>457</v>
      </c>
      <c r="AB285" s="2">
        <v>4.0</v>
      </c>
      <c r="AC285" s="2" t="s">
        <v>1526</v>
      </c>
      <c r="AD285" s="2" t="s">
        <v>464</v>
      </c>
      <c r="AG285" s="2" t="s">
        <v>35</v>
      </c>
      <c r="AH285" s="2" t="s">
        <v>36</v>
      </c>
      <c r="AO285" s="2" t="s">
        <v>97</v>
      </c>
      <c r="AQ285" s="2">
        <v>6.0</v>
      </c>
      <c r="AS285" s="2">
        <v>4.0</v>
      </c>
      <c r="AU285" s="2">
        <v>10.0</v>
      </c>
      <c r="AV285" s="2" t="s">
        <v>1527</v>
      </c>
      <c r="AW285" s="2" t="s">
        <v>101</v>
      </c>
      <c r="AY285" s="2">
        <v>10.0</v>
      </c>
      <c r="AZ285" s="2" t="s">
        <v>1528</v>
      </c>
      <c r="BA285" s="2" t="s">
        <v>1529</v>
      </c>
      <c r="BB285" s="2" t="s">
        <v>1530</v>
      </c>
    </row>
    <row r="286">
      <c r="A286" s="2">
        <v>284.0</v>
      </c>
      <c r="B286" s="2">
        <v>284.0</v>
      </c>
      <c r="C286" s="2">
        <v>284.0</v>
      </c>
      <c r="D286" s="2" t="s">
        <v>6</v>
      </c>
      <c r="H286" s="2" t="s">
        <v>10</v>
      </c>
      <c r="J286" s="4">
        <v>42813.0</v>
      </c>
      <c r="K286" s="2">
        <v>7.0</v>
      </c>
      <c r="L286" s="2">
        <v>0.0</v>
      </c>
      <c r="M286" s="2">
        <v>13.0</v>
      </c>
      <c r="N286" s="2">
        <v>5.0</v>
      </c>
      <c r="O286" s="2" t="s">
        <v>134</v>
      </c>
      <c r="P286" s="2">
        <v>1.0</v>
      </c>
      <c r="Q286" s="2" t="s">
        <v>89</v>
      </c>
      <c r="S286" s="2" t="s">
        <v>135</v>
      </c>
      <c r="U286" s="2">
        <v>0.0</v>
      </c>
      <c r="AD286" s="2" t="s">
        <v>78</v>
      </c>
      <c r="AH286" s="2" t="s">
        <v>36</v>
      </c>
      <c r="AO286" s="2" t="s">
        <v>116</v>
      </c>
      <c r="AR286" s="2">
        <v>25.0</v>
      </c>
      <c r="AT286" s="2">
        <v>15.0</v>
      </c>
      <c r="AU286" s="2">
        <v>50.0</v>
      </c>
      <c r="AV286" s="2" t="s">
        <v>1531</v>
      </c>
      <c r="AW286" s="2" t="s">
        <v>84</v>
      </c>
      <c r="AY286" s="2">
        <v>9.0</v>
      </c>
      <c r="AZ286" s="2" t="s">
        <v>1532</v>
      </c>
      <c r="BA286" s="2" t="s">
        <v>1533</v>
      </c>
      <c r="BB286" s="2" t="s">
        <v>392</v>
      </c>
    </row>
    <row r="287">
      <c r="A287" s="2">
        <v>285.0</v>
      </c>
      <c r="B287" s="2">
        <v>285.0</v>
      </c>
      <c r="C287" s="2">
        <v>285.0</v>
      </c>
      <c r="H287" s="2" t="s">
        <v>10</v>
      </c>
      <c r="J287" s="4">
        <v>31988.0</v>
      </c>
      <c r="K287" s="2">
        <v>7.0</v>
      </c>
      <c r="L287" s="2">
        <v>20.0</v>
      </c>
      <c r="M287" s="2">
        <v>7.0</v>
      </c>
      <c r="N287" s="2">
        <v>10.0</v>
      </c>
      <c r="O287" s="2" t="s">
        <v>192</v>
      </c>
      <c r="P287" s="2">
        <v>1.0</v>
      </c>
      <c r="Q287" s="2" t="s">
        <v>89</v>
      </c>
      <c r="S287" s="2" t="s">
        <v>130</v>
      </c>
      <c r="U287" s="2">
        <v>1.0</v>
      </c>
      <c r="V287" s="2" t="s">
        <v>315</v>
      </c>
      <c r="X287" s="2" t="s">
        <v>111</v>
      </c>
      <c r="Z287" s="2" t="s">
        <v>123</v>
      </c>
      <c r="AB287" s="2">
        <v>8.0</v>
      </c>
      <c r="AC287" s="2" t="s">
        <v>1534</v>
      </c>
      <c r="AD287" s="2" t="s">
        <v>78</v>
      </c>
      <c r="AJ287" s="2" t="s">
        <v>38</v>
      </c>
      <c r="AO287" s="2" t="s">
        <v>79</v>
      </c>
      <c r="AQ287" s="2">
        <v>3.0</v>
      </c>
      <c r="AS287" s="2">
        <v>3.0</v>
      </c>
      <c r="AU287" s="2">
        <v>8.0</v>
      </c>
      <c r="AV287" s="2" t="s">
        <v>1535</v>
      </c>
      <c r="AX287" s="2" t="s">
        <v>1536</v>
      </c>
      <c r="AY287" s="2">
        <v>10.0</v>
      </c>
      <c r="AZ287" s="2" t="s">
        <v>1537</v>
      </c>
    </row>
    <row r="288">
      <c r="A288" s="2">
        <v>286.0</v>
      </c>
      <c r="B288" s="2">
        <v>286.0</v>
      </c>
      <c r="C288" s="2">
        <v>286.0</v>
      </c>
      <c r="D288" s="2" t="s">
        <v>6</v>
      </c>
      <c r="E288" s="2" t="s">
        <v>7</v>
      </c>
      <c r="H288" s="2" t="s">
        <v>10</v>
      </c>
      <c r="J288" s="4">
        <v>32991.0</v>
      </c>
      <c r="K288" s="2">
        <v>7.0</v>
      </c>
      <c r="L288" s="2">
        <v>45.0</v>
      </c>
      <c r="M288" s="2">
        <v>12.0</v>
      </c>
      <c r="N288" s="2">
        <v>2.0</v>
      </c>
      <c r="O288" s="2" t="s">
        <v>405</v>
      </c>
      <c r="P288" s="2">
        <v>1.0</v>
      </c>
      <c r="Q288" s="2" t="s">
        <v>89</v>
      </c>
      <c r="S288" s="2" t="s">
        <v>72</v>
      </c>
      <c r="U288" s="2">
        <v>1.0</v>
      </c>
      <c r="V288" s="2" t="s">
        <v>224</v>
      </c>
      <c r="Y288" s="2" t="s">
        <v>841</v>
      </c>
      <c r="AA288" s="2" t="s">
        <v>1538</v>
      </c>
      <c r="AB288" s="2">
        <v>2.0</v>
      </c>
      <c r="AC288" s="10" t="s">
        <v>1539</v>
      </c>
      <c r="AD288" s="2" t="s">
        <v>114</v>
      </c>
      <c r="AJ288" s="2" t="s">
        <v>38</v>
      </c>
      <c r="AO288" s="2" t="s">
        <v>116</v>
      </c>
      <c r="AQ288" s="2">
        <v>6.0</v>
      </c>
      <c r="AS288" s="2">
        <v>4.0</v>
      </c>
      <c r="AU288" s="2">
        <v>6.0</v>
      </c>
      <c r="AV288" s="2" t="s">
        <v>1540</v>
      </c>
      <c r="AW288" s="2" t="s">
        <v>478</v>
      </c>
      <c r="AY288" s="2">
        <v>9.0</v>
      </c>
      <c r="AZ288" s="2" t="s">
        <v>1541</v>
      </c>
    </row>
    <row r="289">
      <c r="A289" s="2">
        <v>287.0</v>
      </c>
      <c r="B289" s="2">
        <v>287.0</v>
      </c>
      <c r="C289" s="2">
        <v>287.0</v>
      </c>
      <c r="E289" s="2" t="s">
        <v>7</v>
      </c>
      <c r="J289" s="4">
        <v>27674.0</v>
      </c>
      <c r="K289" s="2">
        <v>5.0</v>
      </c>
      <c r="L289" s="2">
        <v>75.0</v>
      </c>
      <c r="M289" s="2">
        <v>10.0</v>
      </c>
      <c r="N289" s="2">
        <v>10.0</v>
      </c>
      <c r="O289" s="2" t="s">
        <v>128</v>
      </c>
      <c r="P289" s="2">
        <v>1.0</v>
      </c>
      <c r="Q289" s="2" t="s">
        <v>89</v>
      </c>
      <c r="S289" s="2" t="s">
        <v>130</v>
      </c>
      <c r="U289" s="2">
        <v>1.0</v>
      </c>
      <c r="V289" s="2" t="s">
        <v>315</v>
      </c>
      <c r="X289" s="2" t="s">
        <v>111</v>
      </c>
      <c r="Z289" s="2" t="s">
        <v>228</v>
      </c>
      <c r="AB289" s="2">
        <v>17.0</v>
      </c>
      <c r="AD289" s="2" t="s">
        <v>78</v>
      </c>
      <c r="AJ289" s="2" t="s">
        <v>38</v>
      </c>
      <c r="AN289" s="2" t="s">
        <v>1542</v>
      </c>
      <c r="AO289" s="2" t="s">
        <v>97</v>
      </c>
      <c r="AR289" s="2">
        <v>10.0</v>
      </c>
      <c r="AT289" s="2">
        <v>10.0</v>
      </c>
      <c r="AU289" s="2">
        <v>15.0</v>
      </c>
      <c r="AV289" s="2" t="s">
        <v>1543</v>
      </c>
      <c r="AW289" s="2" t="s">
        <v>84</v>
      </c>
      <c r="AY289" s="2">
        <v>10.0</v>
      </c>
      <c r="AZ289" s="2" t="s">
        <v>1544</v>
      </c>
      <c r="BA289" s="2" t="s">
        <v>424</v>
      </c>
    </row>
    <row r="290">
      <c r="A290" s="2">
        <v>288.0</v>
      </c>
      <c r="B290" s="2">
        <v>288.0</v>
      </c>
      <c r="C290" s="2">
        <v>288.0</v>
      </c>
      <c r="D290" s="2" t="s">
        <v>6</v>
      </c>
      <c r="G290" s="2" t="s">
        <v>9</v>
      </c>
      <c r="H290" s="2" t="s">
        <v>10</v>
      </c>
      <c r="J290" s="4">
        <v>30999.0</v>
      </c>
      <c r="K290" s="2">
        <v>6.0</v>
      </c>
      <c r="L290" s="2">
        <v>35.0</v>
      </c>
      <c r="M290" s="2">
        <v>10.0</v>
      </c>
      <c r="N290" s="2">
        <v>1.0</v>
      </c>
      <c r="O290" s="2" t="s">
        <v>70</v>
      </c>
      <c r="P290" s="2">
        <v>1.0</v>
      </c>
      <c r="Q290" s="2" t="s">
        <v>129</v>
      </c>
      <c r="S290" s="2" t="s">
        <v>135</v>
      </c>
      <c r="U290" s="2">
        <v>1.0</v>
      </c>
      <c r="V290" s="2" t="s">
        <v>524</v>
      </c>
      <c r="X290" s="2" t="s">
        <v>111</v>
      </c>
      <c r="Z290" s="2" t="s">
        <v>457</v>
      </c>
      <c r="AB290" s="2">
        <v>10.0</v>
      </c>
      <c r="AC290" s="2" t="s">
        <v>1100</v>
      </c>
      <c r="AD290" s="2" t="s">
        <v>78</v>
      </c>
      <c r="AG290" s="2" t="s">
        <v>35</v>
      </c>
      <c r="AO290" s="2" t="s">
        <v>116</v>
      </c>
      <c r="AQ290" s="2">
        <v>5.0</v>
      </c>
      <c r="AS290" s="2">
        <v>5.0</v>
      </c>
      <c r="AU290" s="2">
        <v>15.0</v>
      </c>
      <c r="AV290" s="2" t="s">
        <v>1545</v>
      </c>
      <c r="AW290" s="2" t="s">
        <v>84</v>
      </c>
      <c r="AY290" s="2">
        <v>10.0</v>
      </c>
      <c r="AZ290" s="2" t="s">
        <v>1546</v>
      </c>
      <c r="BA290" s="2" t="s">
        <v>1547</v>
      </c>
      <c r="BB290" s="2" t="s">
        <v>154</v>
      </c>
    </row>
    <row r="291">
      <c r="A291" s="2">
        <v>289.0</v>
      </c>
      <c r="B291" s="2">
        <v>289.0</v>
      </c>
      <c r="C291" s="2">
        <v>289.0</v>
      </c>
      <c r="H291" s="2" t="s">
        <v>10</v>
      </c>
      <c r="J291" s="4">
        <v>29004.0</v>
      </c>
      <c r="K291" s="2">
        <v>6.0</v>
      </c>
      <c r="L291" s="2">
        <v>30.0</v>
      </c>
      <c r="M291" s="2">
        <v>10.0</v>
      </c>
      <c r="N291" s="2">
        <v>5.0</v>
      </c>
      <c r="O291" s="2" t="s">
        <v>327</v>
      </c>
      <c r="P291" s="2">
        <v>1.0</v>
      </c>
      <c r="Q291" s="2" t="s">
        <v>89</v>
      </c>
      <c r="S291" s="2" t="s">
        <v>130</v>
      </c>
      <c r="U291" s="2">
        <v>1.0</v>
      </c>
      <c r="V291" s="2" t="s">
        <v>11</v>
      </c>
      <c r="X291" s="2" t="s">
        <v>122</v>
      </c>
      <c r="Z291" s="2" t="s">
        <v>322</v>
      </c>
      <c r="AB291" s="2">
        <v>17.0</v>
      </c>
      <c r="AC291" s="2" t="s">
        <v>1548</v>
      </c>
      <c r="AD291" s="2" t="s">
        <v>114</v>
      </c>
      <c r="AJ291" s="2" t="s">
        <v>38</v>
      </c>
      <c r="AO291" s="2" t="s">
        <v>79</v>
      </c>
      <c r="AQ291" s="2">
        <v>4.0</v>
      </c>
      <c r="AT291" s="2">
        <v>10.0</v>
      </c>
      <c r="AU291" s="2">
        <v>12.0</v>
      </c>
      <c r="AV291" s="2" t="s">
        <v>1549</v>
      </c>
      <c r="AW291" s="2" t="s">
        <v>294</v>
      </c>
      <c r="AY291" s="2">
        <v>10.0</v>
      </c>
      <c r="AZ291" s="2" t="s">
        <v>1550</v>
      </c>
      <c r="BA291" s="2" t="s">
        <v>1551</v>
      </c>
    </row>
    <row r="292">
      <c r="A292" s="2">
        <v>290.0</v>
      </c>
      <c r="B292" s="2">
        <v>290.0</v>
      </c>
      <c r="C292" s="2">
        <v>290.0</v>
      </c>
      <c r="D292" s="2" t="s">
        <v>6</v>
      </c>
      <c r="E292" s="2" t="s">
        <v>7</v>
      </c>
      <c r="F292" s="2" t="s">
        <v>8</v>
      </c>
      <c r="G292" s="2" t="s">
        <v>9</v>
      </c>
      <c r="H292" s="2" t="s">
        <v>10</v>
      </c>
      <c r="J292" s="4">
        <v>32562.0</v>
      </c>
      <c r="K292" s="2">
        <v>6.0</v>
      </c>
      <c r="L292" s="2">
        <v>90.0</v>
      </c>
      <c r="M292" s="2">
        <v>7.0</v>
      </c>
      <c r="N292" s="2">
        <v>5.0</v>
      </c>
      <c r="O292" s="2" t="s">
        <v>70</v>
      </c>
      <c r="P292" s="2">
        <v>0.0</v>
      </c>
      <c r="Q292" s="2" t="s">
        <v>193</v>
      </c>
      <c r="S292" s="2" t="s">
        <v>130</v>
      </c>
      <c r="U292" s="2">
        <v>1.0</v>
      </c>
      <c r="V292" s="2" t="s">
        <v>91</v>
      </c>
      <c r="X292" s="2" t="s">
        <v>451</v>
      </c>
      <c r="Z292" s="2" t="s">
        <v>76</v>
      </c>
      <c r="AB292" s="2">
        <v>0.0</v>
      </c>
      <c r="AC292" s="2" t="s">
        <v>77</v>
      </c>
      <c r="AD292" s="2" t="s">
        <v>96</v>
      </c>
      <c r="AJ292" s="2" t="s">
        <v>38</v>
      </c>
      <c r="AO292" s="2" t="s">
        <v>97</v>
      </c>
      <c r="AQ292" s="2">
        <v>4.0</v>
      </c>
      <c r="AS292" s="2">
        <v>6.0</v>
      </c>
      <c r="AU292" s="2">
        <v>6.0</v>
      </c>
      <c r="AV292" s="2" t="s">
        <v>1552</v>
      </c>
      <c r="AX292" s="2" t="s">
        <v>1553</v>
      </c>
      <c r="AY292" s="2">
        <v>8.0</v>
      </c>
      <c r="AZ292" s="2" t="s">
        <v>1554</v>
      </c>
      <c r="BA292" s="2" t="s">
        <v>1555</v>
      </c>
      <c r="BB292" s="2" t="s">
        <v>1556</v>
      </c>
    </row>
    <row r="293">
      <c r="A293" s="2">
        <v>291.0</v>
      </c>
      <c r="B293" s="2">
        <v>291.0</v>
      </c>
      <c r="C293" s="2">
        <v>291.0</v>
      </c>
      <c r="E293" s="2" t="s">
        <v>7</v>
      </c>
      <c r="J293" s="4">
        <v>31633.0</v>
      </c>
      <c r="K293" s="2">
        <v>9.0</v>
      </c>
      <c r="L293" s="2">
        <v>20.0</v>
      </c>
      <c r="M293" s="2">
        <v>10.0</v>
      </c>
      <c r="N293" s="2">
        <v>40.0</v>
      </c>
      <c r="O293" s="2" t="s">
        <v>128</v>
      </c>
      <c r="P293" s="2">
        <v>0.0</v>
      </c>
      <c r="Q293" s="2" t="s">
        <v>193</v>
      </c>
      <c r="S293" s="2" t="s">
        <v>135</v>
      </c>
      <c r="U293" s="2">
        <v>1.0</v>
      </c>
      <c r="V293" s="2" t="s">
        <v>315</v>
      </c>
      <c r="X293" s="2" t="s">
        <v>111</v>
      </c>
      <c r="Z293" s="2" t="s">
        <v>76</v>
      </c>
      <c r="AB293" s="2">
        <v>11.0</v>
      </c>
      <c r="AC293" s="2" t="s">
        <v>77</v>
      </c>
      <c r="AD293" s="2" t="s">
        <v>236</v>
      </c>
      <c r="AH293" s="2" t="s">
        <v>36</v>
      </c>
      <c r="AJ293" s="2" t="s">
        <v>38</v>
      </c>
      <c r="AP293" s="2" t="s">
        <v>1557</v>
      </c>
      <c r="AQ293" s="2">
        <v>6.0</v>
      </c>
      <c r="AS293" s="2">
        <v>4.0</v>
      </c>
      <c r="AU293" s="2">
        <v>3.0</v>
      </c>
      <c r="AV293" s="2" t="s">
        <v>1558</v>
      </c>
      <c r="AW293" s="2" t="s">
        <v>101</v>
      </c>
      <c r="AY293" s="2">
        <v>7.0</v>
      </c>
      <c r="AZ293" s="2" t="s">
        <v>1559</v>
      </c>
      <c r="BA293" s="2" t="s">
        <v>1560</v>
      </c>
    </row>
    <row r="294">
      <c r="A294" s="2">
        <v>292.0</v>
      </c>
      <c r="B294" s="2">
        <v>292.0</v>
      </c>
      <c r="C294" s="2">
        <v>292.0</v>
      </c>
      <c r="H294" s="2" t="s">
        <v>10</v>
      </c>
      <c r="J294" s="4">
        <v>31426.0</v>
      </c>
      <c r="K294" s="2">
        <v>8.0</v>
      </c>
      <c r="L294" s="2">
        <v>0.0</v>
      </c>
      <c r="M294" s="2">
        <v>10.0</v>
      </c>
      <c r="N294" s="2">
        <v>10.0</v>
      </c>
      <c r="O294" s="2" t="s">
        <v>120</v>
      </c>
      <c r="P294" s="2">
        <v>0.0</v>
      </c>
      <c r="Q294" s="2" t="s">
        <v>71</v>
      </c>
      <c r="S294" s="2" t="s">
        <v>72</v>
      </c>
      <c r="U294" s="2">
        <v>1.0</v>
      </c>
      <c r="W294" s="2" t="s">
        <v>1561</v>
      </c>
      <c r="X294" s="2" t="s">
        <v>485</v>
      </c>
      <c r="Z294" s="2" t="s">
        <v>123</v>
      </c>
      <c r="AB294" s="2">
        <v>12.0</v>
      </c>
      <c r="AC294" s="2" t="s">
        <v>1562</v>
      </c>
      <c r="AD294" s="2" t="s">
        <v>464</v>
      </c>
      <c r="AH294" s="2" t="s">
        <v>36</v>
      </c>
      <c r="AO294" s="2" t="s">
        <v>97</v>
      </c>
      <c r="AQ294" s="2">
        <v>3.0</v>
      </c>
      <c r="AS294" s="2">
        <v>5.0</v>
      </c>
      <c r="AU294" s="2">
        <v>15.0</v>
      </c>
      <c r="AV294" s="2" t="s">
        <v>1563</v>
      </c>
      <c r="AW294" s="2" t="s">
        <v>294</v>
      </c>
      <c r="AY294" s="2">
        <v>9.0</v>
      </c>
      <c r="AZ294" s="2" t="s">
        <v>102</v>
      </c>
      <c r="BA294" s="2" t="s">
        <v>1564</v>
      </c>
    </row>
    <row r="295">
      <c r="A295" s="2">
        <v>293.0</v>
      </c>
      <c r="B295" s="2">
        <v>293.0</v>
      </c>
      <c r="C295" s="2">
        <v>293.0</v>
      </c>
      <c r="D295" s="2" t="s">
        <v>6</v>
      </c>
      <c r="J295" s="4">
        <v>34741.0</v>
      </c>
      <c r="K295" s="2">
        <v>7.0</v>
      </c>
      <c r="L295" s="2">
        <v>120.0</v>
      </c>
      <c r="M295" s="2">
        <v>9.0</v>
      </c>
      <c r="N295" s="2">
        <v>4.0</v>
      </c>
      <c r="O295" s="2" t="s">
        <v>437</v>
      </c>
      <c r="P295" s="2">
        <v>0.0</v>
      </c>
      <c r="Q295" s="2" t="s">
        <v>71</v>
      </c>
      <c r="S295" s="2" t="s">
        <v>130</v>
      </c>
      <c r="U295" s="2">
        <v>0.0</v>
      </c>
      <c r="AD295" s="2" t="s">
        <v>78</v>
      </c>
      <c r="AH295" s="2" t="s">
        <v>36</v>
      </c>
      <c r="AO295" s="2" t="s">
        <v>79</v>
      </c>
      <c r="AR295" s="2">
        <v>20.0</v>
      </c>
      <c r="AT295" s="2">
        <v>20.0</v>
      </c>
      <c r="AU295" s="2">
        <v>10.0</v>
      </c>
      <c r="AV295" s="2" t="s">
        <v>1565</v>
      </c>
      <c r="AW295" s="2" t="s">
        <v>84</v>
      </c>
      <c r="AY295" s="2">
        <v>8.0</v>
      </c>
      <c r="AZ295" s="2" t="s">
        <v>1566</v>
      </c>
      <c r="BA295" s="2" t="s">
        <v>1567</v>
      </c>
      <c r="BB295" s="2" t="s">
        <v>1568</v>
      </c>
    </row>
    <row r="296">
      <c r="A296" s="2">
        <v>294.0</v>
      </c>
      <c r="B296" s="2">
        <v>294.0</v>
      </c>
      <c r="C296" s="2">
        <v>294.0</v>
      </c>
      <c r="D296" s="2" t="s">
        <v>6</v>
      </c>
      <c r="E296" s="2" t="s">
        <v>7</v>
      </c>
      <c r="G296" s="2" t="s">
        <v>9</v>
      </c>
      <c r="J296" s="4">
        <v>33422.0</v>
      </c>
      <c r="K296" s="2">
        <v>8.0</v>
      </c>
      <c r="L296" s="2">
        <v>6.0</v>
      </c>
      <c r="M296" s="2">
        <v>15.0</v>
      </c>
      <c r="N296" s="2">
        <v>2.0</v>
      </c>
      <c r="O296" s="2" t="s">
        <v>192</v>
      </c>
      <c r="P296" s="2">
        <v>0.0</v>
      </c>
      <c r="Q296" s="2" t="s">
        <v>193</v>
      </c>
      <c r="S296" s="2" t="s">
        <v>130</v>
      </c>
      <c r="U296" s="2">
        <v>0.0</v>
      </c>
      <c r="AD296" s="2" t="s">
        <v>114</v>
      </c>
      <c r="AJ296" s="2" t="s">
        <v>38</v>
      </c>
      <c r="AO296" s="2" t="s">
        <v>97</v>
      </c>
      <c r="AQ296" s="2">
        <v>6.0</v>
      </c>
      <c r="AS296" s="2">
        <v>4.0</v>
      </c>
      <c r="AU296" s="2">
        <v>48.0</v>
      </c>
      <c r="AV296" s="2" t="s">
        <v>1569</v>
      </c>
      <c r="AW296" s="2" t="s">
        <v>101</v>
      </c>
      <c r="AY296" s="2">
        <v>10.0</v>
      </c>
      <c r="AZ296" s="2" t="s">
        <v>1570</v>
      </c>
      <c r="BA296" s="2" t="s">
        <v>1571</v>
      </c>
    </row>
    <row r="297">
      <c r="A297" s="2">
        <v>295.0</v>
      </c>
      <c r="B297" s="2">
        <v>295.0</v>
      </c>
      <c r="C297" s="2">
        <v>295.0</v>
      </c>
      <c r="E297" s="2" t="s">
        <v>7</v>
      </c>
      <c r="J297" s="4">
        <v>27453.0</v>
      </c>
      <c r="K297" s="2">
        <v>6.0</v>
      </c>
      <c r="L297" s="2">
        <v>0.0</v>
      </c>
      <c r="M297" s="2">
        <v>88.0</v>
      </c>
      <c r="N297" s="2">
        <v>2.0</v>
      </c>
      <c r="O297" s="2" t="s">
        <v>437</v>
      </c>
      <c r="P297" s="2">
        <v>1.0</v>
      </c>
      <c r="Q297" s="2" t="s">
        <v>89</v>
      </c>
      <c r="S297" s="2" t="s">
        <v>130</v>
      </c>
      <c r="U297" s="2">
        <v>1.0</v>
      </c>
      <c r="V297" s="2" t="s">
        <v>315</v>
      </c>
      <c r="X297" s="2" t="s">
        <v>111</v>
      </c>
      <c r="Z297" s="2" t="s">
        <v>531</v>
      </c>
      <c r="AB297" s="2">
        <v>12.0</v>
      </c>
      <c r="AC297" s="2" t="s">
        <v>1572</v>
      </c>
      <c r="AD297" s="2" t="s">
        <v>1229</v>
      </c>
      <c r="AM297" s="2" t="s">
        <v>41</v>
      </c>
      <c r="AW297" s="2" t="s">
        <v>84</v>
      </c>
      <c r="AY297" s="2">
        <v>8.0</v>
      </c>
      <c r="AZ297" s="2" t="s">
        <v>1573</v>
      </c>
      <c r="BA297" s="2" t="s">
        <v>1574</v>
      </c>
      <c r="BB297" s="2" t="s">
        <v>154</v>
      </c>
    </row>
    <row r="298">
      <c r="A298" s="2">
        <v>296.0</v>
      </c>
      <c r="B298" s="2">
        <v>296.0</v>
      </c>
      <c r="C298" s="2">
        <v>296.0</v>
      </c>
      <c r="D298" s="2" t="s">
        <v>6</v>
      </c>
      <c r="J298" s="4">
        <v>32851.0</v>
      </c>
      <c r="K298" s="2">
        <v>8.0</v>
      </c>
      <c r="L298" s="2">
        <v>0.0</v>
      </c>
      <c r="M298" s="2">
        <v>10.0</v>
      </c>
      <c r="N298" s="2">
        <v>30.0</v>
      </c>
      <c r="O298" s="2" t="s">
        <v>437</v>
      </c>
      <c r="P298" s="2">
        <v>0.0</v>
      </c>
      <c r="Q298" s="2" t="s">
        <v>89</v>
      </c>
      <c r="S298" s="2" t="s">
        <v>72</v>
      </c>
      <c r="U298" s="2">
        <v>1.0</v>
      </c>
      <c r="V298" s="2" t="s">
        <v>315</v>
      </c>
      <c r="X298" s="2" t="s">
        <v>111</v>
      </c>
      <c r="Z298" s="2" t="s">
        <v>123</v>
      </c>
      <c r="AB298" s="2">
        <v>7.0</v>
      </c>
      <c r="AC298" s="2" t="s">
        <v>1575</v>
      </c>
      <c r="AD298" s="2" t="s">
        <v>114</v>
      </c>
      <c r="AM298" s="2" t="s">
        <v>41</v>
      </c>
      <c r="AW298" s="2" t="s">
        <v>294</v>
      </c>
      <c r="AY298" s="2">
        <v>8.0</v>
      </c>
      <c r="AZ298" s="2" t="s">
        <v>1576</v>
      </c>
      <c r="BA298" s="2" t="s">
        <v>1577</v>
      </c>
    </row>
    <row r="299">
      <c r="A299" s="2">
        <v>297.0</v>
      </c>
      <c r="B299" s="2">
        <v>297.0</v>
      </c>
      <c r="C299" s="2">
        <v>297.0</v>
      </c>
      <c r="D299" s="2" t="s">
        <v>6</v>
      </c>
      <c r="H299" s="2" t="s">
        <v>10</v>
      </c>
      <c r="J299" s="4">
        <v>30785.0</v>
      </c>
      <c r="K299" s="2">
        <v>7.0</v>
      </c>
      <c r="L299" s="2">
        <v>0.0</v>
      </c>
      <c r="M299" s="2">
        <v>12.0</v>
      </c>
      <c r="N299" s="2">
        <v>8.0</v>
      </c>
      <c r="O299" s="2" t="s">
        <v>120</v>
      </c>
      <c r="P299" s="2">
        <v>1.0</v>
      </c>
      <c r="Q299" s="2" t="s">
        <v>129</v>
      </c>
      <c r="S299" s="2" t="s">
        <v>135</v>
      </c>
      <c r="U299" s="2">
        <v>1.0</v>
      </c>
      <c r="W299" s="2" t="s">
        <v>1578</v>
      </c>
      <c r="X299" s="2" t="s">
        <v>111</v>
      </c>
      <c r="Z299" s="2" t="s">
        <v>123</v>
      </c>
      <c r="AB299" s="2">
        <v>10.0</v>
      </c>
      <c r="AC299" s="2" t="s">
        <v>1579</v>
      </c>
      <c r="AD299" s="2" t="s">
        <v>464</v>
      </c>
      <c r="AH299" s="2" t="s">
        <v>36</v>
      </c>
      <c r="AJ299" s="2" t="s">
        <v>38</v>
      </c>
      <c r="AO299" s="2" t="s">
        <v>116</v>
      </c>
      <c r="AQ299" s="2">
        <v>3.0</v>
      </c>
      <c r="AS299" s="2">
        <v>5.0</v>
      </c>
      <c r="AU299" s="2">
        <v>10.0</v>
      </c>
      <c r="AV299" s="2" t="s">
        <v>1580</v>
      </c>
      <c r="AW299" s="2" t="s">
        <v>84</v>
      </c>
      <c r="AY299" s="2">
        <v>10.0</v>
      </c>
      <c r="AZ299" s="2" t="s">
        <v>1581</v>
      </c>
      <c r="BA299" s="2" t="s">
        <v>1582</v>
      </c>
      <c r="BB299" s="2" t="s">
        <v>1583</v>
      </c>
    </row>
    <row r="300">
      <c r="A300" s="2">
        <v>298.0</v>
      </c>
      <c r="B300" s="2">
        <v>298.0</v>
      </c>
      <c r="C300" s="2">
        <v>298.0</v>
      </c>
      <c r="E300" s="2" t="s">
        <v>7</v>
      </c>
      <c r="G300" s="2" t="s">
        <v>9</v>
      </c>
      <c r="J300" s="4">
        <v>32331.0</v>
      </c>
      <c r="K300" s="2">
        <v>6.0</v>
      </c>
      <c r="L300" s="2">
        <v>0.0</v>
      </c>
      <c r="M300" s="2">
        <v>10.0</v>
      </c>
      <c r="N300" s="2">
        <v>20.0</v>
      </c>
      <c r="O300" s="2" t="s">
        <v>87</v>
      </c>
      <c r="P300" s="2">
        <v>0.0</v>
      </c>
      <c r="Q300" s="2" t="s">
        <v>71</v>
      </c>
      <c r="S300" s="2" t="s">
        <v>90</v>
      </c>
      <c r="U300" s="2">
        <v>1.0</v>
      </c>
      <c r="V300" s="2" t="s">
        <v>315</v>
      </c>
      <c r="X300" s="2" t="s">
        <v>111</v>
      </c>
      <c r="Z300" s="2" t="s">
        <v>123</v>
      </c>
      <c r="AB300" s="2">
        <v>6.0</v>
      </c>
      <c r="AC300" s="2" t="s">
        <v>301</v>
      </c>
      <c r="AD300" s="2" t="s">
        <v>114</v>
      </c>
      <c r="AI300" s="2" t="s">
        <v>37</v>
      </c>
      <c r="AO300" s="2" t="s">
        <v>79</v>
      </c>
      <c r="AQ300" s="2">
        <v>5.0</v>
      </c>
      <c r="AS300" s="2">
        <v>3.0</v>
      </c>
      <c r="AU300" s="2">
        <v>20.0</v>
      </c>
      <c r="AV300" s="2" t="s">
        <v>1584</v>
      </c>
      <c r="AW300" s="2" t="s">
        <v>84</v>
      </c>
      <c r="AY300" s="2">
        <v>7.0</v>
      </c>
      <c r="AZ300" s="2" t="s">
        <v>1585</v>
      </c>
      <c r="BA300" s="2" t="s">
        <v>1586</v>
      </c>
      <c r="BB300" s="2" t="s">
        <v>1587</v>
      </c>
    </row>
    <row r="301">
      <c r="A301" s="2">
        <v>299.0</v>
      </c>
      <c r="B301" s="2">
        <v>299.0</v>
      </c>
      <c r="C301" s="2">
        <v>299.0</v>
      </c>
      <c r="H301" s="2" t="s">
        <v>10</v>
      </c>
      <c r="J301" s="4">
        <v>21991.0</v>
      </c>
      <c r="K301" s="2">
        <v>6.0</v>
      </c>
      <c r="L301" s="2">
        <v>60.0</v>
      </c>
      <c r="M301" s="2">
        <v>10.0</v>
      </c>
      <c r="N301" s="2">
        <v>6.0</v>
      </c>
      <c r="O301" s="2" t="s">
        <v>70</v>
      </c>
      <c r="P301" s="2">
        <v>0.0</v>
      </c>
      <c r="Q301" s="2" t="s">
        <v>108</v>
      </c>
      <c r="T301" s="2" t="s">
        <v>1588</v>
      </c>
      <c r="U301" s="2">
        <v>1.0</v>
      </c>
      <c r="V301" s="2" t="s">
        <v>195</v>
      </c>
      <c r="X301" s="2" t="s">
        <v>207</v>
      </c>
      <c r="AA301" s="2" t="s">
        <v>1589</v>
      </c>
      <c r="AB301" s="2">
        <v>33.0</v>
      </c>
      <c r="AC301" s="2" t="s">
        <v>1590</v>
      </c>
      <c r="AD301" s="2" t="s">
        <v>114</v>
      </c>
      <c r="AJ301" s="2" t="s">
        <v>38</v>
      </c>
      <c r="AO301" s="2" t="s">
        <v>97</v>
      </c>
      <c r="AQ301" s="2">
        <v>3.0</v>
      </c>
      <c r="AS301" s="2">
        <v>5.0</v>
      </c>
      <c r="AU301" s="2">
        <v>12.0</v>
      </c>
      <c r="AV301" s="2" t="s">
        <v>1591</v>
      </c>
      <c r="AX301" s="2" t="s">
        <v>1592</v>
      </c>
      <c r="AY301" s="2">
        <v>10.0</v>
      </c>
      <c r="AZ301" s="2" t="s">
        <v>1593</v>
      </c>
      <c r="BA301" s="2" t="s">
        <v>1594</v>
      </c>
      <c r="BB301" s="2" t="s">
        <v>1595</v>
      </c>
    </row>
    <row r="302">
      <c r="A302" s="2">
        <v>300.0</v>
      </c>
      <c r="B302" s="2">
        <v>300.0</v>
      </c>
      <c r="C302" s="2">
        <v>300.0</v>
      </c>
      <c r="D302" s="2" t="s">
        <v>6</v>
      </c>
      <c r="E302" s="2" t="s">
        <v>7</v>
      </c>
      <c r="F302" s="2" t="s">
        <v>8</v>
      </c>
      <c r="G302" s="2" t="s">
        <v>9</v>
      </c>
      <c r="H302" s="2" t="s">
        <v>10</v>
      </c>
      <c r="I302" s="2" t="s">
        <v>1596</v>
      </c>
      <c r="J302" s="4">
        <v>32557.0</v>
      </c>
      <c r="K302" s="2">
        <v>8.0</v>
      </c>
      <c r="L302" s="2">
        <v>5.0</v>
      </c>
      <c r="M302" s="2">
        <v>12.0</v>
      </c>
      <c r="N302" s="2">
        <v>4.0</v>
      </c>
      <c r="O302" s="2" t="s">
        <v>291</v>
      </c>
      <c r="P302" s="2">
        <v>1.0</v>
      </c>
      <c r="Q302" s="2" t="s">
        <v>71</v>
      </c>
      <c r="S302" s="2" t="s">
        <v>130</v>
      </c>
      <c r="U302" s="2">
        <v>0.0</v>
      </c>
      <c r="AD302" s="2" t="s">
        <v>78</v>
      </c>
      <c r="AE302" s="2" t="s">
        <v>33</v>
      </c>
      <c r="AG302" s="2" t="s">
        <v>35</v>
      </c>
      <c r="AH302" s="2" t="s">
        <v>36</v>
      </c>
      <c r="AJ302" s="2" t="s">
        <v>38</v>
      </c>
      <c r="AO302" s="2" t="s">
        <v>97</v>
      </c>
      <c r="AR302" s="2">
        <v>40.0</v>
      </c>
      <c r="AS302" s="2">
        <v>6.0</v>
      </c>
      <c r="AU302" s="2">
        <v>6.0</v>
      </c>
      <c r="AV302" s="2" t="s">
        <v>1597</v>
      </c>
      <c r="AW302" s="2" t="s">
        <v>292</v>
      </c>
      <c r="AY302" s="2">
        <v>10.0</v>
      </c>
      <c r="AZ302" s="2" t="s">
        <v>1598</v>
      </c>
      <c r="BA302" s="2" t="s">
        <v>1599</v>
      </c>
      <c r="BB302" s="2" t="s">
        <v>1600</v>
      </c>
    </row>
    <row r="303">
      <c r="A303" s="2">
        <v>301.0</v>
      </c>
      <c r="B303" s="2">
        <v>301.0</v>
      </c>
      <c r="C303" s="2">
        <v>301.0</v>
      </c>
      <c r="D303" s="2" t="s">
        <v>6</v>
      </c>
      <c r="E303" s="2" t="s">
        <v>7</v>
      </c>
      <c r="G303" s="2" t="s">
        <v>9</v>
      </c>
      <c r="H303" s="2" t="s">
        <v>10</v>
      </c>
      <c r="J303" s="4">
        <v>43019.0</v>
      </c>
      <c r="K303" s="2">
        <v>7.0</v>
      </c>
      <c r="L303" s="2">
        <v>60.0</v>
      </c>
      <c r="M303" s="2">
        <v>11.0</v>
      </c>
      <c r="N303" s="2">
        <v>25.0</v>
      </c>
      <c r="O303" s="2" t="s">
        <v>291</v>
      </c>
      <c r="P303" s="2">
        <v>0.0</v>
      </c>
      <c r="Q303" s="2" t="s">
        <v>71</v>
      </c>
      <c r="S303" s="2" t="s">
        <v>130</v>
      </c>
      <c r="U303" s="2">
        <v>1.0</v>
      </c>
      <c r="V303" s="2" t="s">
        <v>224</v>
      </c>
      <c r="X303" s="2" t="s">
        <v>111</v>
      </c>
      <c r="Z303" s="2" t="s">
        <v>457</v>
      </c>
      <c r="AB303" s="2">
        <v>11.0</v>
      </c>
      <c r="AC303" s="2" t="s">
        <v>1601</v>
      </c>
      <c r="AD303" s="2" t="s">
        <v>114</v>
      </c>
      <c r="AJ303" s="2" t="s">
        <v>38</v>
      </c>
      <c r="AO303" s="2" t="s">
        <v>79</v>
      </c>
      <c r="AQ303" s="2">
        <v>3.0</v>
      </c>
      <c r="AS303" s="2">
        <v>6.0</v>
      </c>
      <c r="AU303" s="2">
        <v>10.0</v>
      </c>
      <c r="AV303" s="2" t="s">
        <v>1602</v>
      </c>
      <c r="AW303" s="2" t="s">
        <v>84</v>
      </c>
      <c r="AY303" s="2">
        <v>10.0</v>
      </c>
      <c r="AZ303" s="2" t="s">
        <v>231</v>
      </c>
      <c r="BA303" s="2" t="s">
        <v>1603</v>
      </c>
    </row>
    <row r="304">
      <c r="A304" s="2">
        <v>302.0</v>
      </c>
      <c r="B304" s="2">
        <v>302.0</v>
      </c>
      <c r="C304" s="2">
        <v>302.0</v>
      </c>
      <c r="D304" s="2" t="s">
        <v>6</v>
      </c>
      <c r="E304" s="2" t="s">
        <v>7</v>
      </c>
      <c r="J304" s="4">
        <v>29941.0</v>
      </c>
      <c r="K304" s="2">
        <v>7.0</v>
      </c>
      <c r="L304" s="2">
        <v>80.0</v>
      </c>
      <c r="M304" s="2">
        <v>9.0</v>
      </c>
      <c r="N304" s="2">
        <v>20.0</v>
      </c>
      <c r="O304" s="2" t="s">
        <v>120</v>
      </c>
      <c r="P304" s="2">
        <v>0.0</v>
      </c>
      <c r="Q304" s="2" t="s">
        <v>89</v>
      </c>
      <c r="S304" s="2" t="s">
        <v>90</v>
      </c>
      <c r="U304" s="2">
        <v>1.0</v>
      </c>
      <c r="V304" s="2" t="s">
        <v>315</v>
      </c>
      <c r="X304" s="2" t="s">
        <v>111</v>
      </c>
      <c r="Z304" s="2" t="s">
        <v>123</v>
      </c>
      <c r="AB304" s="2">
        <v>15.0</v>
      </c>
      <c r="AC304" s="2" t="s">
        <v>1604</v>
      </c>
      <c r="AD304" s="2" t="s">
        <v>114</v>
      </c>
      <c r="AM304" s="2" t="s">
        <v>41</v>
      </c>
      <c r="AW304" s="2" t="s">
        <v>294</v>
      </c>
      <c r="AY304" s="2">
        <v>7.0</v>
      </c>
      <c r="AZ304" s="2" t="s">
        <v>1605</v>
      </c>
      <c r="BA304" s="2" t="s">
        <v>1606</v>
      </c>
      <c r="BB304" s="2" t="s">
        <v>1607</v>
      </c>
    </row>
    <row r="305">
      <c r="A305" s="2">
        <v>303.0</v>
      </c>
      <c r="B305" s="2">
        <v>303.0</v>
      </c>
      <c r="C305" s="2">
        <v>303.0</v>
      </c>
      <c r="D305" s="2" t="s">
        <v>6</v>
      </c>
      <c r="F305" s="2" t="s">
        <v>8</v>
      </c>
      <c r="H305" s="2" t="s">
        <v>10</v>
      </c>
      <c r="J305" s="4">
        <v>32303.0</v>
      </c>
      <c r="K305" s="2">
        <v>6.0</v>
      </c>
      <c r="L305" s="2">
        <v>25.0</v>
      </c>
      <c r="M305" s="2">
        <v>8.0</v>
      </c>
      <c r="N305" s="2">
        <v>30.0</v>
      </c>
      <c r="O305" s="2" t="s">
        <v>327</v>
      </c>
      <c r="P305" s="2">
        <v>0.0</v>
      </c>
      <c r="Q305" s="2" t="s">
        <v>89</v>
      </c>
      <c r="S305" s="2" t="s">
        <v>72</v>
      </c>
      <c r="U305" s="2">
        <v>1.0</v>
      </c>
      <c r="V305" s="2" t="s">
        <v>515</v>
      </c>
      <c r="Y305" s="2" t="s">
        <v>1608</v>
      </c>
      <c r="Z305" s="2" t="s">
        <v>228</v>
      </c>
      <c r="AB305" s="2">
        <v>4.0</v>
      </c>
      <c r="AC305" s="2" t="s">
        <v>1609</v>
      </c>
      <c r="AD305" s="2" t="s">
        <v>114</v>
      </c>
      <c r="AG305" s="2" t="s">
        <v>35</v>
      </c>
      <c r="AO305" s="2" t="s">
        <v>97</v>
      </c>
      <c r="AQ305" s="2">
        <v>5.0</v>
      </c>
      <c r="AS305" s="2">
        <v>5.0</v>
      </c>
      <c r="AU305" s="2">
        <v>20.0</v>
      </c>
      <c r="AV305" s="2" t="s">
        <v>1610</v>
      </c>
      <c r="AW305" s="2" t="s">
        <v>84</v>
      </c>
      <c r="AY305" s="2">
        <v>10.0</v>
      </c>
      <c r="AZ305" s="2" t="s">
        <v>1611</v>
      </c>
      <c r="BA305" s="2" t="s">
        <v>1612</v>
      </c>
    </row>
    <row r="306">
      <c r="A306" s="2">
        <v>304.0</v>
      </c>
      <c r="B306" s="2">
        <v>304.0</v>
      </c>
      <c r="C306" s="2">
        <v>304.0</v>
      </c>
      <c r="H306" s="2" t="s">
        <v>10</v>
      </c>
      <c r="J306" s="4">
        <v>43056.0</v>
      </c>
      <c r="K306" s="2">
        <v>8.0</v>
      </c>
      <c r="L306" s="2">
        <v>30.0</v>
      </c>
      <c r="M306" s="2">
        <v>8.0</v>
      </c>
      <c r="N306" s="2">
        <v>5.0</v>
      </c>
      <c r="O306" s="2" t="s">
        <v>87</v>
      </c>
      <c r="P306" s="2">
        <v>0.0</v>
      </c>
      <c r="R306" s="2" t="s">
        <v>41</v>
      </c>
      <c r="T306" s="2" t="s">
        <v>1613</v>
      </c>
      <c r="U306" s="2">
        <v>1.0</v>
      </c>
      <c r="V306" s="2" t="s">
        <v>35</v>
      </c>
      <c r="X306" s="2" t="s">
        <v>451</v>
      </c>
      <c r="AA306" s="2" t="s">
        <v>1614</v>
      </c>
      <c r="AB306" s="2">
        <v>10.0</v>
      </c>
      <c r="AC306" s="2" t="s">
        <v>1615</v>
      </c>
      <c r="AD306" s="2" t="s">
        <v>114</v>
      </c>
      <c r="AG306" s="2" t="s">
        <v>35</v>
      </c>
      <c r="AO306" s="2" t="s">
        <v>237</v>
      </c>
      <c r="AR306" s="2" t="s">
        <v>1616</v>
      </c>
      <c r="AT306" s="2" t="s">
        <v>1617</v>
      </c>
      <c r="AU306" s="2">
        <v>5.0</v>
      </c>
      <c r="AV306" s="2" t="s">
        <v>1618</v>
      </c>
      <c r="AW306" s="2" t="s">
        <v>292</v>
      </c>
      <c r="AY306" s="2">
        <v>6.0</v>
      </c>
      <c r="AZ306" s="2" t="s">
        <v>1619</v>
      </c>
      <c r="BA306" s="2" t="s">
        <v>1620</v>
      </c>
      <c r="BB306" s="2" t="s">
        <v>1621</v>
      </c>
    </row>
    <row r="307">
      <c r="A307" s="2">
        <v>305.0</v>
      </c>
      <c r="B307" s="2">
        <v>305.0</v>
      </c>
      <c r="C307" s="2">
        <v>305.0</v>
      </c>
      <c r="E307" s="2" t="s">
        <v>7</v>
      </c>
      <c r="J307" s="4">
        <v>31769.0</v>
      </c>
      <c r="K307" s="2">
        <v>8.0</v>
      </c>
      <c r="L307" s="2">
        <v>90.0</v>
      </c>
      <c r="M307" s="2">
        <v>12.0</v>
      </c>
      <c r="N307" s="2">
        <v>4.0</v>
      </c>
      <c r="O307" s="2" t="s">
        <v>134</v>
      </c>
      <c r="P307" s="2">
        <v>0.0</v>
      </c>
      <c r="Q307" s="2" t="s">
        <v>89</v>
      </c>
      <c r="S307" s="2" t="s">
        <v>135</v>
      </c>
      <c r="U307" s="2">
        <v>1.0</v>
      </c>
      <c r="V307" s="2" t="s">
        <v>315</v>
      </c>
      <c r="X307" s="2" t="s">
        <v>111</v>
      </c>
      <c r="Z307" s="2" t="s">
        <v>123</v>
      </c>
      <c r="AB307" s="2">
        <v>9.0</v>
      </c>
      <c r="AC307" s="2" t="s">
        <v>1622</v>
      </c>
      <c r="AD307" s="2" t="s">
        <v>114</v>
      </c>
      <c r="AH307" s="2" t="s">
        <v>36</v>
      </c>
      <c r="AO307" s="2" t="s">
        <v>116</v>
      </c>
      <c r="AQ307" s="2">
        <v>6.0</v>
      </c>
      <c r="AS307" s="2">
        <v>6.0</v>
      </c>
      <c r="AU307" s="2">
        <v>6.0</v>
      </c>
      <c r="AV307" s="2" t="s">
        <v>1623</v>
      </c>
      <c r="AW307" s="2" t="s">
        <v>84</v>
      </c>
      <c r="AY307" s="2">
        <v>8.0</v>
      </c>
      <c r="AZ307" s="2" t="s">
        <v>1624</v>
      </c>
      <c r="BA307" s="2" t="s">
        <v>1625</v>
      </c>
    </row>
    <row r="308">
      <c r="A308" s="2">
        <v>306.0</v>
      </c>
      <c r="B308" s="2">
        <v>306.0</v>
      </c>
      <c r="C308" s="2">
        <v>306.0</v>
      </c>
      <c r="D308" s="2" t="s">
        <v>6</v>
      </c>
      <c r="J308" s="4">
        <v>34335.0</v>
      </c>
      <c r="K308" s="2">
        <v>8.0</v>
      </c>
      <c r="L308" s="2">
        <v>150.0</v>
      </c>
      <c r="M308" s="2">
        <v>6.0</v>
      </c>
      <c r="N308" s="2">
        <v>5.0</v>
      </c>
      <c r="O308" s="2" t="s">
        <v>120</v>
      </c>
      <c r="P308" s="2">
        <v>1.0</v>
      </c>
      <c r="Q308" s="2" t="s">
        <v>108</v>
      </c>
      <c r="S308" s="2" t="s">
        <v>130</v>
      </c>
      <c r="U308" s="2">
        <v>1.0</v>
      </c>
      <c r="V308" s="2" t="s">
        <v>315</v>
      </c>
      <c r="X308" s="2" t="s">
        <v>111</v>
      </c>
      <c r="AA308" s="2" t="s">
        <v>1626</v>
      </c>
      <c r="AB308" s="2">
        <v>2.0</v>
      </c>
      <c r="AC308" s="2" t="s">
        <v>1627</v>
      </c>
      <c r="AD308" s="2" t="s">
        <v>78</v>
      </c>
      <c r="AG308" s="2" t="s">
        <v>35</v>
      </c>
      <c r="AO308" s="2" t="s">
        <v>97</v>
      </c>
      <c r="AR308" s="2">
        <v>12.0</v>
      </c>
      <c r="AS308" s="2">
        <v>2.0</v>
      </c>
      <c r="AU308" s="2">
        <v>50.0</v>
      </c>
      <c r="AV308" s="2" t="s">
        <v>1628</v>
      </c>
      <c r="AW308" s="2" t="s">
        <v>101</v>
      </c>
      <c r="AY308" s="2">
        <v>10.0</v>
      </c>
      <c r="AZ308" s="2" t="s">
        <v>1629</v>
      </c>
      <c r="BA308" s="2" t="s">
        <v>1630</v>
      </c>
      <c r="BB308" s="2" t="s">
        <v>1280</v>
      </c>
    </row>
    <row r="309">
      <c r="A309" s="2">
        <v>307.0</v>
      </c>
      <c r="B309" s="2">
        <v>307.0</v>
      </c>
      <c r="C309" s="2">
        <v>307.0</v>
      </c>
      <c r="H309" s="2" t="s">
        <v>10</v>
      </c>
      <c r="J309" s="4">
        <v>30327.0</v>
      </c>
      <c r="K309" s="2">
        <v>7.0</v>
      </c>
      <c r="L309" s="2">
        <v>30.0</v>
      </c>
      <c r="M309" s="2">
        <v>13.0</v>
      </c>
      <c r="N309" s="2">
        <v>5.0</v>
      </c>
      <c r="O309" s="2" t="s">
        <v>437</v>
      </c>
      <c r="P309" s="2">
        <v>0.0</v>
      </c>
      <c r="Q309" s="2" t="s">
        <v>89</v>
      </c>
      <c r="S309" s="2" t="s">
        <v>72</v>
      </c>
      <c r="U309" s="2">
        <v>1.0</v>
      </c>
      <c r="V309" s="2" t="s">
        <v>213</v>
      </c>
      <c r="X309" s="2" t="s">
        <v>111</v>
      </c>
      <c r="Z309" s="2" t="s">
        <v>322</v>
      </c>
      <c r="AB309" s="2">
        <v>6.0</v>
      </c>
      <c r="AC309" s="2" t="s">
        <v>1631</v>
      </c>
      <c r="AD309" s="2" t="s">
        <v>96</v>
      </c>
      <c r="AJ309" s="2" t="s">
        <v>38</v>
      </c>
      <c r="AO309" s="2" t="s">
        <v>97</v>
      </c>
      <c r="AQ309" s="2">
        <v>5.0</v>
      </c>
      <c r="AS309" s="2">
        <v>2.0</v>
      </c>
      <c r="AU309" s="2">
        <v>10.0</v>
      </c>
      <c r="AW309" s="2" t="s">
        <v>101</v>
      </c>
      <c r="AY309" s="2">
        <v>10.0</v>
      </c>
    </row>
    <row r="310">
      <c r="A310" s="2">
        <v>308.0</v>
      </c>
      <c r="B310" s="2">
        <v>308.0</v>
      </c>
      <c r="C310" s="2">
        <v>308.0</v>
      </c>
      <c r="D310" s="2" t="s">
        <v>6</v>
      </c>
      <c r="H310" s="2" t="s">
        <v>10</v>
      </c>
      <c r="J310" s="4">
        <v>32578.0</v>
      </c>
      <c r="K310" s="2">
        <v>7.0</v>
      </c>
      <c r="L310" s="2">
        <v>60.0</v>
      </c>
      <c r="M310" s="2">
        <v>11.0</v>
      </c>
      <c r="N310" s="2">
        <v>2.0</v>
      </c>
      <c r="O310" s="2" t="s">
        <v>405</v>
      </c>
      <c r="P310" s="2">
        <v>1.0</v>
      </c>
      <c r="Q310" s="2" t="s">
        <v>89</v>
      </c>
      <c r="S310" s="2" t="s">
        <v>135</v>
      </c>
      <c r="U310" s="2">
        <v>1.0</v>
      </c>
      <c r="V310" s="2" t="s">
        <v>315</v>
      </c>
      <c r="X310" s="2" t="s">
        <v>147</v>
      </c>
      <c r="Z310" s="2" t="s">
        <v>123</v>
      </c>
      <c r="AB310" s="2">
        <v>5.0</v>
      </c>
      <c r="AC310" s="2" t="s">
        <v>1632</v>
      </c>
      <c r="AD310" s="2" t="s">
        <v>78</v>
      </c>
      <c r="AJ310" s="2" t="s">
        <v>38</v>
      </c>
      <c r="AO310" s="2" t="s">
        <v>116</v>
      </c>
      <c r="AQ310" s="2">
        <v>4.0</v>
      </c>
      <c r="AS310" s="2">
        <v>2.0</v>
      </c>
      <c r="AU310" s="2">
        <v>8.0</v>
      </c>
      <c r="AV310" s="2" t="s">
        <v>1633</v>
      </c>
      <c r="AW310" s="2" t="s">
        <v>84</v>
      </c>
      <c r="AY310" s="2">
        <v>8.0</v>
      </c>
      <c r="AZ310" s="2" t="s">
        <v>1634</v>
      </c>
    </row>
    <row r="311">
      <c r="A311" s="2">
        <v>309.0</v>
      </c>
      <c r="B311" s="2">
        <v>309.0</v>
      </c>
      <c r="C311" s="2">
        <v>309.0</v>
      </c>
      <c r="H311" s="2" t="s">
        <v>10</v>
      </c>
      <c r="J311" s="4">
        <v>33278.0</v>
      </c>
      <c r="K311" s="2">
        <v>7.0</v>
      </c>
      <c r="L311" s="2">
        <v>0.0</v>
      </c>
      <c r="M311" s="2">
        <v>8.0</v>
      </c>
      <c r="N311" s="2">
        <v>2.0</v>
      </c>
      <c r="O311" s="2" t="s">
        <v>327</v>
      </c>
      <c r="P311" s="2">
        <v>0.0</v>
      </c>
      <c r="Q311" s="2" t="s">
        <v>89</v>
      </c>
      <c r="S311" s="2" t="s">
        <v>130</v>
      </c>
      <c r="U311" s="2">
        <v>0.0</v>
      </c>
      <c r="AD311" s="2" t="s">
        <v>78</v>
      </c>
      <c r="AG311" s="2" t="s">
        <v>35</v>
      </c>
      <c r="AO311" s="2" t="s">
        <v>237</v>
      </c>
      <c r="AQ311" s="2">
        <v>4.0</v>
      </c>
      <c r="AS311" s="2">
        <v>4.0</v>
      </c>
      <c r="AU311" s="2">
        <v>25.0</v>
      </c>
      <c r="AV311" s="2" t="s">
        <v>1635</v>
      </c>
      <c r="AX311" s="2" t="s">
        <v>1636</v>
      </c>
      <c r="AY311" s="2">
        <v>10.0</v>
      </c>
      <c r="AZ311" s="2" t="s">
        <v>1637</v>
      </c>
      <c r="BA311" s="2" t="s">
        <v>424</v>
      </c>
      <c r="BB311" s="2" t="s">
        <v>1638</v>
      </c>
    </row>
    <row r="312">
      <c r="A312" s="2">
        <v>310.0</v>
      </c>
      <c r="B312" s="2">
        <v>310.0</v>
      </c>
      <c r="C312" s="2">
        <v>310.0</v>
      </c>
      <c r="E312" s="2" t="s">
        <v>7</v>
      </c>
      <c r="G312" s="2" t="s">
        <v>9</v>
      </c>
      <c r="H312" s="2" t="s">
        <v>10</v>
      </c>
      <c r="J312" s="4">
        <v>30129.0</v>
      </c>
      <c r="K312" s="2">
        <v>6.0</v>
      </c>
      <c r="L312" s="2">
        <v>90.0</v>
      </c>
      <c r="M312" s="2">
        <v>10.0</v>
      </c>
      <c r="N312" s="2">
        <v>10.0</v>
      </c>
      <c r="O312" s="2" t="s">
        <v>405</v>
      </c>
      <c r="P312" s="2">
        <v>1.0</v>
      </c>
      <c r="Q312" s="2" t="s">
        <v>71</v>
      </c>
      <c r="T312" s="2" t="s">
        <v>1639</v>
      </c>
      <c r="U312" s="2">
        <v>1.0</v>
      </c>
      <c r="V312" s="2" t="s">
        <v>11</v>
      </c>
      <c r="X312" s="2" t="s">
        <v>122</v>
      </c>
      <c r="Z312" s="2" t="s">
        <v>112</v>
      </c>
      <c r="AB312" s="2">
        <v>11.0</v>
      </c>
      <c r="AC312" s="2" t="s">
        <v>1640</v>
      </c>
      <c r="AD312" s="2" t="s">
        <v>78</v>
      </c>
      <c r="AJ312" s="2" t="s">
        <v>38</v>
      </c>
      <c r="AO312" s="2" t="s">
        <v>79</v>
      </c>
      <c r="AR312" s="2">
        <v>15.0</v>
      </c>
      <c r="AS312" s="2">
        <v>6.0</v>
      </c>
      <c r="AU312" s="2">
        <v>20.0</v>
      </c>
      <c r="AV312" s="2" t="s">
        <v>1641</v>
      </c>
      <c r="AW312" s="2" t="s">
        <v>84</v>
      </c>
      <c r="AY312" s="2">
        <v>10.0</v>
      </c>
      <c r="AZ312" s="2" t="s">
        <v>1642</v>
      </c>
      <c r="BA312" s="2" t="s">
        <v>1643</v>
      </c>
      <c r="BB312" s="2" t="s">
        <v>1644</v>
      </c>
    </row>
    <row r="313">
      <c r="A313" s="2">
        <v>311.0</v>
      </c>
      <c r="B313" s="2">
        <v>311.0</v>
      </c>
      <c r="C313" s="2">
        <v>311.0</v>
      </c>
      <c r="H313" s="2" t="s">
        <v>10</v>
      </c>
      <c r="J313" s="4">
        <v>27169.0</v>
      </c>
      <c r="K313" s="2">
        <v>8.0</v>
      </c>
      <c r="L313" s="2">
        <v>15.0</v>
      </c>
      <c r="M313" s="2">
        <v>12.0</v>
      </c>
      <c r="N313" s="2">
        <v>2.0</v>
      </c>
      <c r="O313" s="2" t="s">
        <v>167</v>
      </c>
      <c r="P313" s="2">
        <v>1.0</v>
      </c>
      <c r="Q313" s="2" t="s">
        <v>89</v>
      </c>
      <c r="S313" s="2" t="s">
        <v>130</v>
      </c>
      <c r="U313" s="2">
        <v>1.0</v>
      </c>
      <c r="V313" s="2" t="s">
        <v>631</v>
      </c>
      <c r="X313" s="2" t="s">
        <v>111</v>
      </c>
      <c r="Z313" s="2" t="s">
        <v>123</v>
      </c>
      <c r="AB313" s="2">
        <v>13.0</v>
      </c>
      <c r="AC313" s="2" t="s">
        <v>1645</v>
      </c>
      <c r="AD313" s="2" t="s">
        <v>78</v>
      </c>
      <c r="AJ313" s="2" t="s">
        <v>38</v>
      </c>
      <c r="AO313" s="2" t="s">
        <v>79</v>
      </c>
      <c r="AR313" s="2">
        <v>12.0</v>
      </c>
      <c r="AS313" s="2">
        <v>2.0</v>
      </c>
      <c r="AU313" s="2">
        <v>8.0</v>
      </c>
      <c r="AV313" s="2" t="s">
        <v>1646</v>
      </c>
      <c r="AW313" s="2" t="s">
        <v>294</v>
      </c>
      <c r="AY313" s="2">
        <v>10.0</v>
      </c>
      <c r="AZ313" s="2" t="s">
        <v>1647</v>
      </c>
      <c r="BA313" s="2" t="s">
        <v>1648</v>
      </c>
      <c r="BB313" s="2" t="s">
        <v>1649</v>
      </c>
    </row>
    <row r="314">
      <c r="A314" s="2">
        <v>312.0</v>
      </c>
      <c r="B314" s="2">
        <v>312.0</v>
      </c>
      <c r="C314" s="2">
        <v>312.0</v>
      </c>
      <c r="D314" s="2" t="s">
        <v>6</v>
      </c>
      <c r="J314" s="4">
        <v>23937.0</v>
      </c>
      <c r="K314" s="2">
        <v>6.0</v>
      </c>
      <c r="L314" s="2">
        <v>0.0</v>
      </c>
      <c r="M314" s="2">
        <v>10.0</v>
      </c>
      <c r="N314" s="2">
        <v>20.0</v>
      </c>
      <c r="O314" s="2" t="s">
        <v>106</v>
      </c>
      <c r="P314" s="2">
        <v>0.0</v>
      </c>
      <c r="Q314" s="2" t="s">
        <v>129</v>
      </c>
      <c r="S314" s="2" t="s">
        <v>130</v>
      </c>
      <c r="U314" s="2">
        <v>0.0</v>
      </c>
      <c r="AD314" s="2" t="s">
        <v>78</v>
      </c>
      <c r="AH314" s="2" t="s">
        <v>36</v>
      </c>
      <c r="AO314" s="2" t="s">
        <v>79</v>
      </c>
      <c r="AQ314" s="2">
        <v>4.0</v>
      </c>
      <c r="AS314" s="2">
        <v>6.0</v>
      </c>
      <c r="AU314" s="2">
        <v>20.0</v>
      </c>
      <c r="AV314" s="2" t="s">
        <v>1650</v>
      </c>
      <c r="AW314" s="2" t="s">
        <v>84</v>
      </c>
      <c r="AY314" s="2">
        <v>10.0</v>
      </c>
      <c r="AZ314" s="2" t="s">
        <v>1651</v>
      </c>
      <c r="BA314" s="2" t="s">
        <v>1652</v>
      </c>
      <c r="BB314" s="2" t="s">
        <v>1653</v>
      </c>
    </row>
    <row r="315">
      <c r="A315" s="2">
        <v>313.0</v>
      </c>
      <c r="B315" s="2">
        <v>313.0</v>
      </c>
      <c r="C315" s="2">
        <v>313.0</v>
      </c>
      <c r="D315" s="2" t="s">
        <v>6</v>
      </c>
      <c r="J315" s="4">
        <v>26668.0</v>
      </c>
      <c r="K315" s="2">
        <v>7.0</v>
      </c>
      <c r="L315" s="2">
        <v>30.0</v>
      </c>
      <c r="M315" s="2">
        <v>6.0</v>
      </c>
      <c r="N315" s="2">
        <v>20.0</v>
      </c>
      <c r="O315" s="2" t="s">
        <v>70</v>
      </c>
      <c r="P315" s="2">
        <v>1.0</v>
      </c>
      <c r="Q315" s="2" t="s">
        <v>89</v>
      </c>
      <c r="S315" s="2" t="s">
        <v>130</v>
      </c>
      <c r="U315" s="2">
        <v>1.0</v>
      </c>
      <c r="V315" s="2" t="s">
        <v>315</v>
      </c>
      <c r="X315" s="2" t="s">
        <v>111</v>
      </c>
      <c r="Z315" s="2" t="s">
        <v>123</v>
      </c>
      <c r="AB315" s="2">
        <v>20.0</v>
      </c>
      <c r="AC315" s="2" t="s">
        <v>1654</v>
      </c>
      <c r="AD315" s="2" t="s">
        <v>78</v>
      </c>
      <c r="AM315" s="2" t="s">
        <v>41</v>
      </c>
      <c r="AX315" s="2" t="s">
        <v>1655</v>
      </c>
      <c r="AY315" s="2">
        <v>10.0</v>
      </c>
      <c r="AZ315" s="2" t="s">
        <v>1656</v>
      </c>
      <c r="BA315" s="2" t="s">
        <v>1657</v>
      </c>
      <c r="BB315" s="2" t="s">
        <v>1658</v>
      </c>
    </row>
    <row r="316">
      <c r="A316" s="2">
        <v>314.0</v>
      </c>
      <c r="B316" s="2">
        <v>314.0</v>
      </c>
      <c r="C316" s="2">
        <v>314.0</v>
      </c>
      <c r="D316" s="2" t="s">
        <v>6</v>
      </c>
      <c r="E316" s="2" t="s">
        <v>7</v>
      </c>
      <c r="H316" s="2" t="s">
        <v>10</v>
      </c>
      <c r="J316" s="4">
        <v>33626.0</v>
      </c>
      <c r="K316" s="2">
        <v>8.0</v>
      </c>
      <c r="L316" s="2">
        <v>40.0</v>
      </c>
      <c r="M316" s="2">
        <v>13.0</v>
      </c>
      <c r="N316" s="2">
        <v>6.0</v>
      </c>
      <c r="O316" s="2" t="s">
        <v>291</v>
      </c>
      <c r="P316" s="2">
        <v>1.0</v>
      </c>
      <c r="Q316" s="2" t="s">
        <v>205</v>
      </c>
      <c r="S316" s="2" t="s">
        <v>130</v>
      </c>
      <c r="U316" s="2">
        <v>1.0</v>
      </c>
      <c r="V316" s="2" t="s">
        <v>515</v>
      </c>
      <c r="X316" s="2" t="s">
        <v>111</v>
      </c>
      <c r="Z316" s="2" t="s">
        <v>76</v>
      </c>
      <c r="AB316" s="2">
        <v>2.0</v>
      </c>
      <c r="AC316" s="2" t="s">
        <v>1659</v>
      </c>
      <c r="AD316" s="2" t="s">
        <v>114</v>
      </c>
      <c r="AM316" s="2" t="s">
        <v>41</v>
      </c>
      <c r="AW316" s="2" t="s">
        <v>292</v>
      </c>
      <c r="AY316" s="2">
        <v>5.0</v>
      </c>
      <c r="AZ316" s="2" t="s">
        <v>1660</v>
      </c>
      <c r="BA316" s="2" t="s">
        <v>1661</v>
      </c>
    </row>
    <row r="317">
      <c r="A317" s="2">
        <v>315.0</v>
      </c>
      <c r="B317" s="2">
        <v>315.0</v>
      </c>
      <c r="C317" s="2">
        <v>315.0</v>
      </c>
      <c r="D317" s="2" t="s">
        <v>6</v>
      </c>
      <c r="E317" s="2" t="s">
        <v>7</v>
      </c>
      <c r="H317" s="2" t="s">
        <v>10</v>
      </c>
      <c r="J317" s="4">
        <v>26395.0</v>
      </c>
      <c r="K317" s="2">
        <v>6.0</v>
      </c>
      <c r="L317" s="2">
        <v>35.0</v>
      </c>
      <c r="M317" s="2">
        <v>8.0</v>
      </c>
      <c r="N317" s="2">
        <v>7.0</v>
      </c>
      <c r="O317" s="2" t="s">
        <v>128</v>
      </c>
      <c r="P317" s="2">
        <v>1.0</v>
      </c>
      <c r="Q317" s="2" t="s">
        <v>172</v>
      </c>
      <c r="S317" s="2" t="s">
        <v>135</v>
      </c>
      <c r="U317" s="2">
        <v>1.0</v>
      </c>
      <c r="V317" s="2" t="s">
        <v>74</v>
      </c>
      <c r="X317" s="2" t="s">
        <v>75</v>
      </c>
      <c r="Z317" s="2" t="s">
        <v>123</v>
      </c>
      <c r="AB317" s="2">
        <v>23.0</v>
      </c>
      <c r="AC317" s="2" t="s">
        <v>1662</v>
      </c>
      <c r="AD317" s="2" t="s">
        <v>114</v>
      </c>
      <c r="AH317" s="2" t="s">
        <v>36</v>
      </c>
      <c r="AO317" s="2" t="s">
        <v>97</v>
      </c>
      <c r="AR317" s="2">
        <v>10.0</v>
      </c>
      <c r="AS317" s="2">
        <v>3.0</v>
      </c>
      <c r="AU317" s="2">
        <v>8.0</v>
      </c>
      <c r="AV317" s="2" t="s">
        <v>1663</v>
      </c>
      <c r="AW317" s="2" t="s">
        <v>101</v>
      </c>
      <c r="AY317" s="2">
        <v>7.0</v>
      </c>
      <c r="AZ317" s="2" t="s">
        <v>1664</v>
      </c>
      <c r="BA317" s="2" t="s">
        <v>1665</v>
      </c>
    </row>
    <row r="318">
      <c r="A318" s="2">
        <v>316.0</v>
      </c>
      <c r="B318" s="2">
        <v>316.0</v>
      </c>
      <c r="C318" s="2">
        <v>316.0</v>
      </c>
      <c r="D318" s="2" t="s">
        <v>6</v>
      </c>
      <c r="G318" s="2" t="s">
        <v>9</v>
      </c>
      <c r="H318" s="2" t="s">
        <v>10</v>
      </c>
      <c r="J318" s="4">
        <v>32544.0</v>
      </c>
      <c r="K318" s="2">
        <v>7.0</v>
      </c>
      <c r="L318" s="2">
        <v>40.0</v>
      </c>
      <c r="M318" s="2">
        <v>12.0</v>
      </c>
      <c r="N318" s="2">
        <v>25.0</v>
      </c>
      <c r="O318" s="2" t="s">
        <v>192</v>
      </c>
      <c r="P318" s="2">
        <v>0.0</v>
      </c>
      <c r="Q318" s="2" t="s">
        <v>89</v>
      </c>
      <c r="S318" s="2" t="s">
        <v>130</v>
      </c>
      <c r="U318" s="2">
        <v>1.0</v>
      </c>
      <c r="V318" s="2" t="s">
        <v>631</v>
      </c>
      <c r="X318" s="2" t="s">
        <v>111</v>
      </c>
      <c r="Z318" s="2" t="s">
        <v>123</v>
      </c>
      <c r="AB318" s="2">
        <v>1.0</v>
      </c>
      <c r="AC318" s="2" t="s">
        <v>1666</v>
      </c>
      <c r="AD318" s="2" t="s">
        <v>114</v>
      </c>
      <c r="AH318" s="2" t="s">
        <v>36</v>
      </c>
      <c r="AO318" s="2" t="s">
        <v>237</v>
      </c>
      <c r="AQ318" s="2">
        <v>6.0</v>
      </c>
      <c r="AS318" s="2">
        <v>2.0</v>
      </c>
      <c r="AU318" s="2">
        <v>15.0</v>
      </c>
      <c r="AV318" s="2" t="s">
        <v>1667</v>
      </c>
      <c r="AW318" s="2" t="s">
        <v>101</v>
      </c>
      <c r="AY318" s="2">
        <v>10.0</v>
      </c>
      <c r="AZ318" s="2" t="s">
        <v>1668</v>
      </c>
    </row>
    <row r="319">
      <c r="A319" s="2">
        <v>317.0</v>
      </c>
      <c r="B319" s="2">
        <v>317.0</v>
      </c>
      <c r="C319" s="2">
        <v>317.0</v>
      </c>
      <c r="D319" s="2" t="s">
        <v>6</v>
      </c>
      <c r="J319" s="4">
        <v>33697.0</v>
      </c>
      <c r="K319" s="2">
        <v>6.0</v>
      </c>
      <c r="L319" s="2">
        <v>30.0</v>
      </c>
      <c r="M319" s="2">
        <v>10.0</v>
      </c>
      <c r="N319" s="2">
        <v>20.0</v>
      </c>
      <c r="O319" s="2" t="s">
        <v>120</v>
      </c>
      <c r="P319" s="2">
        <v>1.0</v>
      </c>
      <c r="Q319" s="2" t="s">
        <v>89</v>
      </c>
      <c r="S319" s="2" t="s">
        <v>130</v>
      </c>
      <c r="U319" s="2">
        <v>1.0</v>
      </c>
      <c r="V319" s="2" t="s">
        <v>315</v>
      </c>
      <c r="X319" s="2" t="s">
        <v>111</v>
      </c>
      <c r="Z319" s="2" t="s">
        <v>123</v>
      </c>
      <c r="AB319" s="2">
        <v>3.0</v>
      </c>
      <c r="AC319" s="2" t="s">
        <v>1669</v>
      </c>
      <c r="AD319" s="2" t="s">
        <v>78</v>
      </c>
      <c r="AM319" s="2" t="s">
        <v>41</v>
      </c>
      <c r="AW319" s="2" t="s">
        <v>101</v>
      </c>
      <c r="AY319" s="2">
        <v>10.0</v>
      </c>
      <c r="AZ319" s="2" t="s">
        <v>1670</v>
      </c>
      <c r="BA319" s="2" t="s">
        <v>1671</v>
      </c>
      <c r="BB319" s="2" t="s">
        <v>1672</v>
      </c>
    </row>
    <row r="320">
      <c r="A320" s="2">
        <v>318.0</v>
      </c>
      <c r="B320" s="2">
        <v>318.0</v>
      </c>
      <c r="C320" s="2">
        <v>318.0</v>
      </c>
      <c r="D320" s="2" t="s">
        <v>6</v>
      </c>
      <c r="F320" s="2" t="s">
        <v>8</v>
      </c>
      <c r="J320" s="4">
        <v>33609.0</v>
      </c>
      <c r="K320" s="2">
        <v>7.0</v>
      </c>
      <c r="L320" s="2">
        <v>0.0</v>
      </c>
      <c r="M320" s="2">
        <v>6.0</v>
      </c>
      <c r="N320" s="2">
        <v>15.0</v>
      </c>
      <c r="O320" s="2" t="s">
        <v>120</v>
      </c>
      <c r="P320" s="2">
        <v>1.0</v>
      </c>
      <c r="Q320" s="2" t="s">
        <v>129</v>
      </c>
      <c r="T320" s="2" t="s">
        <v>1673</v>
      </c>
      <c r="U320" s="2">
        <v>0.0</v>
      </c>
      <c r="AD320" s="2" t="s">
        <v>78</v>
      </c>
      <c r="AH320" s="2" t="s">
        <v>36</v>
      </c>
      <c r="AJ320" s="2" t="s">
        <v>38</v>
      </c>
      <c r="AO320" s="2" t="s">
        <v>97</v>
      </c>
      <c r="AQ320" s="2">
        <v>6.0</v>
      </c>
      <c r="AS320" s="2">
        <v>6.0</v>
      </c>
      <c r="AU320" s="2">
        <v>20.0</v>
      </c>
      <c r="AV320" s="2" t="s">
        <v>1674</v>
      </c>
      <c r="AW320" s="2" t="s">
        <v>101</v>
      </c>
      <c r="AY320" s="2">
        <v>6.0</v>
      </c>
      <c r="AZ320" s="2" t="s">
        <v>1675</v>
      </c>
      <c r="BA320" s="2" t="s">
        <v>306</v>
      </c>
      <c r="BB320" s="2" t="s">
        <v>1676</v>
      </c>
    </row>
    <row r="321">
      <c r="A321" s="2">
        <v>319.0</v>
      </c>
      <c r="B321" s="2">
        <v>319.0</v>
      </c>
      <c r="C321" s="2">
        <v>319.0</v>
      </c>
      <c r="F321" s="2" t="s">
        <v>8</v>
      </c>
      <c r="H321" s="2" t="s">
        <v>10</v>
      </c>
      <c r="J321" s="4">
        <v>33386.0</v>
      </c>
      <c r="K321" s="2">
        <v>5.0</v>
      </c>
      <c r="L321" s="2">
        <v>45.0</v>
      </c>
      <c r="M321" s="2">
        <v>12.0</v>
      </c>
      <c r="N321" s="2">
        <v>30.0</v>
      </c>
      <c r="O321" s="2" t="s">
        <v>120</v>
      </c>
      <c r="P321" s="2">
        <v>1.0</v>
      </c>
      <c r="Q321" s="2" t="s">
        <v>108</v>
      </c>
      <c r="T321" s="2" t="s">
        <v>1677</v>
      </c>
      <c r="U321" s="2">
        <v>0.0</v>
      </c>
      <c r="AD321" s="2" t="s">
        <v>114</v>
      </c>
      <c r="AJ321" s="2" t="s">
        <v>38</v>
      </c>
      <c r="AO321" s="2" t="s">
        <v>79</v>
      </c>
      <c r="AQ321" s="2">
        <v>3.0</v>
      </c>
      <c r="AS321" s="2">
        <v>4.0</v>
      </c>
      <c r="AU321" s="2">
        <v>6.0</v>
      </c>
      <c r="AV321" s="2" t="s">
        <v>1678</v>
      </c>
      <c r="AW321" s="2" t="s">
        <v>84</v>
      </c>
      <c r="AY321" s="2">
        <v>8.0</v>
      </c>
      <c r="AZ321" s="2" t="s">
        <v>1679</v>
      </c>
      <c r="BA321" s="2" t="s">
        <v>1680</v>
      </c>
      <c r="BB321" s="2" t="s">
        <v>1681</v>
      </c>
    </row>
    <row r="322">
      <c r="A322" s="2">
        <v>320.0</v>
      </c>
      <c r="B322" s="2">
        <v>320.0</v>
      </c>
      <c r="C322" s="2">
        <v>320.0</v>
      </c>
      <c r="D322" s="2" t="s">
        <v>6</v>
      </c>
      <c r="J322" s="4">
        <v>27200.0</v>
      </c>
      <c r="K322" s="2">
        <v>7.0</v>
      </c>
      <c r="L322" s="2">
        <v>0.0</v>
      </c>
      <c r="M322" s="2">
        <v>14.0</v>
      </c>
      <c r="N322" s="2">
        <v>2.0</v>
      </c>
      <c r="O322" s="2" t="s">
        <v>87</v>
      </c>
      <c r="P322" s="2">
        <v>0.0</v>
      </c>
      <c r="Q322" s="2" t="s">
        <v>89</v>
      </c>
      <c r="S322" s="2" t="s">
        <v>72</v>
      </c>
      <c r="U322" s="2">
        <v>0.0</v>
      </c>
      <c r="AD322" s="2" t="s">
        <v>78</v>
      </c>
      <c r="AE322" s="2" t="s">
        <v>33</v>
      </c>
      <c r="AG322" s="2" t="s">
        <v>35</v>
      </c>
      <c r="AO322" s="2" t="s">
        <v>97</v>
      </c>
      <c r="AR322" s="2">
        <v>10.0</v>
      </c>
      <c r="AS322" s="2">
        <v>2.0</v>
      </c>
      <c r="AU322" s="2">
        <v>14.0</v>
      </c>
      <c r="AV322" s="2" t="s">
        <v>1682</v>
      </c>
      <c r="AW322" s="2" t="s">
        <v>292</v>
      </c>
      <c r="AY322" s="2">
        <v>7.0</v>
      </c>
      <c r="AZ322" s="2" t="s">
        <v>1683</v>
      </c>
      <c r="BA322" s="2" t="s">
        <v>1684</v>
      </c>
      <c r="BB322" s="2" t="s">
        <v>1685</v>
      </c>
    </row>
    <row r="323">
      <c r="A323" s="2">
        <v>321.0</v>
      </c>
      <c r="B323" s="2">
        <v>321.0</v>
      </c>
      <c r="C323" s="2">
        <v>321.0</v>
      </c>
      <c r="E323" s="2" t="s">
        <v>7</v>
      </c>
      <c r="H323" s="2" t="s">
        <v>10</v>
      </c>
      <c r="J323" s="4">
        <v>33989.0</v>
      </c>
      <c r="K323" s="2">
        <v>8.0</v>
      </c>
      <c r="L323" s="2">
        <v>0.0</v>
      </c>
      <c r="M323" s="2">
        <v>10.0</v>
      </c>
      <c r="N323" s="2">
        <v>30.0</v>
      </c>
      <c r="O323" s="2" t="s">
        <v>437</v>
      </c>
      <c r="P323" s="2">
        <v>0.0</v>
      </c>
      <c r="Q323" s="2" t="s">
        <v>89</v>
      </c>
      <c r="S323" s="2" t="s">
        <v>130</v>
      </c>
      <c r="U323" s="2">
        <v>1.0</v>
      </c>
      <c r="V323" s="2" t="s">
        <v>315</v>
      </c>
      <c r="Y323" s="2" t="s">
        <v>1686</v>
      </c>
      <c r="Z323" s="2" t="s">
        <v>374</v>
      </c>
      <c r="AB323" s="2">
        <v>2.0</v>
      </c>
      <c r="AC323" s="2" t="s">
        <v>1687</v>
      </c>
      <c r="AD323" s="2" t="s">
        <v>78</v>
      </c>
      <c r="AH323" s="2" t="s">
        <v>36</v>
      </c>
      <c r="AJ323" s="2" t="s">
        <v>38</v>
      </c>
      <c r="AO323" s="2" t="s">
        <v>79</v>
      </c>
      <c r="AQ323" s="2">
        <v>4.0</v>
      </c>
      <c r="AS323" s="2">
        <v>4.0</v>
      </c>
      <c r="AU323" s="2">
        <v>3.0</v>
      </c>
      <c r="AV323" s="2" t="s">
        <v>1688</v>
      </c>
      <c r="AW323" s="2" t="s">
        <v>101</v>
      </c>
      <c r="AY323" s="2">
        <v>8.0</v>
      </c>
      <c r="AZ323" s="2" t="s">
        <v>1689</v>
      </c>
      <c r="BA323" s="2" t="s">
        <v>1690</v>
      </c>
    </row>
    <row r="324">
      <c r="A324" s="2">
        <v>322.0</v>
      </c>
      <c r="B324" s="2">
        <v>322.0</v>
      </c>
      <c r="C324" s="2">
        <v>322.0</v>
      </c>
      <c r="D324" s="2" t="s">
        <v>6</v>
      </c>
      <c r="G324" s="2" t="s">
        <v>9</v>
      </c>
      <c r="H324" s="2" t="s">
        <v>10</v>
      </c>
      <c r="J324" s="4">
        <v>33399.0</v>
      </c>
      <c r="K324" s="2">
        <v>8.0</v>
      </c>
      <c r="L324" s="2">
        <v>0.0</v>
      </c>
      <c r="M324" s="2">
        <v>7.0</v>
      </c>
      <c r="N324" s="2">
        <v>1.0</v>
      </c>
      <c r="O324" s="2" t="s">
        <v>437</v>
      </c>
      <c r="P324" s="2">
        <v>1.0</v>
      </c>
      <c r="Q324" s="2" t="s">
        <v>89</v>
      </c>
      <c r="S324" s="2" t="s">
        <v>72</v>
      </c>
      <c r="U324" s="2">
        <v>0.0</v>
      </c>
      <c r="AD324" s="2" t="s">
        <v>78</v>
      </c>
      <c r="AM324" s="2" t="s">
        <v>41</v>
      </c>
      <c r="AW324" s="2" t="s">
        <v>101</v>
      </c>
      <c r="AY324" s="2">
        <v>9.0</v>
      </c>
      <c r="AZ324" s="2" t="s">
        <v>1691</v>
      </c>
      <c r="BA324" s="2" t="s">
        <v>1692</v>
      </c>
      <c r="BB324" s="2" t="s">
        <v>1693</v>
      </c>
    </row>
    <row r="325">
      <c r="A325" s="2">
        <v>323.0</v>
      </c>
      <c r="B325" s="2">
        <v>323.0</v>
      </c>
      <c r="C325" s="2">
        <v>323.0</v>
      </c>
      <c r="D325" s="2" t="s">
        <v>6</v>
      </c>
      <c r="E325" s="2" t="s">
        <v>7</v>
      </c>
      <c r="H325" s="2" t="s">
        <v>10</v>
      </c>
      <c r="J325" s="4">
        <v>28993.0</v>
      </c>
      <c r="K325" s="2">
        <v>6.0</v>
      </c>
      <c r="L325" s="2">
        <v>0.0</v>
      </c>
      <c r="M325" s="2">
        <v>12.0</v>
      </c>
      <c r="N325" s="2">
        <v>12.0</v>
      </c>
      <c r="O325" s="2" t="s">
        <v>327</v>
      </c>
      <c r="P325" s="2">
        <v>1.0</v>
      </c>
      <c r="Q325" s="2" t="s">
        <v>71</v>
      </c>
      <c r="S325" s="2" t="s">
        <v>90</v>
      </c>
      <c r="U325" s="2">
        <v>1.0</v>
      </c>
      <c r="V325" s="2" t="s">
        <v>315</v>
      </c>
      <c r="X325" s="2" t="s">
        <v>111</v>
      </c>
      <c r="Z325" s="2" t="s">
        <v>123</v>
      </c>
      <c r="AB325" s="2">
        <v>15.0</v>
      </c>
      <c r="AC325" s="2" t="s">
        <v>301</v>
      </c>
      <c r="AD325" s="2" t="s">
        <v>114</v>
      </c>
      <c r="AI325" s="2" t="s">
        <v>37</v>
      </c>
      <c r="AO325" s="2" t="s">
        <v>237</v>
      </c>
      <c r="AQ325" s="2">
        <v>6.0</v>
      </c>
      <c r="AS325" s="2">
        <v>6.0</v>
      </c>
      <c r="AU325" s="2">
        <v>30.0</v>
      </c>
      <c r="AV325" s="2" t="s">
        <v>1694</v>
      </c>
      <c r="AW325" s="2" t="s">
        <v>84</v>
      </c>
      <c r="AY325" s="2">
        <v>9.0</v>
      </c>
      <c r="AZ325" s="2" t="s">
        <v>1695</v>
      </c>
      <c r="BA325" s="2" t="s">
        <v>1696</v>
      </c>
      <c r="BB325" s="2" t="s">
        <v>392</v>
      </c>
    </row>
    <row r="326">
      <c r="A326" s="2">
        <v>324.0</v>
      </c>
      <c r="B326" s="2">
        <v>324.0</v>
      </c>
      <c r="C326" s="2">
        <v>324.0</v>
      </c>
      <c r="E326" s="2" t="s">
        <v>7</v>
      </c>
      <c r="J326" s="4">
        <v>29439.0</v>
      </c>
      <c r="K326" s="2">
        <v>7.0</v>
      </c>
      <c r="L326" s="2">
        <v>120.0</v>
      </c>
      <c r="M326" s="2">
        <v>12.0</v>
      </c>
      <c r="N326" s="2">
        <v>12.0</v>
      </c>
      <c r="O326" s="2" t="s">
        <v>128</v>
      </c>
      <c r="P326" s="2">
        <v>1.0</v>
      </c>
      <c r="Q326" s="2" t="s">
        <v>193</v>
      </c>
      <c r="S326" s="2" t="s">
        <v>130</v>
      </c>
      <c r="U326" s="2">
        <v>1.0</v>
      </c>
      <c r="V326" s="2" t="s">
        <v>224</v>
      </c>
      <c r="X326" s="2" t="s">
        <v>111</v>
      </c>
      <c r="Z326" s="2" t="s">
        <v>123</v>
      </c>
      <c r="AB326" s="2">
        <v>14.0</v>
      </c>
      <c r="AC326" s="2" t="s">
        <v>1697</v>
      </c>
      <c r="AD326" s="2" t="s">
        <v>114</v>
      </c>
      <c r="AH326" s="2" t="s">
        <v>36</v>
      </c>
      <c r="AJ326" s="2" t="s">
        <v>38</v>
      </c>
      <c r="AO326" s="2" t="s">
        <v>97</v>
      </c>
      <c r="AR326" s="2">
        <v>10.0</v>
      </c>
      <c r="AT326" s="2">
        <v>8.0</v>
      </c>
      <c r="AU326" s="2">
        <v>24.0</v>
      </c>
      <c r="AV326" s="2" t="s">
        <v>1698</v>
      </c>
      <c r="AW326" s="2" t="s">
        <v>101</v>
      </c>
      <c r="AY326" s="2">
        <v>9.0</v>
      </c>
      <c r="AZ326" s="2" t="s">
        <v>1699</v>
      </c>
      <c r="BA326" s="2" t="s">
        <v>1700</v>
      </c>
      <c r="BB326" s="2" t="s">
        <v>1701</v>
      </c>
    </row>
    <row r="327">
      <c r="A327" s="2">
        <v>325.0</v>
      </c>
      <c r="B327" s="2">
        <v>325.0</v>
      </c>
      <c r="C327" s="2">
        <v>325.0</v>
      </c>
      <c r="D327" s="2" t="s">
        <v>6</v>
      </c>
      <c r="E327" s="2" t="s">
        <v>7</v>
      </c>
      <c r="F327" s="2" t="s">
        <v>8</v>
      </c>
      <c r="J327" s="4">
        <v>28859.0</v>
      </c>
      <c r="K327" s="2">
        <v>8.0</v>
      </c>
      <c r="L327" s="2">
        <v>15.0</v>
      </c>
      <c r="M327" s="2">
        <v>5.0</v>
      </c>
      <c r="N327" s="2">
        <v>10.0</v>
      </c>
      <c r="O327" s="2" t="s">
        <v>405</v>
      </c>
      <c r="P327" s="2">
        <v>0.0</v>
      </c>
      <c r="Q327" s="2" t="s">
        <v>205</v>
      </c>
      <c r="T327" s="2" t="s">
        <v>1702</v>
      </c>
      <c r="U327" s="2">
        <v>1.0</v>
      </c>
      <c r="V327" s="2" t="s">
        <v>91</v>
      </c>
      <c r="Y327" s="2" t="s">
        <v>501</v>
      </c>
      <c r="Z327" s="2" t="s">
        <v>76</v>
      </c>
      <c r="AB327" s="2">
        <v>6.0</v>
      </c>
      <c r="AC327" s="2" t="s">
        <v>1703</v>
      </c>
      <c r="AD327" s="2" t="s">
        <v>96</v>
      </c>
      <c r="AH327" s="2" t="s">
        <v>36</v>
      </c>
      <c r="AO327" s="2" t="s">
        <v>97</v>
      </c>
      <c r="AQ327" s="2">
        <v>6.0</v>
      </c>
      <c r="AS327" s="2">
        <v>6.0</v>
      </c>
      <c r="AU327" s="2">
        <v>40.0</v>
      </c>
      <c r="AV327" s="2" t="s">
        <v>1704</v>
      </c>
      <c r="AX327" s="2" t="s">
        <v>1705</v>
      </c>
      <c r="AY327" s="2">
        <v>10.0</v>
      </c>
      <c r="AZ327" s="2" t="s">
        <v>1706</v>
      </c>
      <c r="BA327" s="2" t="s">
        <v>1707</v>
      </c>
      <c r="BB327" s="2" t="s">
        <v>1708</v>
      </c>
    </row>
    <row r="328">
      <c r="A328" s="2">
        <v>326.0</v>
      </c>
      <c r="B328" s="2">
        <v>326.0</v>
      </c>
      <c r="C328" s="2">
        <v>326.0</v>
      </c>
      <c r="D328" s="2" t="s">
        <v>6</v>
      </c>
      <c r="J328" s="4">
        <v>33643.0</v>
      </c>
      <c r="K328" s="2">
        <v>7.0</v>
      </c>
      <c r="L328" s="2">
        <v>180.0</v>
      </c>
      <c r="M328" s="2">
        <v>9.0</v>
      </c>
      <c r="N328" s="2">
        <v>20.0</v>
      </c>
      <c r="O328" s="2" t="s">
        <v>327</v>
      </c>
      <c r="P328" s="2">
        <v>1.0</v>
      </c>
      <c r="Q328" s="2" t="s">
        <v>71</v>
      </c>
      <c r="S328" s="2" t="s">
        <v>135</v>
      </c>
      <c r="U328" s="2">
        <v>1.0</v>
      </c>
      <c r="V328" s="2" t="s">
        <v>121</v>
      </c>
      <c r="X328" s="2" t="s">
        <v>111</v>
      </c>
      <c r="Z328" s="2" t="s">
        <v>123</v>
      </c>
      <c r="AB328" s="2">
        <v>2.0</v>
      </c>
      <c r="AC328" s="2" t="s">
        <v>1709</v>
      </c>
      <c r="AD328" s="2" t="s">
        <v>114</v>
      </c>
      <c r="AH328" s="2" t="s">
        <v>36</v>
      </c>
      <c r="AK328" s="2" t="s">
        <v>39</v>
      </c>
      <c r="AO328" s="2" t="s">
        <v>237</v>
      </c>
      <c r="AQ328" s="2">
        <v>4.0</v>
      </c>
      <c r="AS328" s="2">
        <v>4.0</v>
      </c>
      <c r="AU328" s="2">
        <v>10.0</v>
      </c>
      <c r="AV328" s="2" t="s">
        <v>1710</v>
      </c>
      <c r="AW328" s="2" t="s">
        <v>101</v>
      </c>
      <c r="AY328" s="2">
        <v>6.0</v>
      </c>
      <c r="AZ328" s="2" t="s">
        <v>1711</v>
      </c>
      <c r="BA328" s="2" t="s">
        <v>1712</v>
      </c>
      <c r="BB328" s="2" t="s">
        <v>1713</v>
      </c>
    </row>
    <row r="329">
      <c r="A329" s="2">
        <v>327.0</v>
      </c>
      <c r="B329" s="2">
        <v>327.0</v>
      </c>
      <c r="C329" s="2">
        <v>327.0</v>
      </c>
      <c r="D329" s="2" t="s">
        <v>6</v>
      </c>
      <c r="J329" s="4">
        <v>33513.0</v>
      </c>
      <c r="K329" s="2">
        <v>9.0</v>
      </c>
      <c r="L329" s="2">
        <v>2.0</v>
      </c>
      <c r="M329" s="2">
        <v>10.0</v>
      </c>
      <c r="N329" s="2">
        <v>5.0</v>
      </c>
      <c r="O329" s="2" t="s">
        <v>134</v>
      </c>
      <c r="P329" s="2">
        <v>1.0</v>
      </c>
      <c r="Q329" s="2" t="s">
        <v>71</v>
      </c>
      <c r="S329" s="2" t="s">
        <v>130</v>
      </c>
      <c r="U329" s="2">
        <v>1.0</v>
      </c>
      <c r="V329" s="2" t="s">
        <v>315</v>
      </c>
      <c r="X329" s="2" t="s">
        <v>111</v>
      </c>
      <c r="Z329" s="2" t="s">
        <v>123</v>
      </c>
      <c r="AB329" s="2">
        <v>4.0</v>
      </c>
      <c r="AC329" s="2" t="s">
        <v>1294</v>
      </c>
      <c r="AD329" s="2" t="s">
        <v>78</v>
      </c>
      <c r="AJ329" s="2" t="s">
        <v>38</v>
      </c>
      <c r="AM329" s="2" t="s">
        <v>41</v>
      </c>
      <c r="AN329" s="2" t="s">
        <v>1714</v>
      </c>
      <c r="AW329" s="2" t="s">
        <v>84</v>
      </c>
      <c r="AY329" s="2">
        <v>10.0</v>
      </c>
      <c r="AZ329" s="2" t="s">
        <v>1715</v>
      </c>
      <c r="BA329" s="2" t="s">
        <v>1716</v>
      </c>
      <c r="BB329" s="2" t="s">
        <v>1717</v>
      </c>
    </row>
    <row r="330">
      <c r="A330" s="2">
        <v>328.0</v>
      </c>
      <c r="B330" s="2">
        <v>328.0</v>
      </c>
      <c r="C330" s="2">
        <v>328.0</v>
      </c>
      <c r="E330" s="2" t="s">
        <v>7</v>
      </c>
      <c r="G330" s="2" t="s">
        <v>9</v>
      </c>
      <c r="H330" s="2" t="s">
        <v>10</v>
      </c>
      <c r="J330" s="4">
        <v>26619.0</v>
      </c>
      <c r="K330" s="2">
        <v>8.0</v>
      </c>
      <c r="L330" s="2">
        <v>0.0</v>
      </c>
      <c r="M330" s="2">
        <v>10.0</v>
      </c>
      <c r="N330" s="2">
        <v>50.0</v>
      </c>
      <c r="O330" s="2" t="s">
        <v>120</v>
      </c>
      <c r="P330" s="2">
        <v>1.0</v>
      </c>
      <c r="Q330" s="2" t="s">
        <v>108</v>
      </c>
      <c r="S330" s="2" t="s">
        <v>135</v>
      </c>
      <c r="U330" s="2">
        <v>1.0</v>
      </c>
      <c r="V330" s="2" t="s">
        <v>315</v>
      </c>
      <c r="X330" s="2" t="s">
        <v>75</v>
      </c>
      <c r="Z330" s="2" t="s">
        <v>123</v>
      </c>
      <c r="AB330" s="2">
        <v>5.0</v>
      </c>
      <c r="AC330" s="2" t="s">
        <v>1718</v>
      </c>
      <c r="AD330" s="2" t="s">
        <v>464</v>
      </c>
      <c r="AJ330" s="2" t="s">
        <v>38</v>
      </c>
      <c r="AN330" s="2" t="s">
        <v>1719</v>
      </c>
      <c r="AO330" s="2" t="s">
        <v>79</v>
      </c>
      <c r="AQ330" s="2">
        <v>5.0</v>
      </c>
      <c r="AS330" s="2">
        <v>5.0</v>
      </c>
      <c r="AU330" s="2">
        <v>8.0</v>
      </c>
      <c r="AV330" s="2" t="s">
        <v>1720</v>
      </c>
      <c r="AW330" s="2" t="s">
        <v>101</v>
      </c>
      <c r="AY330" s="2">
        <v>8.0</v>
      </c>
      <c r="AZ330" s="2" t="s">
        <v>1721</v>
      </c>
      <c r="BA330" s="2" t="s">
        <v>1722</v>
      </c>
      <c r="BB330" s="2" t="s">
        <v>1723</v>
      </c>
    </row>
    <row r="331">
      <c r="A331" s="2">
        <v>329.0</v>
      </c>
      <c r="B331" s="2">
        <v>329.0</v>
      </c>
      <c r="C331" s="2">
        <v>329.0</v>
      </c>
      <c r="D331" s="2" t="s">
        <v>6</v>
      </c>
      <c r="E331" s="2" t="s">
        <v>7</v>
      </c>
      <c r="F331" s="2" t="s">
        <v>8</v>
      </c>
      <c r="J331" s="4">
        <v>31218.0</v>
      </c>
      <c r="K331" s="2">
        <v>7.0</v>
      </c>
      <c r="L331" s="2">
        <v>30.0</v>
      </c>
      <c r="M331" s="2">
        <v>8.0</v>
      </c>
      <c r="N331" s="2">
        <v>2.0</v>
      </c>
      <c r="O331" s="2" t="s">
        <v>87</v>
      </c>
      <c r="P331" s="2">
        <v>0.0</v>
      </c>
      <c r="Q331" s="2" t="s">
        <v>129</v>
      </c>
      <c r="S331" s="2" t="s">
        <v>135</v>
      </c>
      <c r="U331" s="2">
        <v>1.0</v>
      </c>
      <c r="V331" s="2" t="s">
        <v>315</v>
      </c>
      <c r="X331" s="2" t="s">
        <v>111</v>
      </c>
      <c r="Z331" s="2" t="s">
        <v>531</v>
      </c>
      <c r="AB331" s="2">
        <v>10.0</v>
      </c>
      <c r="AC331" s="2" t="s">
        <v>1724</v>
      </c>
      <c r="AD331" s="2" t="s">
        <v>114</v>
      </c>
      <c r="AF331" s="2" t="s">
        <v>34</v>
      </c>
      <c r="AO331" s="2" t="s">
        <v>79</v>
      </c>
      <c r="AQ331" s="2">
        <v>4.0</v>
      </c>
      <c r="AS331" s="2">
        <v>4.0</v>
      </c>
      <c r="AU331" s="2">
        <v>6.0</v>
      </c>
      <c r="AV331" s="2" t="s">
        <v>1725</v>
      </c>
      <c r="AW331" s="2" t="s">
        <v>84</v>
      </c>
      <c r="AY331" s="2">
        <v>9.0</v>
      </c>
      <c r="AZ331" s="2" t="s">
        <v>1726</v>
      </c>
    </row>
    <row r="332">
      <c r="A332" s="2">
        <v>330.0</v>
      </c>
      <c r="B332" s="2">
        <v>330.0</v>
      </c>
      <c r="C332" s="2">
        <v>330.0</v>
      </c>
      <c r="D332" s="2" t="s">
        <v>6</v>
      </c>
      <c r="J332" s="4">
        <v>25259.0</v>
      </c>
      <c r="K332" s="2">
        <v>8.0</v>
      </c>
      <c r="L332" s="2">
        <v>0.0</v>
      </c>
      <c r="M332" s="2">
        <v>14.0</v>
      </c>
      <c r="N332" s="2">
        <v>2.0</v>
      </c>
      <c r="O332" s="2" t="s">
        <v>87</v>
      </c>
      <c r="P332" s="2">
        <v>1.0</v>
      </c>
      <c r="U332" s="2">
        <v>0.0</v>
      </c>
      <c r="AD332" s="2" t="s">
        <v>78</v>
      </c>
      <c r="AH332" s="2" t="s">
        <v>36</v>
      </c>
      <c r="AO332" s="2" t="s">
        <v>97</v>
      </c>
      <c r="AQ332" s="2">
        <v>6.0</v>
      </c>
      <c r="AS332" s="2">
        <v>6.0</v>
      </c>
      <c r="AU332" s="2">
        <v>16.0</v>
      </c>
      <c r="AV332" s="2" t="s">
        <v>1727</v>
      </c>
      <c r="AW332" s="2" t="s">
        <v>101</v>
      </c>
      <c r="AY332" s="2">
        <v>9.0</v>
      </c>
      <c r="AZ332" s="2" t="s">
        <v>1728</v>
      </c>
      <c r="BB332" s="2" t="s">
        <v>1729</v>
      </c>
    </row>
    <row r="333">
      <c r="A333" s="2">
        <v>331.0</v>
      </c>
      <c r="B333" s="2">
        <v>331.0</v>
      </c>
      <c r="C333" s="2">
        <v>331.0</v>
      </c>
      <c r="G333" s="2" t="s">
        <v>9</v>
      </c>
      <c r="J333" s="4">
        <v>32523.0</v>
      </c>
      <c r="K333" s="2">
        <v>7.0</v>
      </c>
      <c r="L333" s="2">
        <v>10.0</v>
      </c>
      <c r="M333" s="2">
        <v>7.0</v>
      </c>
      <c r="N333" s="2">
        <v>10.0</v>
      </c>
      <c r="O333" s="2" t="s">
        <v>405</v>
      </c>
      <c r="P333" s="2">
        <v>0.0</v>
      </c>
      <c r="Q333" s="2" t="s">
        <v>71</v>
      </c>
      <c r="S333" s="2" t="s">
        <v>72</v>
      </c>
      <c r="U333" s="2">
        <v>1.0</v>
      </c>
      <c r="V333" s="2" t="s">
        <v>315</v>
      </c>
      <c r="X333" s="2" t="s">
        <v>147</v>
      </c>
      <c r="Z333" s="2" t="s">
        <v>76</v>
      </c>
      <c r="AB333" s="2">
        <v>4.0</v>
      </c>
      <c r="AC333" s="2" t="s">
        <v>1730</v>
      </c>
      <c r="AD333" s="2" t="s">
        <v>114</v>
      </c>
      <c r="AG333" s="2" t="s">
        <v>35</v>
      </c>
      <c r="AO333" s="2" t="s">
        <v>97</v>
      </c>
      <c r="AQ333" s="2">
        <v>5.0</v>
      </c>
      <c r="AS333" s="2">
        <v>5.0</v>
      </c>
      <c r="AU333" s="2">
        <v>180.0</v>
      </c>
      <c r="AV333" s="2" t="s">
        <v>1731</v>
      </c>
      <c r="AW333" s="2" t="s">
        <v>84</v>
      </c>
      <c r="AY333" s="2">
        <v>10.0</v>
      </c>
      <c r="AZ333" s="2" t="s">
        <v>1732</v>
      </c>
      <c r="BA333" s="2" t="s">
        <v>1733</v>
      </c>
      <c r="BB333" s="2" t="s">
        <v>1734</v>
      </c>
    </row>
    <row r="334">
      <c r="A334" s="2">
        <v>332.0</v>
      </c>
      <c r="B334" s="2">
        <v>332.0</v>
      </c>
      <c r="C334" s="2">
        <v>332.0</v>
      </c>
      <c r="D334" s="2" t="s">
        <v>6</v>
      </c>
      <c r="H334" s="2" t="s">
        <v>10</v>
      </c>
      <c r="J334" s="4">
        <v>33568.0</v>
      </c>
      <c r="K334" s="2">
        <v>8.0</v>
      </c>
      <c r="L334" s="2">
        <v>110.0</v>
      </c>
      <c r="M334" s="2">
        <v>10.0</v>
      </c>
      <c r="N334" s="2">
        <v>0.0</v>
      </c>
      <c r="O334" s="2" t="s">
        <v>192</v>
      </c>
      <c r="P334" s="2">
        <v>0.0</v>
      </c>
      <c r="Q334" s="2" t="s">
        <v>129</v>
      </c>
      <c r="S334" s="2" t="s">
        <v>135</v>
      </c>
      <c r="U334" s="2">
        <v>1.0</v>
      </c>
      <c r="V334" s="2" t="s">
        <v>315</v>
      </c>
      <c r="X334" s="2" t="s">
        <v>111</v>
      </c>
      <c r="Z334" s="2" t="s">
        <v>123</v>
      </c>
      <c r="AB334" s="2">
        <v>3.0</v>
      </c>
      <c r="AC334" s="2" t="s">
        <v>1735</v>
      </c>
      <c r="AD334" s="2" t="s">
        <v>78</v>
      </c>
      <c r="AJ334" s="2" t="s">
        <v>38</v>
      </c>
      <c r="AO334" s="2" t="s">
        <v>97</v>
      </c>
      <c r="AQ334" s="2">
        <v>6.0</v>
      </c>
      <c r="AS334" s="2">
        <v>6.0</v>
      </c>
      <c r="AU334" s="2">
        <v>6.0</v>
      </c>
      <c r="AV334" s="2" t="s">
        <v>1736</v>
      </c>
      <c r="AW334" s="2" t="s">
        <v>101</v>
      </c>
      <c r="AY334" s="2">
        <v>9.0</v>
      </c>
      <c r="AZ334" s="2" t="s">
        <v>1737</v>
      </c>
      <c r="BA334" s="2" t="s">
        <v>722</v>
      </c>
      <c r="BB334" s="2" t="s">
        <v>1738</v>
      </c>
    </row>
    <row r="335">
      <c r="A335" s="2">
        <v>333.0</v>
      </c>
      <c r="B335" s="2">
        <v>333.0</v>
      </c>
      <c r="C335" s="2">
        <v>333.0</v>
      </c>
      <c r="E335" s="2" t="s">
        <v>7</v>
      </c>
      <c r="H335" s="2" t="s">
        <v>10</v>
      </c>
      <c r="J335" s="4">
        <v>26479.0</v>
      </c>
      <c r="K335" s="2">
        <v>7.0</v>
      </c>
      <c r="L335" s="2">
        <v>60.0</v>
      </c>
      <c r="M335" s="2">
        <v>11.0</v>
      </c>
      <c r="N335" s="2">
        <v>20.0</v>
      </c>
      <c r="O335" s="2" t="s">
        <v>327</v>
      </c>
      <c r="P335" s="2">
        <v>0.0</v>
      </c>
      <c r="Q335" s="2" t="s">
        <v>205</v>
      </c>
      <c r="S335" s="2" t="s">
        <v>130</v>
      </c>
      <c r="U335" s="2">
        <v>1.0</v>
      </c>
      <c r="V335" s="2" t="s">
        <v>145</v>
      </c>
      <c r="X335" s="2" t="s">
        <v>111</v>
      </c>
      <c r="Z335" s="2" t="s">
        <v>123</v>
      </c>
      <c r="AB335" s="2">
        <v>15.0</v>
      </c>
      <c r="AC335" s="2" t="s">
        <v>1739</v>
      </c>
      <c r="AD335" s="2" t="s">
        <v>114</v>
      </c>
      <c r="AI335" s="2" t="s">
        <v>37</v>
      </c>
      <c r="AO335" s="2" t="s">
        <v>97</v>
      </c>
      <c r="AQ335" s="2">
        <v>4.0</v>
      </c>
      <c r="AS335" s="2">
        <v>6.0</v>
      </c>
      <c r="AU335" s="2">
        <v>25.0</v>
      </c>
      <c r="AV335" s="2" t="s">
        <v>1740</v>
      </c>
      <c r="AW335" s="2" t="s">
        <v>101</v>
      </c>
      <c r="AY335" s="2">
        <v>9.0</v>
      </c>
      <c r="AZ335" s="2" t="s">
        <v>1741</v>
      </c>
      <c r="BA335" s="2" t="s">
        <v>1742</v>
      </c>
      <c r="BB335" s="2" t="s">
        <v>1743</v>
      </c>
    </row>
    <row r="336">
      <c r="A336" s="2">
        <v>334.0</v>
      </c>
      <c r="B336" s="2">
        <v>334.0</v>
      </c>
      <c r="C336" s="2">
        <v>334.0</v>
      </c>
      <c r="E336" s="2" t="s">
        <v>7</v>
      </c>
      <c r="H336" s="2" t="s">
        <v>10</v>
      </c>
      <c r="J336" s="4">
        <v>30461.0</v>
      </c>
      <c r="K336" s="2">
        <v>8.0</v>
      </c>
      <c r="L336" s="2">
        <v>0.0</v>
      </c>
      <c r="M336" s="2">
        <v>16.0</v>
      </c>
      <c r="N336" s="2">
        <v>2.0</v>
      </c>
      <c r="O336" s="2" t="s">
        <v>291</v>
      </c>
      <c r="P336" s="2">
        <v>0.0</v>
      </c>
      <c r="Q336" s="2" t="s">
        <v>89</v>
      </c>
      <c r="S336" s="2" t="s">
        <v>130</v>
      </c>
      <c r="U336" s="2">
        <v>1.0</v>
      </c>
      <c r="V336" s="2" t="s">
        <v>315</v>
      </c>
      <c r="X336" s="2" t="s">
        <v>111</v>
      </c>
      <c r="Z336" s="2" t="s">
        <v>138</v>
      </c>
      <c r="AB336" s="2">
        <v>12.0</v>
      </c>
      <c r="AC336" s="2" t="s">
        <v>1744</v>
      </c>
      <c r="AD336" s="2" t="s">
        <v>236</v>
      </c>
      <c r="AH336" s="2" t="s">
        <v>36</v>
      </c>
      <c r="AJ336" s="2" t="s">
        <v>38</v>
      </c>
      <c r="AO336" s="2" t="s">
        <v>97</v>
      </c>
      <c r="AQ336" s="2">
        <v>6.0</v>
      </c>
      <c r="AS336" s="2">
        <v>6.0</v>
      </c>
      <c r="AU336" s="2">
        <v>4.0</v>
      </c>
      <c r="AV336" s="2" t="s">
        <v>1745</v>
      </c>
      <c r="AW336" s="2" t="s">
        <v>101</v>
      </c>
      <c r="AY336" s="2">
        <v>10.0</v>
      </c>
      <c r="AZ336" s="2" t="s">
        <v>1746</v>
      </c>
      <c r="BA336" s="2" t="s">
        <v>1747</v>
      </c>
    </row>
    <row r="337">
      <c r="A337" s="2">
        <v>335.0</v>
      </c>
      <c r="B337" s="2">
        <v>335.0</v>
      </c>
      <c r="C337" s="2">
        <v>335.0</v>
      </c>
      <c r="D337" s="2" t="s">
        <v>6</v>
      </c>
      <c r="E337" s="2" t="s">
        <v>7</v>
      </c>
      <c r="F337" s="2" t="s">
        <v>8</v>
      </c>
      <c r="H337" s="2" t="s">
        <v>10</v>
      </c>
      <c r="K337" s="2">
        <v>6.0</v>
      </c>
      <c r="L337" s="2">
        <v>120.0</v>
      </c>
      <c r="M337" s="2">
        <v>9.0</v>
      </c>
      <c r="N337" s="2">
        <v>10.0</v>
      </c>
      <c r="O337" s="2" t="s">
        <v>327</v>
      </c>
      <c r="P337" s="2">
        <v>0.0</v>
      </c>
      <c r="Q337" s="2" t="s">
        <v>193</v>
      </c>
      <c r="S337" s="2" t="s">
        <v>130</v>
      </c>
      <c r="U337" s="2">
        <v>1.0</v>
      </c>
      <c r="V337" s="2" t="s">
        <v>315</v>
      </c>
      <c r="X337" s="2" t="s">
        <v>111</v>
      </c>
      <c r="Z337" s="2" t="s">
        <v>123</v>
      </c>
      <c r="AB337" s="2">
        <v>2.0</v>
      </c>
      <c r="AC337" s="2" t="s">
        <v>1748</v>
      </c>
      <c r="AD337" s="2" t="s">
        <v>464</v>
      </c>
      <c r="AH337" s="2" t="s">
        <v>36</v>
      </c>
      <c r="AO337" s="2" t="s">
        <v>237</v>
      </c>
      <c r="AQ337" s="2">
        <v>6.0</v>
      </c>
      <c r="AS337" s="2">
        <v>4.0</v>
      </c>
      <c r="AU337" s="2">
        <v>12.0</v>
      </c>
      <c r="AV337" s="2" t="s">
        <v>1749</v>
      </c>
      <c r="AW337" s="2" t="s">
        <v>101</v>
      </c>
      <c r="AY337" s="2">
        <v>10.0</v>
      </c>
      <c r="AZ337" s="2" t="s">
        <v>1750</v>
      </c>
      <c r="BA337" s="2" t="s">
        <v>1751</v>
      </c>
      <c r="BB337" s="2" t="s">
        <v>154</v>
      </c>
    </row>
    <row r="338">
      <c r="A338" s="2">
        <v>336.0</v>
      </c>
      <c r="B338" s="2">
        <v>336.0</v>
      </c>
      <c r="C338" s="2">
        <v>336.0</v>
      </c>
      <c r="D338" s="2" t="s">
        <v>6</v>
      </c>
      <c r="H338" s="2" t="s">
        <v>10</v>
      </c>
      <c r="J338" s="4">
        <v>32534.0</v>
      </c>
      <c r="K338" s="2">
        <v>8.0</v>
      </c>
      <c r="L338" s="2">
        <v>0.0</v>
      </c>
      <c r="M338" s="2">
        <v>4.0</v>
      </c>
      <c r="N338" s="2">
        <v>20.0</v>
      </c>
      <c r="O338" s="2" t="s">
        <v>167</v>
      </c>
      <c r="P338" s="2">
        <v>1.0</v>
      </c>
      <c r="Q338" s="2" t="s">
        <v>71</v>
      </c>
      <c r="S338" s="2" t="s">
        <v>130</v>
      </c>
      <c r="U338" s="2">
        <v>1.0</v>
      </c>
      <c r="V338" s="2" t="s">
        <v>195</v>
      </c>
      <c r="X338" s="2" t="s">
        <v>207</v>
      </c>
      <c r="Z338" s="2" t="s">
        <v>123</v>
      </c>
      <c r="AB338" s="2">
        <v>2.0</v>
      </c>
      <c r="AD338" s="2" t="s">
        <v>464</v>
      </c>
      <c r="AH338" s="2" t="s">
        <v>36</v>
      </c>
      <c r="AN338" s="2" t="s">
        <v>1752</v>
      </c>
      <c r="AO338" s="2" t="s">
        <v>79</v>
      </c>
      <c r="AQ338" s="2">
        <v>6.0</v>
      </c>
      <c r="AS338" s="2">
        <v>6.0</v>
      </c>
      <c r="AU338" s="2">
        <v>20.0</v>
      </c>
      <c r="AV338" s="2" t="s">
        <v>1753</v>
      </c>
      <c r="AW338" s="2" t="s">
        <v>101</v>
      </c>
      <c r="AY338" s="2">
        <v>10.0</v>
      </c>
      <c r="AZ338" s="2" t="s">
        <v>1237</v>
      </c>
      <c r="BA338" s="2" t="s">
        <v>1754</v>
      </c>
      <c r="BB338" s="2" t="s">
        <v>1755</v>
      </c>
    </row>
    <row r="339">
      <c r="A339" s="2">
        <v>337.0</v>
      </c>
      <c r="B339" s="2">
        <v>337.0</v>
      </c>
      <c r="C339" s="2">
        <v>337.0</v>
      </c>
      <c r="D339" s="2" t="s">
        <v>6</v>
      </c>
      <c r="J339" s="4">
        <v>35711.0</v>
      </c>
      <c r="K339" s="2">
        <v>7.0</v>
      </c>
      <c r="L339" s="2">
        <v>120.0</v>
      </c>
      <c r="M339" s="2">
        <v>12.0</v>
      </c>
      <c r="N339" s="2">
        <v>3.0</v>
      </c>
      <c r="O339" s="2" t="s">
        <v>437</v>
      </c>
      <c r="P339" s="2">
        <v>1.0</v>
      </c>
      <c r="U339" s="2">
        <v>1.0</v>
      </c>
      <c r="V339" s="2" t="s">
        <v>36</v>
      </c>
      <c r="X339" s="2" t="s">
        <v>451</v>
      </c>
      <c r="Z339" s="2" t="s">
        <v>123</v>
      </c>
      <c r="AB339" s="2">
        <v>4.0</v>
      </c>
      <c r="AC339" s="2" t="s">
        <v>1756</v>
      </c>
      <c r="AD339" s="2" t="s">
        <v>1229</v>
      </c>
      <c r="AJ339" s="2" t="s">
        <v>38</v>
      </c>
      <c r="AK339" s="2" t="s">
        <v>39</v>
      </c>
      <c r="AO339" s="2" t="s">
        <v>79</v>
      </c>
      <c r="AQ339" s="2">
        <v>5.0</v>
      </c>
      <c r="AT339" s="2" t="s">
        <v>1757</v>
      </c>
      <c r="AU339" s="2">
        <v>6.0</v>
      </c>
      <c r="AV339" s="2" t="s">
        <v>1758</v>
      </c>
      <c r="AW339" s="2" t="s">
        <v>84</v>
      </c>
      <c r="AY339" s="2">
        <v>10.0</v>
      </c>
      <c r="AZ339" s="2" t="s">
        <v>1759</v>
      </c>
      <c r="BA339" s="2" t="s">
        <v>1760</v>
      </c>
    </row>
    <row r="340">
      <c r="A340" s="2">
        <v>338.0</v>
      </c>
      <c r="B340" s="2">
        <v>338.0</v>
      </c>
      <c r="C340" s="2">
        <v>338.0</v>
      </c>
      <c r="G340" s="2" t="s">
        <v>9</v>
      </c>
      <c r="H340" s="2" t="s">
        <v>10</v>
      </c>
      <c r="J340" s="4">
        <v>34628.0</v>
      </c>
      <c r="K340" s="2">
        <v>6.0</v>
      </c>
      <c r="L340" s="2">
        <v>40.0</v>
      </c>
      <c r="M340" s="2">
        <v>12.0</v>
      </c>
      <c r="N340" s="2">
        <v>5.0</v>
      </c>
      <c r="O340" s="2" t="s">
        <v>437</v>
      </c>
      <c r="P340" s="2">
        <v>1.0</v>
      </c>
      <c r="Q340" s="2" t="s">
        <v>108</v>
      </c>
      <c r="S340" s="2" t="s">
        <v>135</v>
      </c>
      <c r="U340" s="2">
        <v>1.0</v>
      </c>
      <c r="V340" s="2" t="s">
        <v>315</v>
      </c>
      <c r="X340" s="2" t="s">
        <v>111</v>
      </c>
      <c r="Z340" s="2" t="s">
        <v>112</v>
      </c>
      <c r="AB340" s="2">
        <v>0.0</v>
      </c>
      <c r="AC340" s="2" t="s">
        <v>1442</v>
      </c>
      <c r="AD340" s="2" t="s">
        <v>78</v>
      </c>
      <c r="AI340" s="2" t="s">
        <v>37</v>
      </c>
      <c r="AO340" s="2" t="s">
        <v>97</v>
      </c>
      <c r="AQ340" s="2">
        <v>4.0</v>
      </c>
      <c r="AS340" s="2">
        <v>2.0</v>
      </c>
      <c r="AU340" s="2">
        <v>48.0</v>
      </c>
      <c r="AV340" s="2" t="s">
        <v>1761</v>
      </c>
      <c r="AW340" s="2" t="s">
        <v>101</v>
      </c>
      <c r="AY340" s="2">
        <v>9.0</v>
      </c>
      <c r="AZ340" s="2" t="s">
        <v>1762</v>
      </c>
      <c r="BA340" s="2" t="s">
        <v>1763</v>
      </c>
    </row>
    <row r="341">
      <c r="A341" s="2">
        <v>339.0</v>
      </c>
      <c r="B341" s="2">
        <v>339.0</v>
      </c>
      <c r="C341" s="2">
        <v>339.0</v>
      </c>
      <c r="D341" s="2" t="s">
        <v>6</v>
      </c>
      <c r="E341" s="2" t="s">
        <v>7</v>
      </c>
      <c r="H341" s="2" t="s">
        <v>10</v>
      </c>
      <c r="J341" s="4">
        <v>35373.0</v>
      </c>
      <c r="K341" s="2">
        <v>6.0</v>
      </c>
      <c r="L341" s="2">
        <v>0.0</v>
      </c>
      <c r="M341" s="2">
        <v>12.0</v>
      </c>
      <c r="N341" s="2">
        <v>4.0</v>
      </c>
      <c r="O341" s="2" t="s">
        <v>167</v>
      </c>
      <c r="P341" s="2">
        <v>1.0</v>
      </c>
      <c r="Q341" s="2" t="s">
        <v>129</v>
      </c>
      <c r="S341" s="2" t="s">
        <v>90</v>
      </c>
      <c r="U341" s="2">
        <v>0.0</v>
      </c>
      <c r="AD341" s="2" t="s">
        <v>78</v>
      </c>
      <c r="AJ341" s="2" t="s">
        <v>38</v>
      </c>
      <c r="AO341" s="2" t="s">
        <v>79</v>
      </c>
      <c r="AQ341" s="2">
        <v>3.0</v>
      </c>
      <c r="AS341" s="2">
        <v>6.0</v>
      </c>
      <c r="AU341" s="2">
        <v>80.0</v>
      </c>
      <c r="AV341" s="2" t="s">
        <v>1764</v>
      </c>
      <c r="AX341" s="2" t="s">
        <v>1553</v>
      </c>
      <c r="AY341" s="2">
        <v>9.0</v>
      </c>
      <c r="AZ341" s="2" t="s">
        <v>1765</v>
      </c>
      <c r="BA341" s="2" t="s">
        <v>1766</v>
      </c>
      <c r="BB341" s="2" t="s">
        <v>1767</v>
      </c>
    </row>
    <row r="342">
      <c r="A342" s="2">
        <v>340.0</v>
      </c>
      <c r="B342" s="2">
        <v>340.0</v>
      </c>
      <c r="C342" s="2">
        <v>340.0</v>
      </c>
      <c r="H342" s="2" t="s">
        <v>10</v>
      </c>
      <c r="J342" s="4">
        <v>32492.0</v>
      </c>
      <c r="K342" s="2">
        <v>8.0</v>
      </c>
      <c r="L342" s="2">
        <v>120.0</v>
      </c>
      <c r="M342" s="2">
        <v>10.0</v>
      </c>
      <c r="N342" s="2">
        <v>10.0</v>
      </c>
      <c r="O342" s="2" t="s">
        <v>327</v>
      </c>
      <c r="P342" s="2">
        <v>0.0</v>
      </c>
      <c r="Q342" s="2" t="s">
        <v>108</v>
      </c>
      <c r="S342" s="2" t="s">
        <v>72</v>
      </c>
      <c r="U342" s="2">
        <v>1.0</v>
      </c>
      <c r="V342" s="2" t="s">
        <v>315</v>
      </c>
      <c r="X342" s="2" t="s">
        <v>111</v>
      </c>
      <c r="Z342" s="2" t="s">
        <v>123</v>
      </c>
      <c r="AB342" s="2">
        <v>7.0</v>
      </c>
      <c r="AC342" s="2" t="s">
        <v>1768</v>
      </c>
      <c r="AD342" s="2" t="s">
        <v>78</v>
      </c>
      <c r="AH342" s="2" t="s">
        <v>36</v>
      </c>
      <c r="AO342" s="2" t="s">
        <v>79</v>
      </c>
      <c r="AR342" s="2">
        <v>10.0</v>
      </c>
      <c r="AS342" s="2">
        <v>6.0</v>
      </c>
      <c r="AU342" s="2">
        <v>6.0</v>
      </c>
      <c r="AV342" s="2" t="s">
        <v>1769</v>
      </c>
      <c r="AW342" s="2" t="s">
        <v>101</v>
      </c>
      <c r="AY342" s="2">
        <v>10.0</v>
      </c>
      <c r="AZ342" s="2" t="s">
        <v>1770</v>
      </c>
      <c r="BA342" s="2" t="s">
        <v>1577</v>
      </c>
    </row>
    <row r="343">
      <c r="A343" s="2">
        <v>341.0</v>
      </c>
      <c r="B343" s="2">
        <v>341.0</v>
      </c>
      <c r="C343" s="2">
        <v>341.0</v>
      </c>
      <c r="D343" s="2" t="s">
        <v>6</v>
      </c>
      <c r="J343" s="4">
        <v>32577.0</v>
      </c>
      <c r="K343" s="2">
        <v>7.0</v>
      </c>
      <c r="L343" s="2">
        <v>420.0</v>
      </c>
      <c r="M343" s="2">
        <v>5.0</v>
      </c>
      <c r="N343" s="2">
        <v>3.0</v>
      </c>
      <c r="O343" s="2" t="s">
        <v>120</v>
      </c>
      <c r="P343" s="2">
        <v>0.0</v>
      </c>
      <c r="Q343" s="2" t="s">
        <v>89</v>
      </c>
      <c r="S343" s="2" t="s">
        <v>130</v>
      </c>
      <c r="U343" s="2">
        <v>0.0</v>
      </c>
      <c r="AD343" s="2" t="s">
        <v>78</v>
      </c>
      <c r="AH343" s="2" t="s">
        <v>36</v>
      </c>
      <c r="AO343" s="2" t="s">
        <v>97</v>
      </c>
      <c r="AQ343" s="2">
        <v>6.0</v>
      </c>
      <c r="AS343" s="2">
        <v>6.0</v>
      </c>
      <c r="AU343" s="2">
        <v>1.0</v>
      </c>
      <c r="AV343" s="2" t="s">
        <v>1771</v>
      </c>
      <c r="AW343" s="2" t="s">
        <v>101</v>
      </c>
      <c r="AY343" s="2">
        <v>4.0</v>
      </c>
      <c r="AZ343" s="2" t="s">
        <v>1772</v>
      </c>
    </row>
    <row r="344">
      <c r="A344" s="2">
        <v>342.0</v>
      </c>
      <c r="B344" s="2">
        <v>342.0</v>
      </c>
      <c r="C344" s="2">
        <v>342.0</v>
      </c>
      <c r="D344" s="2" t="s">
        <v>6</v>
      </c>
      <c r="G344" s="2" t="s">
        <v>9</v>
      </c>
      <c r="H344" s="2" t="s">
        <v>10</v>
      </c>
      <c r="J344" s="4">
        <v>35261.0</v>
      </c>
      <c r="K344" s="2">
        <v>7.0</v>
      </c>
      <c r="L344" s="2">
        <v>0.0</v>
      </c>
      <c r="M344" s="2">
        <v>10.0</v>
      </c>
      <c r="N344" s="2">
        <v>45.0</v>
      </c>
      <c r="O344" s="2" t="s">
        <v>405</v>
      </c>
      <c r="P344" s="2">
        <v>1.0</v>
      </c>
      <c r="Q344" s="2" t="s">
        <v>193</v>
      </c>
      <c r="S344" s="2" t="s">
        <v>130</v>
      </c>
      <c r="U344" s="2">
        <v>0.0</v>
      </c>
      <c r="AD344" s="2" t="s">
        <v>464</v>
      </c>
      <c r="AE344" s="2" t="s">
        <v>33</v>
      </c>
      <c r="AJ344" s="2" t="s">
        <v>38</v>
      </c>
      <c r="AN344" s="2" t="s">
        <v>1773</v>
      </c>
      <c r="AO344" s="2" t="s">
        <v>79</v>
      </c>
      <c r="AR344" s="2">
        <v>18.0</v>
      </c>
      <c r="AT344" s="2">
        <v>40.0</v>
      </c>
      <c r="AU344" s="2">
        <v>18.0</v>
      </c>
      <c r="AV344" s="2" t="s">
        <v>1774</v>
      </c>
      <c r="AW344" s="2" t="s">
        <v>101</v>
      </c>
      <c r="AY344" s="2">
        <v>10.0</v>
      </c>
      <c r="AZ344" s="2" t="s">
        <v>1775</v>
      </c>
      <c r="BA344" s="2" t="s">
        <v>1776</v>
      </c>
    </row>
    <row r="345">
      <c r="A345" s="2">
        <v>343.0</v>
      </c>
      <c r="B345" s="2">
        <v>343.0</v>
      </c>
      <c r="C345" s="2">
        <v>343.0</v>
      </c>
      <c r="D345" s="2" t="s">
        <v>6</v>
      </c>
      <c r="J345" s="4">
        <v>32329.0</v>
      </c>
      <c r="K345" s="2">
        <v>7.0</v>
      </c>
      <c r="L345" s="2">
        <v>25.0</v>
      </c>
      <c r="M345" s="2">
        <v>9.0</v>
      </c>
      <c r="N345" s="2">
        <v>8.0</v>
      </c>
      <c r="O345" s="2" t="s">
        <v>291</v>
      </c>
      <c r="P345" s="2">
        <v>0.0</v>
      </c>
      <c r="Q345" s="2" t="s">
        <v>491</v>
      </c>
      <c r="S345" s="2" t="s">
        <v>130</v>
      </c>
      <c r="U345" s="2">
        <v>1.0</v>
      </c>
      <c r="V345" s="2" t="s">
        <v>524</v>
      </c>
      <c r="X345" s="2" t="s">
        <v>111</v>
      </c>
      <c r="Z345" s="2" t="s">
        <v>469</v>
      </c>
      <c r="AB345" s="2">
        <v>2.0</v>
      </c>
      <c r="AC345" s="2" t="s">
        <v>362</v>
      </c>
      <c r="AD345" s="2" t="s">
        <v>114</v>
      </c>
      <c r="AJ345" s="2" t="s">
        <v>38</v>
      </c>
      <c r="AO345" s="2" t="s">
        <v>116</v>
      </c>
      <c r="AR345" s="2">
        <v>10.0</v>
      </c>
      <c r="AS345" s="2">
        <v>6.0</v>
      </c>
      <c r="AU345" s="2">
        <v>20.0</v>
      </c>
      <c r="AV345" s="2" t="s">
        <v>1777</v>
      </c>
      <c r="AX345" s="2" t="s">
        <v>1778</v>
      </c>
      <c r="AY345" s="2">
        <v>7.0</v>
      </c>
      <c r="AZ345" s="2" t="s">
        <v>494</v>
      </c>
      <c r="BA345" s="2" t="s">
        <v>1779</v>
      </c>
      <c r="BB345" s="2" t="s">
        <v>1780</v>
      </c>
      <c r="BC345" s="2">
        <v>0.0</v>
      </c>
    </row>
    <row r="346">
      <c r="A346" s="2">
        <v>344.0</v>
      </c>
      <c r="B346" s="2">
        <v>344.0</v>
      </c>
      <c r="C346" s="2">
        <v>344.0</v>
      </c>
      <c r="H346" s="2" t="s">
        <v>10</v>
      </c>
      <c r="J346" s="4">
        <v>33017.0</v>
      </c>
      <c r="K346" s="2">
        <v>5.0</v>
      </c>
      <c r="L346" s="2">
        <v>30.0</v>
      </c>
      <c r="M346" s="2">
        <v>4.0</v>
      </c>
      <c r="N346" s="2">
        <v>56.0</v>
      </c>
      <c r="O346" s="2" t="s">
        <v>437</v>
      </c>
      <c r="P346" s="2">
        <v>1.0</v>
      </c>
      <c r="U346" s="2">
        <v>1.0</v>
      </c>
      <c r="V346" s="2" t="s">
        <v>315</v>
      </c>
      <c r="X346" s="2" t="s">
        <v>147</v>
      </c>
      <c r="Z346" s="2" t="s">
        <v>531</v>
      </c>
      <c r="AB346" s="2">
        <v>4.0</v>
      </c>
      <c r="AC346" s="2" t="s">
        <v>1781</v>
      </c>
      <c r="AD346" s="2" t="s">
        <v>78</v>
      </c>
      <c r="AJ346" s="2" t="s">
        <v>38</v>
      </c>
      <c r="AN346" s="2" t="s">
        <v>1782</v>
      </c>
      <c r="AO346" s="2" t="s">
        <v>97</v>
      </c>
      <c r="AQ346" s="2">
        <v>5.0</v>
      </c>
      <c r="AS346" s="2">
        <v>4.0</v>
      </c>
      <c r="AU346" s="2">
        <v>6.0</v>
      </c>
      <c r="AV346" s="2" t="s">
        <v>1783</v>
      </c>
      <c r="AW346" s="2" t="s">
        <v>101</v>
      </c>
      <c r="AY346" s="2">
        <v>10.0</v>
      </c>
      <c r="AZ346" s="2" t="s">
        <v>1784</v>
      </c>
      <c r="BA346" s="2" t="s">
        <v>1785</v>
      </c>
      <c r="BB346" s="2" t="s">
        <v>1786</v>
      </c>
    </row>
    <row r="347">
      <c r="A347" s="2">
        <v>345.0</v>
      </c>
      <c r="B347" s="2">
        <v>345.0</v>
      </c>
      <c r="C347" s="2">
        <v>345.0</v>
      </c>
      <c r="E347" s="2" t="s">
        <v>7</v>
      </c>
      <c r="F347" s="2" t="s">
        <v>8</v>
      </c>
      <c r="J347" s="4">
        <v>32297.0</v>
      </c>
      <c r="K347" s="2">
        <v>7.0</v>
      </c>
      <c r="L347" s="2">
        <v>20.0</v>
      </c>
      <c r="M347" s="2">
        <v>10.0</v>
      </c>
      <c r="N347" s="2">
        <v>3.0</v>
      </c>
      <c r="O347" s="2" t="s">
        <v>120</v>
      </c>
      <c r="P347" s="2">
        <v>0.0</v>
      </c>
      <c r="Q347" s="2" t="s">
        <v>129</v>
      </c>
      <c r="S347" s="2" t="s">
        <v>90</v>
      </c>
      <c r="U347" s="2">
        <v>1.0</v>
      </c>
      <c r="V347" s="2" t="s">
        <v>224</v>
      </c>
      <c r="X347" s="2" t="s">
        <v>111</v>
      </c>
      <c r="Z347" s="2" t="s">
        <v>228</v>
      </c>
      <c r="AB347" s="2">
        <v>3.0</v>
      </c>
      <c r="AC347" s="2" t="s">
        <v>1787</v>
      </c>
      <c r="AD347" s="2" t="s">
        <v>96</v>
      </c>
      <c r="AG347" s="2" t="s">
        <v>35</v>
      </c>
      <c r="AH347" s="2" t="s">
        <v>36</v>
      </c>
      <c r="AO347" s="2" t="s">
        <v>97</v>
      </c>
      <c r="AQ347" s="2">
        <v>6.0</v>
      </c>
      <c r="AS347" s="2">
        <v>3.0</v>
      </c>
      <c r="AU347" s="2">
        <v>8.0</v>
      </c>
      <c r="AV347" s="2" t="s">
        <v>1788</v>
      </c>
      <c r="AW347" s="2" t="s">
        <v>101</v>
      </c>
      <c r="AY347" s="2">
        <v>10.0</v>
      </c>
      <c r="AZ347" s="2" t="s">
        <v>1789</v>
      </c>
    </row>
    <row r="348">
      <c r="A348" s="2">
        <v>346.0</v>
      </c>
      <c r="B348" s="2">
        <v>346.0</v>
      </c>
      <c r="C348" s="2">
        <v>346.0</v>
      </c>
      <c r="E348" s="2" t="s">
        <v>7</v>
      </c>
      <c r="J348" s="4">
        <v>32679.0</v>
      </c>
      <c r="K348" s="2">
        <v>6.0</v>
      </c>
      <c r="L348" s="2">
        <v>10.0</v>
      </c>
      <c r="M348" s="2">
        <v>7.0</v>
      </c>
      <c r="N348" s="2">
        <v>3.0</v>
      </c>
      <c r="O348" s="2" t="s">
        <v>87</v>
      </c>
      <c r="P348" s="2">
        <v>0.0</v>
      </c>
      <c r="Q348" s="2" t="s">
        <v>108</v>
      </c>
      <c r="S348" s="2" t="s">
        <v>130</v>
      </c>
      <c r="U348" s="2">
        <v>1.0</v>
      </c>
      <c r="V348" s="2" t="s">
        <v>213</v>
      </c>
      <c r="X348" s="2" t="s">
        <v>111</v>
      </c>
      <c r="Z348" s="2" t="s">
        <v>228</v>
      </c>
      <c r="AB348" s="2">
        <v>3.0</v>
      </c>
      <c r="AC348" s="2" t="s">
        <v>1790</v>
      </c>
      <c r="AD348" s="2" t="s">
        <v>114</v>
      </c>
      <c r="AE348" s="2" t="s">
        <v>33</v>
      </c>
      <c r="AH348" s="2" t="s">
        <v>36</v>
      </c>
      <c r="AO348" s="2" t="s">
        <v>97</v>
      </c>
      <c r="AQ348" s="2">
        <v>6.0</v>
      </c>
      <c r="AS348" s="2">
        <v>3.0</v>
      </c>
      <c r="AU348" s="2">
        <v>9.0</v>
      </c>
      <c r="AV348" s="2" t="s">
        <v>1791</v>
      </c>
      <c r="AW348" s="2" t="s">
        <v>101</v>
      </c>
      <c r="AY348" s="2">
        <v>9.0</v>
      </c>
      <c r="AZ348" s="2" t="s">
        <v>1792</v>
      </c>
      <c r="BA348" s="2" t="s">
        <v>1793</v>
      </c>
      <c r="BB348" s="2" t="s">
        <v>1794</v>
      </c>
    </row>
    <row r="349">
      <c r="A349" s="2">
        <v>347.0</v>
      </c>
      <c r="B349" s="2">
        <v>347.0</v>
      </c>
      <c r="C349" s="2">
        <v>347.0</v>
      </c>
      <c r="D349" s="2" t="s">
        <v>6</v>
      </c>
      <c r="E349" s="2" t="s">
        <v>7</v>
      </c>
      <c r="G349" s="2" t="s">
        <v>9</v>
      </c>
      <c r="H349" s="2" t="s">
        <v>10</v>
      </c>
      <c r="J349" s="4">
        <v>31625.0</v>
      </c>
      <c r="K349" s="2">
        <v>7.0</v>
      </c>
      <c r="L349" s="2">
        <v>25.0</v>
      </c>
      <c r="M349" s="2">
        <v>10.0</v>
      </c>
      <c r="N349" s="2">
        <v>8.0</v>
      </c>
      <c r="O349" s="2" t="s">
        <v>405</v>
      </c>
      <c r="P349" s="2">
        <v>0.0</v>
      </c>
      <c r="Q349" s="2" t="s">
        <v>71</v>
      </c>
      <c r="S349" s="2" t="s">
        <v>72</v>
      </c>
      <c r="U349" s="2">
        <v>1.0</v>
      </c>
      <c r="W349" s="2" t="s">
        <v>1795</v>
      </c>
      <c r="Y349" s="2" t="s">
        <v>361</v>
      </c>
      <c r="Z349" s="2" t="s">
        <v>123</v>
      </c>
      <c r="AB349" s="2">
        <v>4.0</v>
      </c>
      <c r="AC349" s="2" t="s">
        <v>567</v>
      </c>
      <c r="AD349" s="2" t="s">
        <v>114</v>
      </c>
      <c r="AJ349" s="2" t="s">
        <v>38</v>
      </c>
      <c r="AO349" s="2" t="s">
        <v>97</v>
      </c>
      <c r="AR349" s="2">
        <v>8.0</v>
      </c>
      <c r="AS349" s="2">
        <v>6.0</v>
      </c>
      <c r="AU349" s="2">
        <v>8.0</v>
      </c>
      <c r="AV349" s="2" t="s">
        <v>1796</v>
      </c>
      <c r="AX349" s="2" t="s">
        <v>1797</v>
      </c>
      <c r="AY349" s="2">
        <v>10.0</v>
      </c>
      <c r="AZ349" s="2" t="s">
        <v>1798</v>
      </c>
    </row>
    <row r="350">
      <c r="A350" s="2">
        <v>348.0</v>
      </c>
      <c r="B350" s="2">
        <v>348.0</v>
      </c>
      <c r="C350" s="2">
        <v>348.0</v>
      </c>
      <c r="F350" s="2" t="s">
        <v>8</v>
      </c>
      <c r="H350" s="2" t="s">
        <v>10</v>
      </c>
      <c r="J350" s="4">
        <v>32591.0</v>
      </c>
      <c r="K350" s="2">
        <v>7.0</v>
      </c>
      <c r="L350" s="2">
        <v>30.0</v>
      </c>
      <c r="M350" s="2">
        <v>8.0</v>
      </c>
      <c r="N350" s="2">
        <v>12.0</v>
      </c>
      <c r="O350" s="2" t="s">
        <v>405</v>
      </c>
      <c r="P350" s="2">
        <v>1.0</v>
      </c>
      <c r="R350" s="2" t="s">
        <v>1799</v>
      </c>
      <c r="S350" s="2" t="s">
        <v>130</v>
      </c>
      <c r="U350" s="2">
        <v>1.0</v>
      </c>
      <c r="V350" s="2" t="s">
        <v>515</v>
      </c>
      <c r="X350" s="2" t="s">
        <v>111</v>
      </c>
      <c r="Z350" s="2" t="s">
        <v>123</v>
      </c>
      <c r="AB350" s="2">
        <v>3.0</v>
      </c>
      <c r="AC350" s="2" t="s">
        <v>1800</v>
      </c>
      <c r="AD350" s="2" t="s">
        <v>114</v>
      </c>
      <c r="AH350" s="2" t="s">
        <v>36</v>
      </c>
      <c r="AO350" s="2" t="s">
        <v>116</v>
      </c>
      <c r="AR350" s="2">
        <v>21.0</v>
      </c>
      <c r="AT350" s="2">
        <v>16.0</v>
      </c>
      <c r="AU350" s="2">
        <v>12.0</v>
      </c>
      <c r="AV350" s="2" t="s">
        <v>1801</v>
      </c>
      <c r="AX350" s="2" t="s">
        <v>1802</v>
      </c>
      <c r="AY350" s="2">
        <v>10.0</v>
      </c>
      <c r="AZ350" s="2" t="s">
        <v>1803</v>
      </c>
      <c r="BA350" s="2" t="s">
        <v>1804</v>
      </c>
      <c r="BB350" s="2" t="s">
        <v>1805</v>
      </c>
    </row>
    <row r="351">
      <c r="A351" s="2">
        <v>349.0</v>
      </c>
      <c r="B351" s="2">
        <v>349.0</v>
      </c>
      <c r="C351" s="2">
        <v>349.0</v>
      </c>
      <c r="D351" s="2" t="s">
        <v>6</v>
      </c>
      <c r="K351" s="2">
        <v>6.0</v>
      </c>
      <c r="L351" s="2">
        <v>180.0</v>
      </c>
      <c r="M351" s="2">
        <v>12.0</v>
      </c>
      <c r="N351" s="2">
        <v>5.0</v>
      </c>
      <c r="O351" s="2" t="s">
        <v>437</v>
      </c>
      <c r="P351" s="2">
        <v>1.0</v>
      </c>
      <c r="Q351" s="2" t="s">
        <v>89</v>
      </c>
      <c r="S351" s="2" t="s">
        <v>90</v>
      </c>
      <c r="U351" s="2">
        <v>1.0</v>
      </c>
      <c r="V351" s="2" t="s">
        <v>11</v>
      </c>
      <c r="X351" s="2" t="s">
        <v>111</v>
      </c>
      <c r="Z351" s="2" t="s">
        <v>123</v>
      </c>
      <c r="AB351" s="2">
        <v>13.0</v>
      </c>
      <c r="AC351" s="2" t="s">
        <v>1806</v>
      </c>
      <c r="AD351" s="2" t="s">
        <v>114</v>
      </c>
      <c r="AJ351" s="2" t="s">
        <v>38</v>
      </c>
      <c r="AO351" s="2" t="s">
        <v>79</v>
      </c>
      <c r="AQ351" s="2">
        <v>5.0</v>
      </c>
      <c r="AS351" s="2">
        <v>5.0</v>
      </c>
      <c r="AU351" s="2">
        <v>15.0</v>
      </c>
      <c r="AV351" s="2" t="s">
        <v>1807</v>
      </c>
      <c r="AX351" s="2" t="s">
        <v>1808</v>
      </c>
      <c r="AY351" s="2">
        <v>10.0</v>
      </c>
      <c r="AZ351" s="2" t="s">
        <v>1809</v>
      </c>
      <c r="BA351" s="2" t="s">
        <v>1810</v>
      </c>
      <c r="BB351" s="2" t="s">
        <v>1811</v>
      </c>
    </row>
    <row r="352">
      <c r="A352" s="2">
        <v>350.0</v>
      </c>
      <c r="B352" s="2">
        <v>350.0</v>
      </c>
      <c r="C352" s="2">
        <v>350.0</v>
      </c>
      <c r="H352" s="2" t="s">
        <v>10</v>
      </c>
      <c r="J352" s="4">
        <v>32005.0</v>
      </c>
      <c r="K352" s="2">
        <v>8.0</v>
      </c>
      <c r="L352" s="2">
        <v>0.0</v>
      </c>
      <c r="M352" s="2">
        <v>12.0</v>
      </c>
      <c r="N352" s="2">
        <v>15.0</v>
      </c>
      <c r="O352" s="2" t="s">
        <v>291</v>
      </c>
      <c r="P352" s="2">
        <v>0.0</v>
      </c>
      <c r="R352" s="2" t="s">
        <v>1812</v>
      </c>
      <c r="T352" s="2" t="s">
        <v>1813</v>
      </c>
      <c r="U352" s="2">
        <v>1.0</v>
      </c>
      <c r="V352" s="2" t="s">
        <v>11</v>
      </c>
      <c r="X352" s="2" t="s">
        <v>147</v>
      </c>
      <c r="Z352" s="2" t="s">
        <v>123</v>
      </c>
      <c r="AB352" s="2">
        <v>15.0</v>
      </c>
      <c r="AC352" s="2" t="s">
        <v>1814</v>
      </c>
      <c r="AD352" s="2" t="s">
        <v>78</v>
      </c>
      <c r="AH352" s="2" t="s">
        <v>36</v>
      </c>
      <c r="AP352" s="2" t="s">
        <v>1815</v>
      </c>
      <c r="AR352" s="2" t="s">
        <v>1816</v>
      </c>
      <c r="AT352" s="2">
        <v>100.0</v>
      </c>
      <c r="AU352" s="2">
        <v>50.0</v>
      </c>
      <c r="AV352" s="2" t="s">
        <v>1817</v>
      </c>
      <c r="AW352" s="2" t="s">
        <v>84</v>
      </c>
      <c r="AY352" s="2">
        <v>6.0</v>
      </c>
      <c r="AZ352" s="2" t="s">
        <v>1818</v>
      </c>
      <c r="BA352" s="2" t="s">
        <v>1819</v>
      </c>
      <c r="BB352" s="2" t="s">
        <v>1820</v>
      </c>
    </row>
    <row r="353">
      <c r="A353" s="2">
        <v>351.0</v>
      </c>
      <c r="B353" s="2">
        <v>351.0</v>
      </c>
      <c r="C353" s="2">
        <v>351.0</v>
      </c>
      <c r="E353" s="2" t="s">
        <v>7</v>
      </c>
      <c r="F353" s="2" t="s">
        <v>8</v>
      </c>
      <c r="H353" s="2" t="s">
        <v>10</v>
      </c>
      <c r="J353" s="4">
        <v>33740.0</v>
      </c>
      <c r="K353" s="2">
        <v>6.0</v>
      </c>
      <c r="L353" s="2">
        <v>2.0</v>
      </c>
      <c r="M353" s="2">
        <v>12.0</v>
      </c>
      <c r="N353" s="2">
        <v>2.0</v>
      </c>
      <c r="O353" s="2" t="s">
        <v>192</v>
      </c>
      <c r="P353" s="2">
        <v>1.0</v>
      </c>
      <c r="U353" s="2">
        <v>0.0</v>
      </c>
      <c r="AD353" s="2" t="s">
        <v>114</v>
      </c>
      <c r="AJ353" s="2" t="s">
        <v>38</v>
      </c>
      <c r="AO353" s="2" t="s">
        <v>79</v>
      </c>
      <c r="AQ353" s="2">
        <v>3.0</v>
      </c>
      <c r="AS353" s="2">
        <v>4.0</v>
      </c>
      <c r="AU353" s="2">
        <v>5.0</v>
      </c>
      <c r="AV353" s="2" t="s">
        <v>1821</v>
      </c>
      <c r="AW353" s="2" t="s">
        <v>101</v>
      </c>
      <c r="AY353" s="2">
        <v>10.0</v>
      </c>
      <c r="AZ353" s="2" t="s">
        <v>1822</v>
      </c>
      <c r="BA353" s="2" t="s">
        <v>1823</v>
      </c>
      <c r="BC353" s="2">
        <v>1.0</v>
      </c>
    </row>
    <row r="354">
      <c r="A354" s="2">
        <v>352.0</v>
      </c>
      <c r="B354" s="2">
        <v>352.0</v>
      </c>
      <c r="C354" s="2">
        <v>352.0</v>
      </c>
      <c r="D354" s="2" t="s">
        <v>6</v>
      </c>
      <c r="H354" s="2" t="s">
        <v>10</v>
      </c>
      <c r="J354" s="4">
        <v>28642.0</v>
      </c>
      <c r="K354" s="2">
        <v>7.0</v>
      </c>
      <c r="L354" s="2">
        <v>100.0</v>
      </c>
      <c r="M354" s="2">
        <v>7.0</v>
      </c>
      <c r="N354" s="2">
        <v>12.0</v>
      </c>
      <c r="O354" s="2" t="s">
        <v>405</v>
      </c>
      <c r="P354" s="2">
        <v>1.0</v>
      </c>
      <c r="U354" s="2">
        <v>1.0</v>
      </c>
      <c r="V354" s="2" t="s">
        <v>121</v>
      </c>
      <c r="X354" s="2" t="s">
        <v>111</v>
      </c>
      <c r="Z354" s="2" t="s">
        <v>123</v>
      </c>
      <c r="AB354" s="2">
        <v>15.0</v>
      </c>
      <c r="AC354" s="2" t="s">
        <v>631</v>
      </c>
      <c r="AD354" s="2" t="s">
        <v>114</v>
      </c>
      <c r="AJ354" s="2" t="s">
        <v>38</v>
      </c>
      <c r="AO354" s="2" t="s">
        <v>97</v>
      </c>
      <c r="AR354" s="2">
        <v>10.0</v>
      </c>
      <c r="AS354" s="2">
        <v>5.0</v>
      </c>
      <c r="AU354" s="2">
        <v>300.0</v>
      </c>
      <c r="AV354" s="2" t="s">
        <v>1824</v>
      </c>
      <c r="AW354" s="2" t="s">
        <v>101</v>
      </c>
      <c r="AY354" s="2">
        <v>10.0</v>
      </c>
      <c r="AZ354" s="2" t="s">
        <v>1825</v>
      </c>
      <c r="BA354" s="2" t="s">
        <v>1826</v>
      </c>
      <c r="BB354" s="2" t="s">
        <v>1827</v>
      </c>
    </row>
    <row r="355">
      <c r="A355" s="2">
        <v>353.0</v>
      </c>
      <c r="B355" s="2">
        <v>353.0</v>
      </c>
      <c r="C355" s="2">
        <v>353.0</v>
      </c>
      <c r="E355" s="2" t="s">
        <v>7</v>
      </c>
      <c r="H355" s="2" t="s">
        <v>10</v>
      </c>
      <c r="J355" s="4">
        <v>30223.0</v>
      </c>
      <c r="K355" s="2">
        <v>7.0</v>
      </c>
      <c r="L355" s="2">
        <v>15.0</v>
      </c>
      <c r="M355" s="2">
        <v>5.0</v>
      </c>
      <c r="N355" s="2">
        <v>1.0</v>
      </c>
      <c r="O355" s="2" t="s">
        <v>291</v>
      </c>
      <c r="P355" s="2">
        <v>1.0</v>
      </c>
      <c r="U355" s="2">
        <v>1.0</v>
      </c>
      <c r="V355" s="2" t="s">
        <v>206</v>
      </c>
      <c r="X355" s="2" t="s">
        <v>75</v>
      </c>
      <c r="Z355" s="2" t="s">
        <v>407</v>
      </c>
      <c r="AB355" s="2">
        <v>8.0</v>
      </c>
      <c r="AC355" s="2" t="s">
        <v>1828</v>
      </c>
      <c r="AD355" s="2" t="s">
        <v>78</v>
      </c>
      <c r="AJ355" s="2" t="s">
        <v>38</v>
      </c>
      <c r="AO355" s="2" t="s">
        <v>97</v>
      </c>
      <c r="AR355" s="2">
        <v>7.0</v>
      </c>
      <c r="AT355" s="2">
        <v>7.0</v>
      </c>
      <c r="AU355" s="2">
        <v>6.0</v>
      </c>
      <c r="AV355" s="2" t="s">
        <v>1829</v>
      </c>
      <c r="AX355" s="2" t="s">
        <v>528</v>
      </c>
      <c r="AY355" s="2">
        <v>8.0</v>
      </c>
      <c r="AZ355" s="2" t="s">
        <v>1830</v>
      </c>
      <c r="BA355" s="2" t="s">
        <v>1831</v>
      </c>
      <c r="BC355" s="2">
        <v>1.0</v>
      </c>
    </row>
    <row r="356">
      <c r="A356" s="2">
        <v>354.0</v>
      </c>
      <c r="B356" s="2">
        <v>354.0</v>
      </c>
      <c r="C356" s="2">
        <v>354.0</v>
      </c>
      <c r="H356" s="2" t="s">
        <v>10</v>
      </c>
      <c r="J356" s="4">
        <v>26617.0</v>
      </c>
      <c r="K356" s="2">
        <v>7.0</v>
      </c>
      <c r="L356" s="2">
        <v>120.0</v>
      </c>
      <c r="M356" s="2">
        <v>10.0</v>
      </c>
      <c r="N356" s="2">
        <v>3.0</v>
      </c>
      <c r="O356" s="2" t="s">
        <v>134</v>
      </c>
      <c r="P356" s="2">
        <v>0.0</v>
      </c>
      <c r="Q356" s="2" t="s">
        <v>108</v>
      </c>
      <c r="S356" s="2" t="s">
        <v>130</v>
      </c>
      <c r="U356" s="2">
        <v>1.0</v>
      </c>
      <c r="V356" s="2" t="s">
        <v>74</v>
      </c>
      <c r="Y356" s="2" t="s">
        <v>1832</v>
      </c>
      <c r="Z356" s="2" t="s">
        <v>123</v>
      </c>
      <c r="AB356" s="2">
        <v>20.0</v>
      </c>
      <c r="AC356" s="2" t="s">
        <v>1833</v>
      </c>
      <c r="AD356" s="2" t="s">
        <v>114</v>
      </c>
      <c r="AG356" s="2" t="s">
        <v>35</v>
      </c>
      <c r="AO356" s="2" t="s">
        <v>97</v>
      </c>
      <c r="AQ356" s="2">
        <v>4.0</v>
      </c>
      <c r="AS356" s="2">
        <v>6.0</v>
      </c>
      <c r="AU356" s="2">
        <v>8.0</v>
      </c>
      <c r="AV356" s="2" t="s">
        <v>1834</v>
      </c>
      <c r="AX356" s="2" t="s">
        <v>1835</v>
      </c>
      <c r="AY356" s="2">
        <v>9.0</v>
      </c>
      <c r="AZ356" s="2" t="s">
        <v>1836</v>
      </c>
      <c r="BA356" s="2" t="s">
        <v>1837</v>
      </c>
      <c r="BB356" s="2" t="s">
        <v>1838</v>
      </c>
    </row>
    <row r="357">
      <c r="A357" s="2">
        <v>355.0</v>
      </c>
      <c r="B357" s="2">
        <v>355.0</v>
      </c>
      <c r="C357" s="2">
        <v>355.0</v>
      </c>
      <c r="H357" s="2" t="s">
        <v>10</v>
      </c>
      <c r="J357" s="4">
        <v>33806.0</v>
      </c>
      <c r="K357" s="2">
        <v>7.0</v>
      </c>
      <c r="L357" s="2">
        <v>0.0</v>
      </c>
      <c r="M357" s="2">
        <v>10.0</v>
      </c>
      <c r="N357" s="2">
        <v>4.0</v>
      </c>
      <c r="O357" s="2" t="s">
        <v>167</v>
      </c>
      <c r="P357" s="2">
        <v>1.0</v>
      </c>
      <c r="Q357" s="2" t="s">
        <v>193</v>
      </c>
      <c r="S357" s="2" t="s">
        <v>135</v>
      </c>
      <c r="U357" s="2">
        <v>0.0</v>
      </c>
      <c r="AD357" s="2" t="s">
        <v>114</v>
      </c>
      <c r="AJ357" s="2" t="s">
        <v>38</v>
      </c>
      <c r="AO357" s="2" t="s">
        <v>97</v>
      </c>
      <c r="AQ357" s="2">
        <v>6.0</v>
      </c>
      <c r="AS357" s="2">
        <v>4.0</v>
      </c>
      <c r="AU357" s="2">
        <v>10.0</v>
      </c>
      <c r="AV357" s="2" t="s">
        <v>1839</v>
      </c>
      <c r="AW357" s="2" t="s">
        <v>478</v>
      </c>
      <c r="AY357" s="2">
        <v>9.0</v>
      </c>
      <c r="AZ357" s="2" t="s">
        <v>1840</v>
      </c>
      <c r="BA357" s="2" t="s">
        <v>1841</v>
      </c>
      <c r="BB357" s="2" t="s">
        <v>1842</v>
      </c>
    </row>
    <row r="358">
      <c r="A358" s="2">
        <v>356.0</v>
      </c>
      <c r="B358" s="2">
        <v>356.0</v>
      </c>
      <c r="C358" s="2">
        <v>356.0</v>
      </c>
      <c r="F358" s="2" t="s">
        <v>8</v>
      </c>
      <c r="J358" s="4">
        <v>33552.0</v>
      </c>
      <c r="K358" s="2">
        <v>6.0</v>
      </c>
      <c r="L358" s="2">
        <v>10.0</v>
      </c>
      <c r="M358" s="2">
        <v>13.0</v>
      </c>
      <c r="N358" s="2">
        <v>10.0</v>
      </c>
      <c r="O358" s="2" t="s">
        <v>327</v>
      </c>
      <c r="P358" s="2">
        <v>1.0</v>
      </c>
      <c r="Q358" s="2" t="s">
        <v>172</v>
      </c>
      <c r="S358" s="2" t="s">
        <v>130</v>
      </c>
      <c r="U358" s="2">
        <v>0.0</v>
      </c>
      <c r="AD358" s="2" t="s">
        <v>114</v>
      </c>
      <c r="AG358" s="2" t="s">
        <v>35</v>
      </c>
      <c r="AO358" s="2" t="s">
        <v>97</v>
      </c>
      <c r="AQ358" s="2">
        <v>6.0</v>
      </c>
      <c r="AS358" s="2">
        <v>5.0</v>
      </c>
      <c r="AU358" s="2">
        <v>30.0</v>
      </c>
      <c r="AV358" s="2" t="s">
        <v>1843</v>
      </c>
      <c r="AW358" s="2" t="s">
        <v>84</v>
      </c>
      <c r="AY358" s="2">
        <v>8.0</v>
      </c>
      <c r="AZ358" s="2" t="s">
        <v>1844</v>
      </c>
      <c r="BA358" s="2" t="s">
        <v>1845</v>
      </c>
      <c r="BB358" s="2" t="s">
        <v>1846</v>
      </c>
    </row>
    <row r="359">
      <c r="A359" s="2">
        <v>357.0</v>
      </c>
      <c r="B359" s="2">
        <v>357.0</v>
      </c>
      <c r="C359" s="2">
        <v>357.0</v>
      </c>
      <c r="D359" s="2" t="s">
        <v>6</v>
      </c>
      <c r="H359" s="2" t="s">
        <v>10</v>
      </c>
      <c r="J359" s="4">
        <v>32063.0</v>
      </c>
      <c r="K359" s="2">
        <v>7.0</v>
      </c>
      <c r="L359" s="2">
        <v>0.0</v>
      </c>
      <c r="M359" s="2">
        <v>12.0</v>
      </c>
      <c r="N359" s="2">
        <v>2.0</v>
      </c>
      <c r="O359" s="2" t="s">
        <v>128</v>
      </c>
      <c r="P359" s="2">
        <v>1.0</v>
      </c>
      <c r="U359" s="2">
        <v>1.0</v>
      </c>
      <c r="V359" s="2" t="s">
        <v>315</v>
      </c>
      <c r="X359" s="2" t="s">
        <v>111</v>
      </c>
      <c r="Z359" s="2" t="s">
        <v>112</v>
      </c>
      <c r="AB359" s="2">
        <v>4.0</v>
      </c>
      <c r="AC359" s="10" t="s">
        <v>1847</v>
      </c>
      <c r="AD359" s="2" t="s">
        <v>78</v>
      </c>
      <c r="AJ359" s="2" t="s">
        <v>38</v>
      </c>
      <c r="AO359" s="2" t="s">
        <v>97</v>
      </c>
      <c r="AQ359" s="2">
        <v>6.0</v>
      </c>
      <c r="AT359" s="2">
        <v>10.0</v>
      </c>
      <c r="AU359" s="2">
        <v>10.0</v>
      </c>
      <c r="AV359" s="2" t="s">
        <v>1848</v>
      </c>
      <c r="AW359" s="2" t="s">
        <v>101</v>
      </c>
      <c r="AY359" s="2">
        <v>10.0</v>
      </c>
      <c r="AZ359" s="2" t="s">
        <v>484</v>
      </c>
      <c r="BA359" s="2" t="s">
        <v>1849</v>
      </c>
    </row>
    <row r="360">
      <c r="A360" s="2">
        <v>358.0</v>
      </c>
      <c r="B360" s="2">
        <v>358.0</v>
      </c>
      <c r="C360" s="2">
        <v>358.0</v>
      </c>
      <c r="E360" s="2" t="s">
        <v>7</v>
      </c>
      <c r="H360" s="2" t="s">
        <v>10</v>
      </c>
      <c r="J360" s="4">
        <v>28821.0</v>
      </c>
      <c r="K360" s="2">
        <v>7.0</v>
      </c>
      <c r="L360" s="2">
        <v>20.0</v>
      </c>
      <c r="M360" s="2">
        <v>9.0</v>
      </c>
      <c r="N360" s="2">
        <v>3.0</v>
      </c>
      <c r="O360" s="2" t="s">
        <v>291</v>
      </c>
      <c r="P360" s="2">
        <v>1.0</v>
      </c>
      <c r="U360" s="2">
        <v>1.0</v>
      </c>
      <c r="V360" s="2" t="s">
        <v>91</v>
      </c>
      <c r="X360" s="2" t="s">
        <v>75</v>
      </c>
      <c r="Z360" s="2" t="s">
        <v>76</v>
      </c>
      <c r="AB360" s="2">
        <v>8.0</v>
      </c>
      <c r="AC360" s="2" t="s">
        <v>1850</v>
      </c>
      <c r="AD360" s="2" t="s">
        <v>96</v>
      </c>
      <c r="AI360" s="2" t="s">
        <v>37</v>
      </c>
      <c r="AJ360" s="2" t="s">
        <v>38</v>
      </c>
      <c r="AO360" s="2" t="s">
        <v>116</v>
      </c>
      <c r="AQ360" s="2">
        <v>6.0</v>
      </c>
      <c r="AS360" s="2">
        <v>6.0</v>
      </c>
      <c r="AU360" s="2">
        <v>36.0</v>
      </c>
      <c r="AV360" s="2" t="s">
        <v>1851</v>
      </c>
      <c r="AW360" s="2" t="s">
        <v>101</v>
      </c>
      <c r="AY360" s="2">
        <v>8.0</v>
      </c>
      <c r="AZ360" s="2" t="s">
        <v>1852</v>
      </c>
      <c r="BA360" s="2" t="s">
        <v>1853</v>
      </c>
      <c r="BB360" s="2" t="s">
        <v>1854</v>
      </c>
      <c r="BC360" s="2">
        <v>1.0</v>
      </c>
    </row>
    <row r="361">
      <c r="A361" s="2">
        <v>359.0</v>
      </c>
      <c r="B361" s="2">
        <v>359.0</v>
      </c>
      <c r="C361" s="2">
        <v>359.0</v>
      </c>
      <c r="D361" s="2" t="s">
        <v>6</v>
      </c>
      <c r="G361" s="2" t="s">
        <v>9</v>
      </c>
      <c r="J361" s="4">
        <v>31621.0</v>
      </c>
      <c r="K361" s="2">
        <v>7.0</v>
      </c>
      <c r="L361" s="2">
        <v>13.0</v>
      </c>
      <c r="M361" s="2">
        <v>7.0</v>
      </c>
      <c r="N361" s="2">
        <v>5.0</v>
      </c>
      <c r="O361" s="2" t="s">
        <v>134</v>
      </c>
      <c r="P361" s="2">
        <v>1.0</v>
      </c>
      <c r="Q361" s="2" t="s">
        <v>89</v>
      </c>
      <c r="S361" s="2" t="s">
        <v>130</v>
      </c>
      <c r="U361" s="2">
        <v>1.0</v>
      </c>
      <c r="V361" s="2" t="s">
        <v>11</v>
      </c>
      <c r="X361" s="2" t="s">
        <v>75</v>
      </c>
      <c r="Z361" s="2" t="s">
        <v>1410</v>
      </c>
      <c r="AB361" s="2">
        <v>3.0</v>
      </c>
      <c r="AC361" s="2" t="s">
        <v>1855</v>
      </c>
      <c r="AD361" s="2" t="s">
        <v>78</v>
      </c>
      <c r="AJ361" s="2" t="s">
        <v>38</v>
      </c>
      <c r="AO361" s="2" t="s">
        <v>237</v>
      </c>
      <c r="AQ361" s="2">
        <v>5.0</v>
      </c>
      <c r="AS361" s="2">
        <v>6.0</v>
      </c>
      <c r="AU361" s="2">
        <v>3.0</v>
      </c>
      <c r="AV361" s="2" t="s">
        <v>1856</v>
      </c>
      <c r="AW361" s="2" t="s">
        <v>101</v>
      </c>
      <c r="AY361" s="2">
        <v>10.0</v>
      </c>
      <c r="AZ361" s="2" t="s">
        <v>1857</v>
      </c>
      <c r="BA361" s="2" t="s">
        <v>1858</v>
      </c>
      <c r="BB361" s="2" t="s">
        <v>1859</v>
      </c>
    </row>
    <row r="362">
      <c r="A362" s="2">
        <v>360.0</v>
      </c>
      <c r="B362" s="2">
        <v>360.0</v>
      </c>
      <c r="C362" s="2">
        <v>360.0</v>
      </c>
      <c r="E362" s="2" t="s">
        <v>7</v>
      </c>
      <c r="H362" s="2" t="s">
        <v>10</v>
      </c>
      <c r="J362" s="4">
        <v>26673.0</v>
      </c>
      <c r="K362" s="2">
        <v>6.0</v>
      </c>
      <c r="L362" s="2">
        <v>120.0</v>
      </c>
      <c r="M362" s="2">
        <v>12.0</v>
      </c>
      <c r="N362" s="2">
        <v>15.0</v>
      </c>
      <c r="O362" s="2" t="s">
        <v>167</v>
      </c>
      <c r="P362" s="2">
        <v>0.0</v>
      </c>
      <c r="Q362" s="2" t="s">
        <v>71</v>
      </c>
      <c r="S362" s="2" t="s">
        <v>130</v>
      </c>
      <c r="U362" s="2">
        <v>1.0</v>
      </c>
      <c r="V362" s="2" t="s">
        <v>577</v>
      </c>
      <c r="X362" s="2" t="s">
        <v>207</v>
      </c>
      <c r="Z362" s="2" t="s">
        <v>333</v>
      </c>
      <c r="AB362" s="2">
        <v>20.0</v>
      </c>
      <c r="AC362" s="2" t="s">
        <v>1860</v>
      </c>
      <c r="AD362" s="2" t="s">
        <v>114</v>
      </c>
      <c r="AG362" s="2" t="s">
        <v>35</v>
      </c>
      <c r="AJ362" s="2" t="s">
        <v>38</v>
      </c>
      <c r="AO362" s="2" t="s">
        <v>97</v>
      </c>
      <c r="AQ362" s="2">
        <v>6.0</v>
      </c>
      <c r="AS362" s="2">
        <v>5.0</v>
      </c>
      <c r="AU362" s="2">
        <v>15.0</v>
      </c>
      <c r="AV362" s="2" t="s">
        <v>1861</v>
      </c>
      <c r="AW362" s="2" t="s">
        <v>101</v>
      </c>
      <c r="AY362" s="2">
        <v>10.0</v>
      </c>
      <c r="AZ362" s="2" t="s">
        <v>1862</v>
      </c>
      <c r="BA362" s="2" t="s">
        <v>1863</v>
      </c>
      <c r="BC362" s="2">
        <v>0.0</v>
      </c>
    </row>
    <row r="363">
      <c r="A363" s="2">
        <v>361.0</v>
      </c>
      <c r="B363" s="2">
        <v>361.0</v>
      </c>
      <c r="C363" s="2">
        <v>361.0</v>
      </c>
      <c r="E363" s="2" t="s">
        <v>7</v>
      </c>
      <c r="J363" s="4">
        <v>28132.0</v>
      </c>
      <c r="K363" s="2">
        <v>8.0</v>
      </c>
      <c r="L363" s="2">
        <v>45.0</v>
      </c>
      <c r="M363" s="2">
        <v>13.0</v>
      </c>
      <c r="N363" s="2">
        <v>20.0</v>
      </c>
      <c r="O363" s="2" t="s">
        <v>106</v>
      </c>
      <c r="P363" s="2">
        <v>0.0</v>
      </c>
      <c r="Q363" s="2" t="s">
        <v>89</v>
      </c>
      <c r="S363" s="2" t="s">
        <v>72</v>
      </c>
      <c r="U363" s="2">
        <v>1.0</v>
      </c>
      <c r="V363" s="2" t="s">
        <v>121</v>
      </c>
      <c r="X363" s="2" t="s">
        <v>75</v>
      </c>
      <c r="Z363" s="2" t="s">
        <v>457</v>
      </c>
      <c r="AB363" s="2">
        <v>15.0</v>
      </c>
      <c r="AC363" s="2" t="s">
        <v>1864</v>
      </c>
      <c r="AD363" s="2" t="s">
        <v>114</v>
      </c>
      <c r="AI363" s="2" t="s">
        <v>37</v>
      </c>
      <c r="AJ363" s="2" t="s">
        <v>38</v>
      </c>
      <c r="AO363" s="2" t="s">
        <v>79</v>
      </c>
      <c r="AQ363" s="2">
        <v>3.0</v>
      </c>
      <c r="AS363" s="2">
        <v>5.0</v>
      </c>
      <c r="AU363" s="2">
        <v>15.0</v>
      </c>
      <c r="AV363" s="2" t="s">
        <v>1865</v>
      </c>
      <c r="AW363" s="2" t="s">
        <v>101</v>
      </c>
      <c r="AY363" s="2">
        <v>9.0</v>
      </c>
      <c r="AZ363" s="2" t="s">
        <v>1866</v>
      </c>
    </row>
    <row r="364">
      <c r="A364" s="2">
        <v>362.0</v>
      </c>
      <c r="B364" s="2">
        <v>362.0</v>
      </c>
      <c r="C364" s="2">
        <v>362.0</v>
      </c>
      <c r="E364" s="2" t="s">
        <v>7</v>
      </c>
      <c r="H364" s="2" t="s">
        <v>10</v>
      </c>
      <c r="J364" s="4">
        <v>30041.0</v>
      </c>
      <c r="K364" s="2">
        <v>8.0</v>
      </c>
      <c r="L364" s="2">
        <v>2.0</v>
      </c>
      <c r="M364" s="2">
        <v>10.0</v>
      </c>
      <c r="N364" s="2">
        <v>7.0</v>
      </c>
      <c r="O364" s="2" t="s">
        <v>192</v>
      </c>
      <c r="P364" s="2">
        <v>0.0</v>
      </c>
      <c r="Q364" s="2" t="s">
        <v>89</v>
      </c>
      <c r="S364" s="2" t="s">
        <v>135</v>
      </c>
      <c r="U364" s="2">
        <v>1.0</v>
      </c>
      <c r="V364" s="2" t="s">
        <v>110</v>
      </c>
      <c r="X364" s="2" t="s">
        <v>111</v>
      </c>
      <c r="Z364" s="2" t="s">
        <v>374</v>
      </c>
      <c r="AB364" s="2">
        <v>11.0</v>
      </c>
      <c r="AC364" s="2" t="s">
        <v>1867</v>
      </c>
      <c r="AD364" s="2" t="s">
        <v>78</v>
      </c>
      <c r="AG364" s="2" t="s">
        <v>35</v>
      </c>
      <c r="AH364" s="2" t="s">
        <v>36</v>
      </c>
      <c r="AJ364" s="2" t="s">
        <v>38</v>
      </c>
      <c r="AO364" s="2" t="s">
        <v>116</v>
      </c>
      <c r="AQ364" s="2">
        <v>6.0</v>
      </c>
      <c r="AS364" s="2">
        <v>5.0</v>
      </c>
      <c r="AU364" s="2">
        <v>4.0</v>
      </c>
      <c r="AV364" s="2" t="s">
        <v>1868</v>
      </c>
      <c r="AW364" s="2" t="s">
        <v>101</v>
      </c>
      <c r="AY364" s="2">
        <v>8.0</v>
      </c>
      <c r="AZ364" s="2" t="s">
        <v>1869</v>
      </c>
      <c r="BA364" s="2" t="s">
        <v>1870</v>
      </c>
      <c r="BB364" s="2" t="s">
        <v>1871</v>
      </c>
    </row>
    <row r="365">
      <c r="A365" s="2">
        <v>363.0</v>
      </c>
      <c r="B365" s="2">
        <v>363.0</v>
      </c>
      <c r="C365" s="2">
        <v>363.0</v>
      </c>
      <c r="D365" s="2" t="s">
        <v>6</v>
      </c>
      <c r="J365" s="4">
        <v>33485.0</v>
      </c>
      <c r="K365" s="2">
        <v>8.0</v>
      </c>
      <c r="L365" s="2">
        <v>30.0</v>
      </c>
      <c r="M365" s="2">
        <v>10.0</v>
      </c>
      <c r="N365" s="2">
        <v>1.0</v>
      </c>
      <c r="O365" s="2" t="s">
        <v>167</v>
      </c>
      <c r="P365" s="2">
        <v>0.0</v>
      </c>
      <c r="Q365" s="2" t="s">
        <v>89</v>
      </c>
      <c r="S365" s="2" t="s">
        <v>130</v>
      </c>
      <c r="U365" s="2">
        <v>1.0</v>
      </c>
      <c r="V365" s="2" t="s">
        <v>11</v>
      </c>
      <c r="X365" s="2" t="s">
        <v>111</v>
      </c>
      <c r="Z365" s="2" t="s">
        <v>684</v>
      </c>
      <c r="AB365" s="2">
        <v>3.0</v>
      </c>
      <c r="AC365" s="2" t="s">
        <v>1872</v>
      </c>
      <c r="AD365" s="2" t="s">
        <v>114</v>
      </c>
      <c r="AJ365" s="2" t="s">
        <v>38</v>
      </c>
      <c r="AO365" s="2" t="s">
        <v>97</v>
      </c>
      <c r="AQ365" s="2">
        <v>4.0</v>
      </c>
      <c r="AS365" s="2">
        <v>3.0</v>
      </c>
      <c r="AU365" s="2">
        <v>6.0</v>
      </c>
      <c r="AV365" s="2" t="s">
        <v>1873</v>
      </c>
      <c r="AW365" s="2" t="s">
        <v>101</v>
      </c>
      <c r="AY365" s="2">
        <v>9.0</v>
      </c>
      <c r="AZ365" s="2" t="s">
        <v>1874</v>
      </c>
      <c r="BA365" s="2" t="s">
        <v>1875</v>
      </c>
      <c r="BB365" s="2" t="s">
        <v>1876</v>
      </c>
    </row>
    <row r="366">
      <c r="A366" s="2">
        <v>364.0</v>
      </c>
      <c r="B366" s="2">
        <v>364.0</v>
      </c>
      <c r="C366" s="2">
        <v>364.0</v>
      </c>
      <c r="D366" s="2" t="s">
        <v>6</v>
      </c>
      <c r="E366" s="2" t="s">
        <v>7</v>
      </c>
      <c r="H366" s="2" t="s">
        <v>10</v>
      </c>
      <c r="J366" s="4">
        <v>33430.0</v>
      </c>
      <c r="K366" s="2">
        <v>6.0</v>
      </c>
      <c r="L366" s="2">
        <v>90.0</v>
      </c>
      <c r="M366" s="2">
        <v>8.0</v>
      </c>
      <c r="N366" s="2">
        <v>12.0</v>
      </c>
      <c r="O366" s="2" t="s">
        <v>405</v>
      </c>
      <c r="P366" s="2">
        <v>1.0</v>
      </c>
      <c r="U366" s="2">
        <v>1.0</v>
      </c>
      <c r="V366" s="2" t="s">
        <v>213</v>
      </c>
      <c r="X366" s="2" t="s">
        <v>111</v>
      </c>
      <c r="Z366" s="2" t="s">
        <v>123</v>
      </c>
      <c r="AB366" s="2">
        <v>3.0</v>
      </c>
      <c r="AC366" s="2" t="s">
        <v>1877</v>
      </c>
      <c r="AD366" s="2" t="s">
        <v>78</v>
      </c>
      <c r="AH366" s="2" t="s">
        <v>36</v>
      </c>
      <c r="AJ366" s="2" t="s">
        <v>38</v>
      </c>
      <c r="AO366" s="2" t="s">
        <v>97</v>
      </c>
      <c r="AQ366" s="2">
        <v>6.0</v>
      </c>
      <c r="AS366" s="2">
        <v>6.0</v>
      </c>
      <c r="AU366" s="2">
        <v>12.0</v>
      </c>
      <c r="AV366" s="2" t="s">
        <v>1878</v>
      </c>
      <c r="AW366" s="2" t="s">
        <v>84</v>
      </c>
      <c r="AY366" s="2">
        <v>10.0</v>
      </c>
      <c r="AZ366" s="2" t="s">
        <v>1879</v>
      </c>
      <c r="BA366" s="2" t="s">
        <v>1880</v>
      </c>
      <c r="BB366" s="2" t="s">
        <v>1881</v>
      </c>
      <c r="BC366" s="2">
        <v>1.0</v>
      </c>
    </row>
    <row r="367">
      <c r="A367" s="2">
        <v>365.0</v>
      </c>
      <c r="B367" s="2">
        <v>365.0</v>
      </c>
      <c r="C367" s="2">
        <v>365.0</v>
      </c>
      <c r="D367" s="2" t="s">
        <v>6</v>
      </c>
      <c r="F367" s="2" t="s">
        <v>8</v>
      </c>
      <c r="H367" s="2" t="s">
        <v>10</v>
      </c>
      <c r="J367" s="4">
        <v>33565.0</v>
      </c>
      <c r="K367" s="2">
        <v>7.0</v>
      </c>
      <c r="L367" s="2">
        <v>0.0</v>
      </c>
      <c r="M367" s="2">
        <v>12.0</v>
      </c>
      <c r="N367" s="2">
        <v>3.0</v>
      </c>
      <c r="O367" s="2" t="s">
        <v>70</v>
      </c>
      <c r="P367" s="2">
        <v>1.0</v>
      </c>
      <c r="U367" s="2">
        <v>1.0</v>
      </c>
      <c r="V367" s="2" t="s">
        <v>315</v>
      </c>
      <c r="X367" s="2" t="s">
        <v>147</v>
      </c>
      <c r="Z367" s="2" t="s">
        <v>123</v>
      </c>
      <c r="AB367" s="2">
        <v>2.0</v>
      </c>
      <c r="AC367" s="2" t="s">
        <v>1882</v>
      </c>
      <c r="AD367" s="2" t="s">
        <v>78</v>
      </c>
      <c r="AJ367" s="2" t="s">
        <v>38</v>
      </c>
      <c r="AO367" s="2" t="s">
        <v>79</v>
      </c>
      <c r="AQ367" s="2">
        <v>3.0</v>
      </c>
      <c r="AS367" s="2">
        <v>6.0</v>
      </c>
      <c r="AU367" s="2">
        <v>200.0</v>
      </c>
      <c r="AV367" s="2" t="s">
        <v>1883</v>
      </c>
      <c r="AX367" s="2" t="s">
        <v>1884</v>
      </c>
      <c r="AY367" s="2">
        <v>8.0</v>
      </c>
      <c r="AZ367" s="2" t="s">
        <v>1885</v>
      </c>
      <c r="BB367" s="2" t="s">
        <v>1886</v>
      </c>
    </row>
    <row r="368">
      <c r="A368" s="2">
        <v>366.0</v>
      </c>
      <c r="B368" s="2">
        <v>366.0</v>
      </c>
      <c r="C368" s="2">
        <v>366.0</v>
      </c>
      <c r="D368" s="2" t="s">
        <v>6</v>
      </c>
      <c r="H368" s="2" t="s">
        <v>10</v>
      </c>
      <c r="J368" s="4">
        <v>30676.0</v>
      </c>
      <c r="K368" s="2">
        <v>8.0</v>
      </c>
      <c r="L368" s="2">
        <v>0.0</v>
      </c>
      <c r="M368" s="2">
        <v>8.0</v>
      </c>
      <c r="N368" s="2">
        <v>2.0</v>
      </c>
      <c r="O368" s="2" t="s">
        <v>128</v>
      </c>
      <c r="P368" s="2">
        <v>1.0</v>
      </c>
      <c r="U368" s="2">
        <v>1.0</v>
      </c>
      <c r="V368" s="2" t="s">
        <v>195</v>
      </c>
      <c r="X368" s="2" t="s">
        <v>207</v>
      </c>
      <c r="Z368" s="2" t="s">
        <v>123</v>
      </c>
      <c r="AB368" s="2">
        <v>12.0</v>
      </c>
      <c r="AC368" s="2" t="s">
        <v>1887</v>
      </c>
      <c r="AD368" s="2" t="s">
        <v>114</v>
      </c>
      <c r="AH368" s="2" t="s">
        <v>36</v>
      </c>
      <c r="AO368" s="2" t="s">
        <v>97</v>
      </c>
      <c r="AR368" s="2">
        <v>10.0</v>
      </c>
      <c r="AT368" s="2">
        <v>5.0</v>
      </c>
      <c r="AU368" s="2">
        <v>8.0</v>
      </c>
      <c r="AV368" s="2" t="s">
        <v>1888</v>
      </c>
      <c r="AW368" s="2" t="s">
        <v>101</v>
      </c>
      <c r="AY368" s="2">
        <v>10.0</v>
      </c>
      <c r="AZ368" s="2" t="s">
        <v>1889</v>
      </c>
      <c r="BA368" s="2" t="s">
        <v>1890</v>
      </c>
      <c r="BB368" s="2" t="s">
        <v>1891</v>
      </c>
      <c r="BC368" s="2">
        <v>1.0</v>
      </c>
    </row>
    <row r="369">
      <c r="A369" s="2">
        <v>367.0</v>
      </c>
      <c r="B369" s="2">
        <v>367.0</v>
      </c>
      <c r="C369" s="2">
        <v>367.0</v>
      </c>
      <c r="D369" s="2" t="s">
        <v>6</v>
      </c>
      <c r="H369" s="2" t="s">
        <v>10</v>
      </c>
      <c r="K369" s="2">
        <v>6.0</v>
      </c>
      <c r="L369" s="2">
        <v>0.0</v>
      </c>
      <c r="M369" s="2">
        <v>10.0</v>
      </c>
      <c r="N369" s="2">
        <v>10.0</v>
      </c>
      <c r="O369" s="2" t="s">
        <v>120</v>
      </c>
      <c r="P369" s="2">
        <v>0.0</v>
      </c>
      <c r="Q369" s="2" t="s">
        <v>89</v>
      </c>
      <c r="S369" s="2" t="s">
        <v>130</v>
      </c>
      <c r="U369" s="2">
        <v>1.0</v>
      </c>
      <c r="V369" s="2" t="s">
        <v>315</v>
      </c>
      <c r="X369" s="2" t="s">
        <v>122</v>
      </c>
      <c r="Z369" s="2" t="s">
        <v>123</v>
      </c>
      <c r="AB369" s="2">
        <v>30.0</v>
      </c>
      <c r="AD369" s="2" t="s">
        <v>78</v>
      </c>
      <c r="AM369" s="2" t="s">
        <v>41</v>
      </c>
      <c r="AW369" s="2" t="s">
        <v>84</v>
      </c>
      <c r="AY369" s="2">
        <v>9.0</v>
      </c>
      <c r="AZ369" s="2" t="s">
        <v>1892</v>
      </c>
      <c r="BA369" s="2" t="s">
        <v>1893</v>
      </c>
      <c r="BB369" s="2" t="s">
        <v>420</v>
      </c>
      <c r="BC369" s="2">
        <v>0.0</v>
      </c>
    </row>
    <row r="370">
      <c r="A370" s="2">
        <v>368.0</v>
      </c>
      <c r="B370" s="2">
        <v>368.0</v>
      </c>
      <c r="C370" s="2">
        <v>368.0</v>
      </c>
      <c r="E370" s="2" t="s">
        <v>7</v>
      </c>
      <c r="J370" s="4">
        <v>26365.0</v>
      </c>
      <c r="K370" s="2">
        <v>6.0</v>
      </c>
      <c r="L370" s="2">
        <v>80.0</v>
      </c>
      <c r="M370" s="2">
        <v>10.0</v>
      </c>
      <c r="N370" s="2">
        <v>12.0</v>
      </c>
      <c r="O370" s="2" t="s">
        <v>405</v>
      </c>
      <c r="P370" s="2">
        <v>1.0</v>
      </c>
      <c r="U370" s="2">
        <v>1.0</v>
      </c>
      <c r="V370" s="2" t="s">
        <v>315</v>
      </c>
      <c r="Y370" s="2" t="s">
        <v>361</v>
      </c>
      <c r="AA370" s="2" t="s">
        <v>1614</v>
      </c>
      <c r="AB370" s="2">
        <v>15.0</v>
      </c>
      <c r="AC370" s="2" t="s">
        <v>1894</v>
      </c>
      <c r="AD370" s="2" t="s">
        <v>114</v>
      </c>
      <c r="AG370" s="2" t="s">
        <v>35</v>
      </c>
      <c r="AO370" s="2" t="s">
        <v>97</v>
      </c>
      <c r="AQ370" s="2">
        <v>4.0</v>
      </c>
      <c r="AS370" s="2">
        <v>4.0</v>
      </c>
      <c r="AU370" s="2">
        <v>10.0</v>
      </c>
      <c r="AV370" s="2" t="s">
        <v>1895</v>
      </c>
      <c r="AW370" s="2" t="s">
        <v>101</v>
      </c>
      <c r="AY370" s="2">
        <v>9.0</v>
      </c>
      <c r="AZ370" s="2" t="s">
        <v>1896</v>
      </c>
      <c r="BB370" s="2" t="s">
        <v>1897</v>
      </c>
    </row>
    <row r="371">
      <c r="A371" s="2">
        <v>369.0</v>
      </c>
      <c r="B371" s="2">
        <v>369.0</v>
      </c>
      <c r="C371" s="2">
        <v>369.0</v>
      </c>
      <c r="D371" s="2" t="s">
        <v>6</v>
      </c>
      <c r="J371" s="4">
        <v>33162.0</v>
      </c>
      <c r="K371" s="2">
        <v>7.0</v>
      </c>
      <c r="L371" s="2">
        <v>30.0</v>
      </c>
      <c r="M371" s="2">
        <v>8.0</v>
      </c>
      <c r="N371" s="2">
        <v>8.0</v>
      </c>
      <c r="O371" s="2" t="s">
        <v>405</v>
      </c>
      <c r="P371" s="2">
        <v>1.0</v>
      </c>
      <c r="U371" s="2">
        <v>1.0</v>
      </c>
      <c r="V371" s="2" t="s">
        <v>1898</v>
      </c>
      <c r="Y371" s="2" t="s">
        <v>1899</v>
      </c>
      <c r="Z371" s="2" t="s">
        <v>76</v>
      </c>
      <c r="AB371" s="2">
        <v>1.0</v>
      </c>
      <c r="AC371" s="2" t="s">
        <v>77</v>
      </c>
      <c r="AD371" s="2" t="s">
        <v>78</v>
      </c>
      <c r="AH371" s="2" t="s">
        <v>36</v>
      </c>
      <c r="AJ371" s="2" t="s">
        <v>38</v>
      </c>
      <c r="AO371" s="2" t="s">
        <v>237</v>
      </c>
      <c r="AR371" s="2">
        <v>18.0</v>
      </c>
      <c r="AS371" s="2">
        <v>6.0</v>
      </c>
      <c r="AU371" s="2">
        <v>10.0</v>
      </c>
      <c r="AV371" s="2" t="s">
        <v>1900</v>
      </c>
      <c r="AW371" s="2" t="s">
        <v>101</v>
      </c>
      <c r="AY371" s="2">
        <v>10.0</v>
      </c>
      <c r="AZ371" s="2" t="s">
        <v>1901</v>
      </c>
      <c r="BA371" s="2" t="s">
        <v>1902</v>
      </c>
      <c r="BB371" s="2" t="s">
        <v>1903</v>
      </c>
      <c r="BC371" s="2">
        <v>1.0</v>
      </c>
    </row>
    <row r="372">
      <c r="A372" s="2">
        <v>370.0</v>
      </c>
      <c r="B372" s="2">
        <v>370.0</v>
      </c>
      <c r="C372" s="2">
        <v>370.0</v>
      </c>
      <c r="D372" s="2" t="s">
        <v>6</v>
      </c>
      <c r="J372" s="4">
        <v>32330.0</v>
      </c>
      <c r="K372" s="2">
        <v>7.0</v>
      </c>
      <c r="L372" s="2">
        <v>30.0</v>
      </c>
      <c r="M372" s="2">
        <v>4.0</v>
      </c>
      <c r="N372" s="2">
        <v>10.0</v>
      </c>
      <c r="O372" s="2" t="s">
        <v>327</v>
      </c>
      <c r="P372" s="2">
        <v>1.0</v>
      </c>
      <c r="U372" s="2">
        <v>1.0</v>
      </c>
      <c r="V372" s="2" t="s">
        <v>206</v>
      </c>
      <c r="X372" s="2" t="s">
        <v>111</v>
      </c>
      <c r="Z372" s="2" t="s">
        <v>228</v>
      </c>
      <c r="AB372" s="2">
        <v>1.0</v>
      </c>
      <c r="AC372" s="2" t="s">
        <v>1904</v>
      </c>
      <c r="AD372" s="2" t="s">
        <v>114</v>
      </c>
      <c r="AJ372" s="2" t="s">
        <v>38</v>
      </c>
      <c r="AO372" s="2" t="s">
        <v>79</v>
      </c>
      <c r="AQ372" s="2">
        <v>6.0</v>
      </c>
      <c r="AS372" s="2">
        <v>5.0</v>
      </c>
      <c r="AU372" s="2">
        <v>8.0</v>
      </c>
      <c r="AV372" s="2" t="s">
        <v>1905</v>
      </c>
      <c r="AW372" s="2" t="s">
        <v>84</v>
      </c>
      <c r="AY372" s="2">
        <v>10.0</v>
      </c>
      <c r="AZ372" s="2" t="s">
        <v>1906</v>
      </c>
      <c r="BA372" s="2" t="s">
        <v>40</v>
      </c>
      <c r="BB372" s="2" t="s">
        <v>1780</v>
      </c>
      <c r="BC372" s="2">
        <v>0.0</v>
      </c>
    </row>
    <row r="373">
      <c r="A373" s="2">
        <v>371.0</v>
      </c>
      <c r="B373" s="2">
        <v>371.0</v>
      </c>
      <c r="C373" s="2">
        <v>371.0</v>
      </c>
      <c r="D373" s="2" t="s">
        <v>6</v>
      </c>
      <c r="G373" s="2" t="s">
        <v>9</v>
      </c>
      <c r="H373" s="2" t="s">
        <v>10</v>
      </c>
      <c r="J373" s="4">
        <v>34961.0</v>
      </c>
      <c r="K373" s="2">
        <v>8.0</v>
      </c>
      <c r="L373" s="2">
        <v>60.0</v>
      </c>
      <c r="M373" s="2">
        <v>9.0</v>
      </c>
      <c r="N373" s="2">
        <v>30.0</v>
      </c>
      <c r="O373" s="2" t="s">
        <v>70</v>
      </c>
      <c r="P373" s="2">
        <v>0.0</v>
      </c>
      <c r="Q373" s="2" t="s">
        <v>129</v>
      </c>
      <c r="T373" s="2" t="s">
        <v>1907</v>
      </c>
      <c r="U373" s="2">
        <v>0.0</v>
      </c>
      <c r="AD373" s="2" t="s">
        <v>78</v>
      </c>
      <c r="AG373" s="2" t="s">
        <v>35</v>
      </c>
      <c r="AO373" s="2" t="s">
        <v>116</v>
      </c>
      <c r="AR373" s="2" t="s">
        <v>1908</v>
      </c>
      <c r="AS373" s="2">
        <v>5.0</v>
      </c>
      <c r="AU373" s="2">
        <v>20.0</v>
      </c>
      <c r="AV373" s="2" t="s">
        <v>1909</v>
      </c>
      <c r="AW373" s="2" t="s">
        <v>101</v>
      </c>
      <c r="AY373" s="2">
        <v>8.0</v>
      </c>
      <c r="AZ373" s="2" t="s">
        <v>1910</v>
      </c>
      <c r="BA373" s="2" t="s">
        <v>1911</v>
      </c>
      <c r="BB373" s="2" t="s">
        <v>1912</v>
      </c>
    </row>
    <row r="374">
      <c r="A374" s="2">
        <v>372.0</v>
      </c>
      <c r="B374" s="2">
        <v>372.0</v>
      </c>
      <c r="C374" s="2">
        <v>372.0</v>
      </c>
      <c r="D374" s="2" t="s">
        <v>6</v>
      </c>
      <c r="G374" s="2" t="s">
        <v>9</v>
      </c>
      <c r="H374" s="2" t="s">
        <v>10</v>
      </c>
      <c r="J374" s="4">
        <v>32050.0</v>
      </c>
      <c r="K374" s="2">
        <v>6.0</v>
      </c>
      <c r="L374" s="2">
        <v>60.0</v>
      </c>
      <c r="M374" s="2">
        <v>12.0</v>
      </c>
      <c r="N374" s="2">
        <v>5.0</v>
      </c>
      <c r="O374" s="2" t="s">
        <v>437</v>
      </c>
      <c r="P374" s="2">
        <v>0.0</v>
      </c>
      <c r="Q374" s="2" t="s">
        <v>71</v>
      </c>
      <c r="S374" s="2" t="s">
        <v>130</v>
      </c>
      <c r="U374" s="2">
        <v>1.0</v>
      </c>
      <c r="V374" s="2" t="s">
        <v>315</v>
      </c>
      <c r="Y374" s="2" t="s">
        <v>841</v>
      </c>
      <c r="Z374" s="2" t="s">
        <v>123</v>
      </c>
      <c r="AB374" s="2">
        <v>1.0</v>
      </c>
      <c r="AC374" s="2" t="s">
        <v>1913</v>
      </c>
      <c r="AD374" s="2" t="s">
        <v>78</v>
      </c>
      <c r="AJ374" s="2" t="s">
        <v>38</v>
      </c>
      <c r="AO374" s="2" t="s">
        <v>79</v>
      </c>
      <c r="AQ374" s="2">
        <v>3.0</v>
      </c>
      <c r="AS374" s="2">
        <v>4.0</v>
      </c>
      <c r="AU374" s="2">
        <v>3.0</v>
      </c>
      <c r="AV374" s="2" t="s">
        <v>1914</v>
      </c>
      <c r="AW374" s="2" t="s">
        <v>101</v>
      </c>
      <c r="AY374" s="2">
        <v>8.0</v>
      </c>
      <c r="AZ374" s="2" t="s">
        <v>1915</v>
      </c>
      <c r="BA374" s="2" t="s">
        <v>1916</v>
      </c>
      <c r="BB374" s="2" t="s">
        <v>1917</v>
      </c>
      <c r="BC374" s="2">
        <v>1.0</v>
      </c>
    </row>
    <row r="375">
      <c r="A375" s="2">
        <v>373.0</v>
      </c>
      <c r="B375" s="2">
        <v>373.0</v>
      </c>
      <c r="C375" s="2">
        <v>373.0</v>
      </c>
      <c r="D375" s="2" t="s">
        <v>6</v>
      </c>
      <c r="J375" s="4">
        <v>30265.0</v>
      </c>
      <c r="K375" s="2">
        <v>8.0</v>
      </c>
      <c r="L375" s="2">
        <v>8.0</v>
      </c>
      <c r="M375" s="2">
        <v>8.0</v>
      </c>
      <c r="N375" s="2">
        <v>25.0</v>
      </c>
      <c r="O375" s="2" t="s">
        <v>128</v>
      </c>
      <c r="P375" s="2">
        <v>0.0</v>
      </c>
      <c r="Q375" s="2" t="s">
        <v>108</v>
      </c>
      <c r="S375" s="2" t="s">
        <v>135</v>
      </c>
      <c r="U375" s="2">
        <v>1.0</v>
      </c>
      <c r="V375" s="2" t="s">
        <v>631</v>
      </c>
      <c r="X375" s="2" t="s">
        <v>147</v>
      </c>
      <c r="Z375" s="2" t="s">
        <v>123</v>
      </c>
      <c r="AB375" s="2">
        <v>2.0</v>
      </c>
      <c r="AD375" s="2" t="s">
        <v>114</v>
      </c>
      <c r="AE375" s="2" t="s">
        <v>33</v>
      </c>
      <c r="AH375" s="2" t="s">
        <v>36</v>
      </c>
      <c r="AJ375" s="2" t="s">
        <v>38</v>
      </c>
      <c r="AP375" s="2" t="s">
        <v>116</v>
      </c>
      <c r="AR375" s="2">
        <v>25.0</v>
      </c>
      <c r="AT375" s="2">
        <v>10.0</v>
      </c>
      <c r="AU375" s="2">
        <v>5.0</v>
      </c>
      <c r="AV375" s="2" t="s">
        <v>1918</v>
      </c>
      <c r="AW375" s="2" t="s">
        <v>101</v>
      </c>
      <c r="AY375" s="2">
        <v>9.0</v>
      </c>
      <c r="AZ375" s="2" t="s">
        <v>1919</v>
      </c>
      <c r="BA375" s="2" t="s">
        <v>1349</v>
      </c>
      <c r="BC375" s="2">
        <v>1.0</v>
      </c>
    </row>
    <row r="376">
      <c r="A376" s="2">
        <v>374.0</v>
      </c>
      <c r="B376" s="2">
        <v>374.0</v>
      </c>
      <c r="C376" s="2">
        <v>374.0</v>
      </c>
      <c r="E376" s="2" t="s">
        <v>7</v>
      </c>
      <c r="J376" s="4">
        <v>27461.0</v>
      </c>
      <c r="K376" s="2">
        <v>8.0</v>
      </c>
      <c r="L376" s="2">
        <v>30.0</v>
      </c>
      <c r="M376" s="2">
        <v>6.0</v>
      </c>
      <c r="N376" s="2">
        <v>25.0</v>
      </c>
      <c r="O376" s="2" t="s">
        <v>437</v>
      </c>
      <c r="P376" s="2">
        <v>1.0</v>
      </c>
      <c r="U376" s="2">
        <v>1.0</v>
      </c>
      <c r="V376" s="2" t="s">
        <v>315</v>
      </c>
      <c r="X376" s="2" t="s">
        <v>111</v>
      </c>
      <c r="Z376" s="2" t="s">
        <v>148</v>
      </c>
      <c r="AB376" s="2">
        <v>9.0</v>
      </c>
      <c r="AC376" s="2" t="s">
        <v>1920</v>
      </c>
      <c r="AD376" s="2" t="s">
        <v>78</v>
      </c>
      <c r="AJ376" s="2" t="s">
        <v>38</v>
      </c>
      <c r="AO376" s="2" t="s">
        <v>97</v>
      </c>
      <c r="AQ376" s="2">
        <v>4.0</v>
      </c>
      <c r="AS376" s="2">
        <v>5.0</v>
      </c>
      <c r="AU376" s="2">
        <v>20.0</v>
      </c>
      <c r="AV376" s="2" t="s">
        <v>1921</v>
      </c>
      <c r="AW376" s="2" t="s">
        <v>101</v>
      </c>
      <c r="AY376" s="2">
        <v>8.0</v>
      </c>
      <c r="AZ376" s="2" t="s">
        <v>1922</v>
      </c>
      <c r="BA376" s="2" t="s">
        <v>1923</v>
      </c>
      <c r="BB376" s="2" t="s">
        <v>1924</v>
      </c>
      <c r="BC376" s="2">
        <v>1.0</v>
      </c>
    </row>
    <row r="377">
      <c r="A377" s="2">
        <v>375.0</v>
      </c>
      <c r="B377" s="2">
        <v>375.0</v>
      </c>
      <c r="C377" s="2">
        <v>375.0</v>
      </c>
      <c r="H377" s="2" t="s">
        <v>10</v>
      </c>
      <c r="J377" s="4">
        <v>29053.0</v>
      </c>
      <c r="K377" s="2">
        <v>7.0</v>
      </c>
      <c r="L377" s="2">
        <v>2.0</v>
      </c>
      <c r="M377" s="2">
        <v>9.0</v>
      </c>
      <c r="N377" s="2">
        <v>3.0</v>
      </c>
      <c r="O377" s="2" t="s">
        <v>120</v>
      </c>
      <c r="P377" s="2">
        <v>1.0</v>
      </c>
      <c r="Q377" s="2" t="s">
        <v>89</v>
      </c>
      <c r="T377" s="2" t="s">
        <v>1925</v>
      </c>
      <c r="U377" s="2">
        <v>1.0</v>
      </c>
      <c r="V377" s="2" t="s">
        <v>206</v>
      </c>
      <c r="X377" s="2" t="s">
        <v>111</v>
      </c>
      <c r="Z377" s="2" t="s">
        <v>374</v>
      </c>
      <c r="AB377" s="2">
        <v>10.0</v>
      </c>
      <c r="AC377" s="2" t="s">
        <v>1926</v>
      </c>
      <c r="AD377" s="2" t="s">
        <v>114</v>
      </c>
      <c r="AJ377" s="2" t="s">
        <v>38</v>
      </c>
      <c r="AO377" s="2" t="s">
        <v>79</v>
      </c>
      <c r="AQ377" s="2">
        <v>3.0</v>
      </c>
      <c r="AS377" s="2">
        <v>3.0</v>
      </c>
      <c r="AU377" s="2">
        <v>24.0</v>
      </c>
      <c r="AV377" s="2" t="s">
        <v>1927</v>
      </c>
      <c r="AX377" s="2" t="s">
        <v>1928</v>
      </c>
      <c r="AY377" s="2">
        <v>7.0</v>
      </c>
      <c r="AZ377" s="2" t="s">
        <v>1929</v>
      </c>
      <c r="BA377" s="2" t="s">
        <v>1930</v>
      </c>
      <c r="BB377" s="2" t="s">
        <v>1931</v>
      </c>
    </row>
    <row r="378">
      <c r="A378" s="2">
        <v>376.0</v>
      </c>
      <c r="B378" s="2">
        <v>376.0</v>
      </c>
      <c r="C378" s="2">
        <v>376.0</v>
      </c>
      <c r="G378" s="2" t="s">
        <v>9</v>
      </c>
      <c r="J378" s="4">
        <v>31079.0</v>
      </c>
      <c r="K378" s="2">
        <v>7.0</v>
      </c>
      <c r="L378" s="2">
        <v>100.0</v>
      </c>
      <c r="M378" s="2">
        <v>9.0</v>
      </c>
      <c r="N378" s="2">
        <v>15.0</v>
      </c>
      <c r="O378" s="2" t="s">
        <v>192</v>
      </c>
      <c r="P378" s="2">
        <v>1.0</v>
      </c>
      <c r="U378" s="2">
        <v>0.0</v>
      </c>
      <c r="AD378" s="2" t="s">
        <v>78</v>
      </c>
      <c r="AJ378" s="2" t="s">
        <v>38</v>
      </c>
      <c r="AO378" s="2" t="s">
        <v>665</v>
      </c>
      <c r="AQ378" s="2">
        <v>3.0</v>
      </c>
      <c r="AS378" s="2">
        <v>5.0</v>
      </c>
      <c r="AU378" s="2">
        <v>4.0</v>
      </c>
      <c r="AV378" s="2" t="s">
        <v>1932</v>
      </c>
      <c r="AW378" s="2" t="s">
        <v>101</v>
      </c>
      <c r="AY378" s="2">
        <v>9.0</v>
      </c>
      <c r="AZ378" s="2" t="s">
        <v>1933</v>
      </c>
      <c r="BA378" s="2" t="s">
        <v>1934</v>
      </c>
      <c r="BB378" s="2" t="s">
        <v>1935</v>
      </c>
      <c r="BC378" s="2">
        <v>1.0</v>
      </c>
    </row>
    <row r="379">
      <c r="A379" s="2">
        <v>377.0</v>
      </c>
      <c r="B379" s="2">
        <v>377.0</v>
      </c>
      <c r="C379" s="2">
        <v>377.0</v>
      </c>
      <c r="G379" s="2" t="s">
        <v>9</v>
      </c>
      <c r="J379" s="4">
        <v>31048.0</v>
      </c>
      <c r="K379" s="2">
        <v>7.0</v>
      </c>
      <c r="L379" s="2">
        <v>90.0</v>
      </c>
      <c r="M379" s="2">
        <v>14.0</v>
      </c>
      <c r="N379" s="2">
        <v>12.0</v>
      </c>
      <c r="O379" s="2" t="s">
        <v>120</v>
      </c>
      <c r="P379" s="2">
        <v>1.0</v>
      </c>
      <c r="U379" s="2">
        <v>1.0</v>
      </c>
      <c r="V379" s="2" t="s">
        <v>315</v>
      </c>
      <c r="Y379" s="2" t="s">
        <v>1936</v>
      </c>
      <c r="Z379" s="2" t="s">
        <v>123</v>
      </c>
      <c r="AB379" s="2">
        <v>11.0</v>
      </c>
      <c r="AC379" s="2" t="s">
        <v>1937</v>
      </c>
      <c r="AD379" s="2" t="s">
        <v>114</v>
      </c>
      <c r="AJ379" s="2" t="s">
        <v>38</v>
      </c>
      <c r="AO379" s="2" t="s">
        <v>116</v>
      </c>
      <c r="AQ379" s="2">
        <v>6.0</v>
      </c>
      <c r="AS379" s="2">
        <v>4.0</v>
      </c>
      <c r="AU379" s="2">
        <v>24.0</v>
      </c>
      <c r="AV379" s="2" t="s">
        <v>1938</v>
      </c>
      <c r="AW379" s="2" t="s">
        <v>101</v>
      </c>
      <c r="AY379" s="2">
        <v>8.0</v>
      </c>
      <c r="BC379" s="2">
        <v>0.0</v>
      </c>
    </row>
    <row r="380">
      <c r="A380" s="2">
        <v>378.0</v>
      </c>
      <c r="B380" s="2">
        <v>378.0</v>
      </c>
      <c r="C380" s="2">
        <v>378.0</v>
      </c>
      <c r="D380" s="2" t="s">
        <v>6</v>
      </c>
      <c r="J380" s="4">
        <v>32442.0</v>
      </c>
      <c r="K380" s="2">
        <v>7.0</v>
      </c>
      <c r="L380" s="2">
        <v>45.0</v>
      </c>
      <c r="M380" s="2">
        <v>6.0</v>
      </c>
      <c r="N380" s="2">
        <v>3.0</v>
      </c>
      <c r="O380" s="2" t="s">
        <v>192</v>
      </c>
      <c r="P380" s="2">
        <v>1.0</v>
      </c>
      <c r="U380" s="2">
        <v>1.0</v>
      </c>
      <c r="V380" s="2" t="s">
        <v>11</v>
      </c>
      <c r="X380" s="2" t="s">
        <v>111</v>
      </c>
      <c r="AA380" s="2" t="s">
        <v>1939</v>
      </c>
      <c r="AB380" s="2">
        <v>0.0</v>
      </c>
      <c r="AC380" s="2" t="s">
        <v>1940</v>
      </c>
      <c r="AD380" s="2" t="s">
        <v>78</v>
      </c>
      <c r="AH380" s="2" t="s">
        <v>36</v>
      </c>
      <c r="AO380" s="2" t="s">
        <v>97</v>
      </c>
      <c r="AQ380" s="2">
        <v>5.0</v>
      </c>
      <c r="AS380" s="2">
        <v>5.0</v>
      </c>
      <c r="AU380" s="2">
        <v>15.0</v>
      </c>
      <c r="AV380" s="2" t="s">
        <v>1941</v>
      </c>
      <c r="AW380" s="2" t="s">
        <v>101</v>
      </c>
      <c r="AY380" s="2">
        <v>6.0</v>
      </c>
      <c r="AZ380" s="2" t="s">
        <v>1942</v>
      </c>
      <c r="BA380" s="2" t="s">
        <v>1943</v>
      </c>
      <c r="BC380" s="2">
        <v>1.0</v>
      </c>
    </row>
    <row r="381">
      <c r="A381" s="2">
        <v>379.0</v>
      </c>
      <c r="B381" s="2">
        <v>379.0</v>
      </c>
      <c r="C381" s="2">
        <v>379.0</v>
      </c>
      <c r="D381" s="2" t="s">
        <v>6</v>
      </c>
      <c r="J381" s="4">
        <v>29068.0</v>
      </c>
      <c r="K381" s="2">
        <v>8.0</v>
      </c>
      <c r="L381" s="2">
        <v>90.0</v>
      </c>
      <c r="M381" s="2">
        <v>12.0</v>
      </c>
      <c r="N381" s="2">
        <v>15.0</v>
      </c>
      <c r="O381" s="2" t="s">
        <v>87</v>
      </c>
      <c r="P381" s="2">
        <v>0.0</v>
      </c>
      <c r="Q381" s="2" t="s">
        <v>491</v>
      </c>
      <c r="T381" s="2" t="s">
        <v>1944</v>
      </c>
      <c r="U381" s="2">
        <v>1.0</v>
      </c>
      <c r="V381" s="2" t="s">
        <v>74</v>
      </c>
      <c r="X381" s="2" t="s">
        <v>75</v>
      </c>
      <c r="Z381" s="2" t="s">
        <v>374</v>
      </c>
      <c r="AB381" s="2">
        <v>1.0</v>
      </c>
      <c r="AC381" s="2" t="s">
        <v>1945</v>
      </c>
      <c r="AD381" s="2" t="s">
        <v>114</v>
      </c>
      <c r="AI381" s="2" t="s">
        <v>37</v>
      </c>
      <c r="AO381" s="2" t="s">
        <v>97</v>
      </c>
      <c r="AR381" s="2">
        <v>10.0</v>
      </c>
      <c r="AS381" s="2">
        <v>5.0</v>
      </c>
      <c r="AU381" s="2">
        <v>16.0</v>
      </c>
      <c r="AV381" s="2" t="s">
        <v>1946</v>
      </c>
      <c r="AX381" s="2" t="s">
        <v>1947</v>
      </c>
      <c r="AY381" s="2">
        <v>10.0</v>
      </c>
      <c r="AZ381" s="2" t="s">
        <v>1948</v>
      </c>
      <c r="BA381" s="2" t="s">
        <v>1949</v>
      </c>
      <c r="BB381" s="2" t="s">
        <v>1950</v>
      </c>
      <c r="BC381" s="2">
        <v>0.0</v>
      </c>
    </row>
    <row r="382">
      <c r="A382" s="2">
        <v>380.0</v>
      </c>
      <c r="B382" s="2">
        <v>380.0</v>
      </c>
      <c r="C382" s="2">
        <v>380.0</v>
      </c>
      <c r="H382" s="2" t="s">
        <v>10</v>
      </c>
      <c r="J382" s="4">
        <v>35217.0</v>
      </c>
      <c r="K382" s="2">
        <v>8.0</v>
      </c>
      <c r="L382" s="2">
        <v>45.0</v>
      </c>
      <c r="M382" s="2">
        <v>10.0</v>
      </c>
      <c r="N382" s="2">
        <v>5.0</v>
      </c>
      <c r="O382" s="2" t="s">
        <v>291</v>
      </c>
      <c r="P382" s="2">
        <v>1.0</v>
      </c>
      <c r="U382" s="2">
        <v>1.0</v>
      </c>
      <c r="V382" s="2" t="s">
        <v>315</v>
      </c>
      <c r="X382" s="2" t="s">
        <v>451</v>
      </c>
      <c r="Z382" s="2" t="s">
        <v>374</v>
      </c>
      <c r="AB382" s="2">
        <v>1.0</v>
      </c>
      <c r="AC382" s="2" t="s">
        <v>1951</v>
      </c>
      <c r="AD382" s="2" t="s">
        <v>1229</v>
      </c>
      <c r="AH382" s="2" t="s">
        <v>36</v>
      </c>
      <c r="AO382" s="2" t="s">
        <v>116</v>
      </c>
      <c r="AR382" s="2">
        <v>25.0</v>
      </c>
      <c r="AS382" s="2">
        <v>5.0</v>
      </c>
      <c r="AU382" s="2">
        <v>1.0</v>
      </c>
      <c r="AV382" s="2" t="s">
        <v>808</v>
      </c>
      <c r="AW382" s="2" t="s">
        <v>101</v>
      </c>
      <c r="AY382" s="2">
        <v>10.0</v>
      </c>
      <c r="AZ382" s="2" t="s">
        <v>1952</v>
      </c>
      <c r="BA382" s="2" t="s">
        <v>1953</v>
      </c>
      <c r="BC382" s="2">
        <v>1.0</v>
      </c>
    </row>
    <row r="383">
      <c r="A383" s="2">
        <v>381.0</v>
      </c>
      <c r="B383" s="2">
        <v>381.0</v>
      </c>
      <c r="C383" s="2">
        <v>381.0</v>
      </c>
      <c r="D383" s="2" t="s">
        <v>6</v>
      </c>
      <c r="E383" s="2" t="s">
        <v>7</v>
      </c>
      <c r="H383" s="2" t="s">
        <v>10</v>
      </c>
      <c r="J383" s="4">
        <v>26635.0</v>
      </c>
      <c r="K383" s="2">
        <v>8.0</v>
      </c>
      <c r="L383" s="2">
        <v>15.0</v>
      </c>
      <c r="M383" s="2">
        <v>12.0</v>
      </c>
      <c r="N383" s="2">
        <v>24.0</v>
      </c>
      <c r="O383" s="2" t="s">
        <v>405</v>
      </c>
      <c r="P383" s="2">
        <v>1.0</v>
      </c>
      <c r="U383" s="2">
        <v>1.0</v>
      </c>
      <c r="V383" s="2" t="s">
        <v>11</v>
      </c>
      <c r="X383" s="2" t="s">
        <v>173</v>
      </c>
      <c r="Z383" s="2" t="s">
        <v>148</v>
      </c>
      <c r="AB383" s="2">
        <v>20.0</v>
      </c>
      <c r="AC383" s="2" t="s">
        <v>1954</v>
      </c>
      <c r="AD383" s="2" t="s">
        <v>114</v>
      </c>
      <c r="AH383" s="2" t="s">
        <v>36</v>
      </c>
      <c r="AO383" s="2" t="s">
        <v>97</v>
      </c>
      <c r="AQ383" s="2">
        <v>4.0</v>
      </c>
      <c r="AS383" s="2">
        <v>6.0</v>
      </c>
      <c r="AU383" s="2">
        <v>12.0</v>
      </c>
      <c r="AV383" s="2" t="s">
        <v>1955</v>
      </c>
      <c r="AW383" s="2" t="s">
        <v>101</v>
      </c>
      <c r="AY383" s="2">
        <v>10.0</v>
      </c>
      <c r="AZ383" s="2" t="s">
        <v>1956</v>
      </c>
      <c r="BA383" s="2" t="s">
        <v>1957</v>
      </c>
      <c r="BB383" s="2" t="s">
        <v>1958</v>
      </c>
      <c r="BC383" s="2">
        <v>1.0</v>
      </c>
    </row>
    <row r="384">
      <c r="A384" s="2">
        <v>382.0</v>
      </c>
      <c r="B384" s="2">
        <v>382.0</v>
      </c>
      <c r="C384" s="2">
        <v>382.0</v>
      </c>
      <c r="D384" s="2" t="s">
        <v>6</v>
      </c>
      <c r="J384" s="4">
        <v>33730.0</v>
      </c>
      <c r="K384" s="2">
        <v>7.0</v>
      </c>
      <c r="L384" s="2">
        <v>2.0</v>
      </c>
      <c r="M384" s="2">
        <v>7.0</v>
      </c>
      <c r="N384" s="2">
        <v>2.0</v>
      </c>
      <c r="O384" s="2" t="s">
        <v>106</v>
      </c>
      <c r="P384" s="2">
        <v>0.0</v>
      </c>
      <c r="Q384" s="2" t="s">
        <v>193</v>
      </c>
      <c r="T384" s="2" t="s">
        <v>1959</v>
      </c>
      <c r="U384" s="2">
        <v>1.0</v>
      </c>
      <c r="V384" s="2" t="s">
        <v>315</v>
      </c>
      <c r="X384" s="2" t="s">
        <v>111</v>
      </c>
      <c r="Z384" s="2" t="s">
        <v>148</v>
      </c>
      <c r="AB384" s="2">
        <v>2.0</v>
      </c>
      <c r="AC384" s="2" t="s">
        <v>1960</v>
      </c>
      <c r="AD384" s="2" t="s">
        <v>78</v>
      </c>
      <c r="AJ384" s="2" t="s">
        <v>38</v>
      </c>
      <c r="AO384" s="2" t="s">
        <v>79</v>
      </c>
      <c r="AQ384" s="2">
        <v>4.0</v>
      </c>
      <c r="AS384" s="2">
        <v>3.0</v>
      </c>
      <c r="AU384" s="2">
        <v>5.0</v>
      </c>
      <c r="AV384" s="2" t="s">
        <v>1961</v>
      </c>
      <c r="AW384" s="2" t="s">
        <v>292</v>
      </c>
      <c r="AY384" s="2">
        <v>8.0</v>
      </c>
      <c r="AZ384" s="2" t="s">
        <v>1962</v>
      </c>
      <c r="BA384" s="2" t="s">
        <v>1963</v>
      </c>
    </row>
    <row r="385">
      <c r="A385" s="2">
        <v>383.0</v>
      </c>
      <c r="B385" s="2">
        <v>383.0</v>
      </c>
      <c r="C385" s="2">
        <v>383.0</v>
      </c>
      <c r="D385" s="2" t="s">
        <v>6</v>
      </c>
      <c r="H385" s="2" t="s">
        <v>10</v>
      </c>
      <c r="J385" s="4">
        <v>31660.0</v>
      </c>
      <c r="K385" s="2">
        <v>6.0</v>
      </c>
      <c r="L385" s="2">
        <v>80.0</v>
      </c>
      <c r="M385" s="2">
        <v>10.0</v>
      </c>
      <c r="N385" s="2">
        <v>3.0</v>
      </c>
      <c r="O385" s="2" t="s">
        <v>192</v>
      </c>
      <c r="P385" s="2">
        <v>1.0</v>
      </c>
      <c r="Q385" s="2" t="s">
        <v>108</v>
      </c>
      <c r="S385" s="2" t="s">
        <v>72</v>
      </c>
      <c r="U385" s="2">
        <v>1.0</v>
      </c>
      <c r="V385" s="2" t="s">
        <v>195</v>
      </c>
      <c r="X385" s="2" t="s">
        <v>147</v>
      </c>
      <c r="Z385" s="2" t="s">
        <v>123</v>
      </c>
      <c r="AB385" s="2">
        <v>10.0</v>
      </c>
      <c r="AC385" s="2" t="s">
        <v>1964</v>
      </c>
      <c r="AD385" s="2" t="s">
        <v>78</v>
      </c>
      <c r="AJ385" s="2" t="s">
        <v>38</v>
      </c>
      <c r="AO385" s="2" t="s">
        <v>79</v>
      </c>
      <c r="AR385" s="2">
        <v>18.0</v>
      </c>
      <c r="AS385" s="2">
        <v>4.0</v>
      </c>
      <c r="AU385" s="2">
        <v>20.0</v>
      </c>
      <c r="AV385" s="2" t="s">
        <v>1965</v>
      </c>
      <c r="AW385" s="2" t="s">
        <v>101</v>
      </c>
      <c r="AY385" s="2">
        <v>10.0</v>
      </c>
      <c r="AZ385" s="2" t="s">
        <v>102</v>
      </c>
      <c r="BA385" s="2" t="s">
        <v>1966</v>
      </c>
      <c r="BB385" s="2" t="s">
        <v>1967</v>
      </c>
    </row>
    <row r="386">
      <c r="A386" s="2">
        <v>384.0</v>
      </c>
      <c r="B386" s="2">
        <v>384.0</v>
      </c>
      <c r="C386" s="2">
        <v>384.0</v>
      </c>
      <c r="D386" s="2" t="s">
        <v>6</v>
      </c>
      <c r="H386" s="2" t="s">
        <v>10</v>
      </c>
      <c r="J386" s="4">
        <v>33340.0</v>
      </c>
      <c r="K386" s="2">
        <v>7.0</v>
      </c>
      <c r="L386" s="2">
        <v>0.0</v>
      </c>
      <c r="M386" s="2">
        <v>8.0</v>
      </c>
      <c r="N386" s="2">
        <v>12.0</v>
      </c>
      <c r="O386" s="2" t="s">
        <v>128</v>
      </c>
      <c r="P386" s="2">
        <v>0.0</v>
      </c>
      <c r="Q386" s="2" t="s">
        <v>71</v>
      </c>
      <c r="S386" s="2" t="s">
        <v>90</v>
      </c>
      <c r="U386" s="2">
        <v>1.0</v>
      </c>
      <c r="V386" s="2" t="s">
        <v>315</v>
      </c>
      <c r="X386" s="2" t="s">
        <v>122</v>
      </c>
      <c r="Z386" s="2" t="s">
        <v>228</v>
      </c>
      <c r="AB386" s="2">
        <v>8.0</v>
      </c>
      <c r="AC386" s="2" t="s">
        <v>1968</v>
      </c>
      <c r="AD386" s="2" t="s">
        <v>78</v>
      </c>
      <c r="AJ386" s="2" t="s">
        <v>38</v>
      </c>
      <c r="AN386" s="2" t="s">
        <v>1752</v>
      </c>
      <c r="AO386" s="2" t="s">
        <v>116</v>
      </c>
      <c r="AQ386" s="2">
        <v>1.0</v>
      </c>
      <c r="AS386" s="2">
        <v>1.0</v>
      </c>
      <c r="AU386" s="2">
        <v>1.0</v>
      </c>
      <c r="AV386" s="2" t="s">
        <v>1969</v>
      </c>
      <c r="AW386" s="2" t="s">
        <v>101</v>
      </c>
      <c r="AY386" s="2">
        <v>6.0</v>
      </c>
      <c r="AZ386" s="2" t="s">
        <v>1970</v>
      </c>
      <c r="BC386" s="2">
        <v>0.0</v>
      </c>
    </row>
    <row r="387">
      <c r="A387" s="2">
        <v>385.0</v>
      </c>
      <c r="B387" s="2">
        <v>385.0</v>
      </c>
      <c r="C387" s="2">
        <v>385.0</v>
      </c>
      <c r="E387" s="2" t="s">
        <v>7</v>
      </c>
      <c r="J387" s="4">
        <v>34721.0</v>
      </c>
      <c r="K387" s="2">
        <v>7.0</v>
      </c>
      <c r="L387" s="2">
        <v>40.0</v>
      </c>
      <c r="M387" s="2">
        <v>7.0</v>
      </c>
      <c r="N387" s="2">
        <v>2.0</v>
      </c>
      <c r="O387" s="2" t="s">
        <v>128</v>
      </c>
      <c r="P387" s="2">
        <v>1.0</v>
      </c>
      <c r="U387" s="2">
        <v>1.0</v>
      </c>
      <c r="V387" s="2" t="s">
        <v>206</v>
      </c>
      <c r="X387" s="2" t="s">
        <v>111</v>
      </c>
      <c r="Z387" s="2" t="s">
        <v>123</v>
      </c>
      <c r="AB387" s="2">
        <v>1.0</v>
      </c>
      <c r="AC387" s="2" t="s">
        <v>1971</v>
      </c>
      <c r="AD387" s="2" t="s">
        <v>114</v>
      </c>
      <c r="AJ387" s="2" t="s">
        <v>38</v>
      </c>
      <c r="AO387" s="2" t="s">
        <v>79</v>
      </c>
      <c r="AQ387" s="2">
        <v>5.0</v>
      </c>
      <c r="AS387" s="2">
        <v>3.0</v>
      </c>
      <c r="AU387" s="2">
        <v>9.0</v>
      </c>
      <c r="AV387" s="2" t="s">
        <v>1972</v>
      </c>
      <c r="AW387" s="2" t="s">
        <v>84</v>
      </c>
      <c r="AY387" s="2">
        <v>8.0</v>
      </c>
      <c r="AZ387" s="2" t="s">
        <v>1973</v>
      </c>
      <c r="BC387" s="2">
        <v>1.0</v>
      </c>
    </row>
    <row r="388">
      <c r="A388" s="2">
        <v>386.0</v>
      </c>
      <c r="B388" s="2">
        <v>386.0</v>
      </c>
      <c r="C388" s="2">
        <v>386.0</v>
      </c>
      <c r="E388" s="2" t="s">
        <v>7</v>
      </c>
      <c r="J388" s="4">
        <v>42843.0</v>
      </c>
      <c r="K388" s="2">
        <v>7.0</v>
      </c>
      <c r="L388" s="2">
        <v>40.0</v>
      </c>
      <c r="M388" s="2">
        <v>8.0</v>
      </c>
      <c r="N388" s="2">
        <v>3.0</v>
      </c>
      <c r="O388" s="2" t="s">
        <v>70</v>
      </c>
      <c r="P388" s="2">
        <v>1.0</v>
      </c>
      <c r="U388" s="2">
        <v>1.0</v>
      </c>
      <c r="V388" s="2" t="s">
        <v>315</v>
      </c>
      <c r="X388" s="2" t="s">
        <v>111</v>
      </c>
      <c r="Z388" s="2" t="s">
        <v>457</v>
      </c>
      <c r="AB388" s="2">
        <v>9.0</v>
      </c>
      <c r="AC388" s="2" t="s">
        <v>1974</v>
      </c>
      <c r="AD388" s="2" t="s">
        <v>78</v>
      </c>
      <c r="AJ388" s="2" t="s">
        <v>38</v>
      </c>
      <c r="AN388" s="2" t="s">
        <v>1183</v>
      </c>
      <c r="AO388" s="2" t="s">
        <v>97</v>
      </c>
      <c r="AQ388" s="2">
        <v>6.0</v>
      </c>
      <c r="AS388" s="2">
        <v>2.0</v>
      </c>
      <c r="AU388" s="2">
        <v>10.0</v>
      </c>
      <c r="AV388" s="2" t="s">
        <v>1975</v>
      </c>
      <c r="AW388" s="2" t="s">
        <v>101</v>
      </c>
      <c r="AY388" s="2">
        <v>10.0</v>
      </c>
      <c r="AZ388" s="2" t="s">
        <v>1976</v>
      </c>
      <c r="BA388" s="2" t="s">
        <v>1977</v>
      </c>
      <c r="BB388" s="2" t="s">
        <v>1978</v>
      </c>
      <c r="BC388" s="2">
        <v>1.0</v>
      </c>
    </row>
    <row r="389">
      <c r="A389" s="2">
        <v>387.0</v>
      </c>
      <c r="B389" s="2">
        <v>387.0</v>
      </c>
      <c r="C389" s="2">
        <v>387.0</v>
      </c>
      <c r="E389" s="2" t="s">
        <v>7</v>
      </c>
      <c r="J389" s="4">
        <v>30581.0</v>
      </c>
      <c r="K389" s="2">
        <v>7.0</v>
      </c>
      <c r="L389" s="2">
        <v>35.0</v>
      </c>
      <c r="M389" s="2">
        <v>6.0</v>
      </c>
      <c r="N389" s="2">
        <v>2.0</v>
      </c>
      <c r="O389" s="2" t="s">
        <v>291</v>
      </c>
      <c r="P389" s="2">
        <v>1.0</v>
      </c>
      <c r="U389" s="2">
        <v>1.0</v>
      </c>
      <c r="V389" s="2" t="s">
        <v>121</v>
      </c>
      <c r="X389" s="2" t="s">
        <v>122</v>
      </c>
      <c r="Z389" s="2" t="s">
        <v>123</v>
      </c>
      <c r="AB389" s="2">
        <v>12.0</v>
      </c>
      <c r="AC389" s="2" t="s">
        <v>101</v>
      </c>
      <c r="AD389" s="2" t="s">
        <v>78</v>
      </c>
      <c r="AJ389" s="2" t="s">
        <v>38</v>
      </c>
      <c r="AO389" s="2" t="s">
        <v>79</v>
      </c>
      <c r="AQ389" s="2">
        <v>6.0</v>
      </c>
      <c r="AS389" s="2">
        <v>4.0</v>
      </c>
      <c r="AU389" s="2">
        <v>5.0</v>
      </c>
      <c r="AV389" s="2" t="s">
        <v>1979</v>
      </c>
      <c r="AW389" s="2" t="s">
        <v>292</v>
      </c>
      <c r="AY389" s="2">
        <v>10.0</v>
      </c>
      <c r="AZ389" s="2" t="s">
        <v>1980</v>
      </c>
      <c r="BC389" s="2">
        <v>1.0</v>
      </c>
    </row>
    <row r="390">
      <c r="A390" s="2">
        <v>388.0</v>
      </c>
      <c r="B390" s="2">
        <v>388.0</v>
      </c>
      <c r="C390" s="2">
        <v>388.0</v>
      </c>
      <c r="D390" s="2" t="s">
        <v>6</v>
      </c>
      <c r="E390" s="2" t="s">
        <v>7</v>
      </c>
      <c r="H390" s="2" t="s">
        <v>10</v>
      </c>
      <c r="J390" s="4">
        <v>32562.0</v>
      </c>
      <c r="K390" s="2">
        <v>6.0</v>
      </c>
      <c r="L390" s="2">
        <v>140.0</v>
      </c>
      <c r="M390" s="2">
        <v>5.0</v>
      </c>
      <c r="N390" s="2">
        <v>4.0</v>
      </c>
      <c r="O390" s="2" t="s">
        <v>87</v>
      </c>
      <c r="P390" s="2">
        <v>1.0</v>
      </c>
      <c r="U390" s="2">
        <v>1.0</v>
      </c>
      <c r="V390" s="2" t="s">
        <v>315</v>
      </c>
      <c r="X390" s="2" t="s">
        <v>111</v>
      </c>
      <c r="Z390" s="2" t="s">
        <v>1410</v>
      </c>
      <c r="AB390" s="2">
        <v>3.0</v>
      </c>
      <c r="AC390" s="2" t="s">
        <v>1981</v>
      </c>
      <c r="AD390" s="2" t="s">
        <v>78</v>
      </c>
      <c r="AI390" s="2" t="s">
        <v>37</v>
      </c>
      <c r="AJ390" s="2" t="s">
        <v>38</v>
      </c>
      <c r="AO390" s="2" t="s">
        <v>97</v>
      </c>
      <c r="AQ390" s="2">
        <v>5.0</v>
      </c>
      <c r="AS390" s="2">
        <v>5.0</v>
      </c>
      <c r="AU390" s="2">
        <v>10.0</v>
      </c>
      <c r="AV390" s="2" t="s">
        <v>1982</v>
      </c>
      <c r="AW390" s="2" t="s">
        <v>101</v>
      </c>
      <c r="AY390" s="2">
        <v>7.0</v>
      </c>
      <c r="AZ390" s="2" t="s">
        <v>1983</v>
      </c>
      <c r="BC390" s="2">
        <v>1.0</v>
      </c>
    </row>
    <row r="391">
      <c r="A391" s="2">
        <v>389.0</v>
      </c>
      <c r="B391" s="2">
        <v>389.0</v>
      </c>
      <c r="C391" s="2">
        <v>389.0</v>
      </c>
      <c r="E391" s="2" t="s">
        <v>7</v>
      </c>
      <c r="J391" s="4">
        <v>34100.0</v>
      </c>
      <c r="K391" s="2">
        <v>7.0</v>
      </c>
      <c r="L391" s="2">
        <v>120.0</v>
      </c>
      <c r="M391" s="2">
        <v>8.0</v>
      </c>
      <c r="N391" s="2">
        <v>3.0</v>
      </c>
      <c r="O391" s="2" t="s">
        <v>327</v>
      </c>
      <c r="P391" s="2">
        <v>0.0</v>
      </c>
      <c r="Q391" s="2" t="s">
        <v>193</v>
      </c>
      <c r="S391" s="2" t="s">
        <v>130</v>
      </c>
      <c r="U391" s="2">
        <v>1.0</v>
      </c>
      <c r="V391" s="2" t="s">
        <v>315</v>
      </c>
      <c r="X391" s="2" t="s">
        <v>111</v>
      </c>
      <c r="Z391" s="2" t="s">
        <v>123</v>
      </c>
      <c r="AB391" s="2">
        <v>2.0</v>
      </c>
      <c r="AC391" s="2" t="s">
        <v>1984</v>
      </c>
      <c r="AD391" s="2" t="s">
        <v>464</v>
      </c>
      <c r="AH391" s="2" t="s">
        <v>36</v>
      </c>
      <c r="AO391" s="2" t="s">
        <v>97</v>
      </c>
      <c r="AQ391" s="2">
        <v>6.0</v>
      </c>
      <c r="AS391" s="2">
        <v>5.0</v>
      </c>
      <c r="AU391" s="2">
        <v>3.0</v>
      </c>
      <c r="AV391" s="2" t="s">
        <v>1985</v>
      </c>
      <c r="AX391" s="2" t="s">
        <v>1986</v>
      </c>
      <c r="AY391" s="2">
        <v>9.0</v>
      </c>
      <c r="AZ391" s="2" t="s">
        <v>1987</v>
      </c>
      <c r="BA391" s="2" t="s">
        <v>1988</v>
      </c>
      <c r="BB391" s="2" t="s">
        <v>1989</v>
      </c>
      <c r="BC391" s="2">
        <v>1.0</v>
      </c>
    </row>
    <row r="392">
      <c r="A392" s="2">
        <v>390.0</v>
      </c>
      <c r="B392" s="2">
        <v>390.0</v>
      </c>
      <c r="C392" s="2">
        <v>390.0</v>
      </c>
      <c r="D392" s="2" t="s">
        <v>6</v>
      </c>
      <c r="E392" s="2" t="s">
        <v>7</v>
      </c>
      <c r="H392" s="2" t="s">
        <v>10</v>
      </c>
      <c r="J392" s="4">
        <v>28381.0</v>
      </c>
      <c r="K392" s="2">
        <v>7.0</v>
      </c>
      <c r="L392" s="2">
        <v>50.0</v>
      </c>
      <c r="M392" s="2">
        <v>10.0</v>
      </c>
      <c r="N392" s="2">
        <v>6.0</v>
      </c>
      <c r="O392" s="2" t="s">
        <v>192</v>
      </c>
      <c r="P392" s="2">
        <v>1.0</v>
      </c>
      <c r="U392" s="2">
        <v>1.0</v>
      </c>
      <c r="V392" s="2" t="s">
        <v>315</v>
      </c>
      <c r="X392" s="2" t="s">
        <v>485</v>
      </c>
      <c r="Z392" s="2" t="s">
        <v>322</v>
      </c>
      <c r="AB392" s="2">
        <v>11.0</v>
      </c>
      <c r="AC392" s="2" t="s">
        <v>1990</v>
      </c>
      <c r="AD392" s="2" t="s">
        <v>96</v>
      </c>
      <c r="AI392" s="2" t="s">
        <v>37</v>
      </c>
      <c r="AO392" s="2" t="s">
        <v>97</v>
      </c>
      <c r="AQ392" s="2">
        <v>4.0</v>
      </c>
      <c r="AS392" s="2">
        <v>1.0</v>
      </c>
      <c r="AU392" s="2">
        <v>40.0</v>
      </c>
      <c r="AV392" s="2" t="s">
        <v>1991</v>
      </c>
      <c r="AW392" s="2" t="s">
        <v>101</v>
      </c>
      <c r="AY392" s="2">
        <v>7.0</v>
      </c>
      <c r="AZ392" s="2" t="s">
        <v>1992</v>
      </c>
      <c r="BC392" s="2">
        <v>0.0</v>
      </c>
    </row>
    <row r="393">
      <c r="A393" s="2">
        <v>391.0</v>
      </c>
      <c r="B393" s="2">
        <v>391.0</v>
      </c>
      <c r="C393" s="2">
        <v>391.0</v>
      </c>
      <c r="G393" s="2" t="s">
        <v>9</v>
      </c>
      <c r="J393" s="4">
        <v>29632.0</v>
      </c>
      <c r="K393" s="2">
        <v>8.0</v>
      </c>
      <c r="L393" s="2">
        <v>60.0</v>
      </c>
      <c r="M393" s="2">
        <v>10.0</v>
      </c>
      <c r="N393" s="2">
        <v>5.0</v>
      </c>
      <c r="O393" s="2" t="s">
        <v>106</v>
      </c>
      <c r="P393" s="2">
        <v>0.0</v>
      </c>
      <c r="Q393" s="2" t="s">
        <v>89</v>
      </c>
      <c r="S393" s="2" t="s">
        <v>135</v>
      </c>
      <c r="U393" s="2">
        <v>1.0</v>
      </c>
      <c r="V393" s="2" t="s">
        <v>315</v>
      </c>
      <c r="X393" s="2" t="s">
        <v>147</v>
      </c>
      <c r="Z393" s="2" t="s">
        <v>399</v>
      </c>
      <c r="AB393" s="2">
        <v>1.0</v>
      </c>
      <c r="AC393" s="2" t="s">
        <v>1993</v>
      </c>
      <c r="AD393" s="2" t="s">
        <v>1229</v>
      </c>
      <c r="AJ393" s="2" t="s">
        <v>38</v>
      </c>
      <c r="AO393" s="2" t="s">
        <v>97</v>
      </c>
      <c r="AQ393" s="2">
        <v>5.0</v>
      </c>
      <c r="AS393" s="2">
        <v>3.0</v>
      </c>
      <c r="AU393" s="2">
        <v>14.0</v>
      </c>
      <c r="AV393" s="2" t="s">
        <v>1994</v>
      </c>
      <c r="AW393" s="2" t="s">
        <v>101</v>
      </c>
      <c r="AY393" s="2">
        <v>7.0</v>
      </c>
      <c r="AZ393" s="2" t="s">
        <v>1995</v>
      </c>
      <c r="BA393" s="2" t="s">
        <v>1996</v>
      </c>
      <c r="BB393" s="2" t="s">
        <v>1997</v>
      </c>
      <c r="BC393" s="2">
        <v>1.0</v>
      </c>
    </row>
    <row r="394">
      <c r="A394" s="2">
        <v>392.0</v>
      </c>
      <c r="B394" s="2">
        <v>392.0</v>
      </c>
      <c r="C394" s="2">
        <v>392.0</v>
      </c>
      <c r="H394" s="2" t="s">
        <v>10</v>
      </c>
      <c r="J394" s="4">
        <v>27272.0</v>
      </c>
      <c r="K394" s="2">
        <v>7.0</v>
      </c>
      <c r="L394" s="2">
        <v>30.0</v>
      </c>
      <c r="M394" s="2">
        <v>10.0</v>
      </c>
      <c r="N394" s="2">
        <v>4.0</v>
      </c>
      <c r="O394" s="2" t="s">
        <v>134</v>
      </c>
      <c r="P394" s="2">
        <v>1.0</v>
      </c>
      <c r="U394" s="2">
        <v>1.0</v>
      </c>
      <c r="V394" s="2" t="s">
        <v>213</v>
      </c>
      <c r="X394" s="2" t="s">
        <v>75</v>
      </c>
      <c r="Z394" s="2" t="s">
        <v>457</v>
      </c>
      <c r="AB394" s="2">
        <v>10.0</v>
      </c>
      <c r="AC394" s="2" t="s">
        <v>1998</v>
      </c>
      <c r="AD394" s="2" t="s">
        <v>78</v>
      </c>
      <c r="AE394" s="2" t="s">
        <v>33</v>
      </c>
      <c r="AN394" s="2" t="s">
        <v>1542</v>
      </c>
      <c r="AO394" s="2" t="s">
        <v>237</v>
      </c>
      <c r="AR394" s="2">
        <v>10.0</v>
      </c>
      <c r="AS394" s="2">
        <v>6.0</v>
      </c>
      <c r="AU394" s="2">
        <v>40.0</v>
      </c>
      <c r="AV394" s="2" t="s">
        <v>1999</v>
      </c>
      <c r="AW394" s="2" t="s">
        <v>84</v>
      </c>
      <c r="AY394" s="2">
        <v>10.0</v>
      </c>
      <c r="AZ394" s="2" t="s">
        <v>2000</v>
      </c>
      <c r="BA394" s="2" t="s">
        <v>2001</v>
      </c>
      <c r="BB394" s="2" t="s">
        <v>2002</v>
      </c>
      <c r="BC394" s="2">
        <v>1.0</v>
      </c>
    </row>
    <row r="395">
      <c r="A395" s="2">
        <v>393.0</v>
      </c>
      <c r="B395" s="2">
        <v>393.0</v>
      </c>
      <c r="C395" s="2">
        <v>393.0</v>
      </c>
      <c r="F395" s="2" t="s">
        <v>8</v>
      </c>
      <c r="H395" s="2" t="s">
        <v>10</v>
      </c>
      <c r="J395" s="4">
        <v>31097.0</v>
      </c>
      <c r="K395" s="2">
        <v>8.0</v>
      </c>
      <c r="L395" s="2">
        <v>40.0</v>
      </c>
      <c r="M395" s="2">
        <v>12.0</v>
      </c>
      <c r="N395" s="2">
        <v>75.0</v>
      </c>
      <c r="O395" s="2" t="s">
        <v>405</v>
      </c>
      <c r="P395" s="2">
        <v>1.0</v>
      </c>
      <c r="U395" s="2">
        <v>1.0</v>
      </c>
      <c r="V395" s="2" t="s">
        <v>224</v>
      </c>
      <c r="X395" s="2" t="s">
        <v>111</v>
      </c>
      <c r="Z395" s="2" t="s">
        <v>228</v>
      </c>
      <c r="AB395" s="2">
        <v>2.0</v>
      </c>
      <c r="AC395" s="2" t="s">
        <v>2003</v>
      </c>
      <c r="AD395" s="2" t="s">
        <v>114</v>
      </c>
      <c r="AH395" s="2" t="s">
        <v>36</v>
      </c>
      <c r="AP395" s="2" t="s">
        <v>2004</v>
      </c>
      <c r="AQ395" s="2">
        <v>4.0</v>
      </c>
      <c r="AT395" s="2">
        <v>12.0</v>
      </c>
      <c r="AU395" s="2">
        <v>12.0</v>
      </c>
      <c r="AV395" s="2" t="s">
        <v>2005</v>
      </c>
      <c r="AX395" s="2" t="s">
        <v>2006</v>
      </c>
      <c r="AY395" s="2">
        <v>7.0</v>
      </c>
      <c r="AZ395" s="2" t="s">
        <v>2007</v>
      </c>
      <c r="BA395" s="2" t="s">
        <v>2008</v>
      </c>
      <c r="BC395" s="2">
        <v>1.0</v>
      </c>
    </row>
    <row r="396">
      <c r="A396" s="2">
        <v>394.0</v>
      </c>
      <c r="B396" s="2">
        <v>394.0</v>
      </c>
      <c r="C396" s="2">
        <v>394.0</v>
      </c>
      <c r="H396" s="2" t="s">
        <v>10</v>
      </c>
      <c r="J396" s="4">
        <v>27924.0</v>
      </c>
      <c r="K396" s="2">
        <v>8.0</v>
      </c>
      <c r="L396" s="2">
        <v>0.0</v>
      </c>
      <c r="M396" s="2">
        <v>2.0</v>
      </c>
      <c r="N396" s="2">
        <v>0.0</v>
      </c>
      <c r="O396" s="2" t="s">
        <v>327</v>
      </c>
      <c r="P396" s="2">
        <v>1.0</v>
      </c>
      <c r="U396" s="2">
        <v>1.0</v>
      </c>
      <c r="V396" s="2" t="s">
        <v>524</v>
      </c>
      <c r="X396" s="2" t="s">
        <v>111</v>
      </c>
      <c r="Z396" s="2" t="s">
        <v>123</v>
      </c>
      <c r="AB396" s="2">
        <v>20.0</v>
      </c>
      <c r="AC396" s="2" t="s">
        <v>2009</v>
      </c>
      <c r="AD396" s="2" t="s">
        <v>114</v>
      </c>
      <c r="AH396" s="2" t="s">
        <v>36</v>
      </c>
      <c r="AO396" s="2" t="s">
        <v>97</v>
      </c>
      <c r="AQ396" s="2">
        <v>2.0</v>
      </c>
      <c r="AS396" s="2">
        <v>2.0</v>
      </c>
      <c r="AU396" s="2">
        <v>80.0</v>
      </c>
      <c r="AV396" s="2" t="s">
        <v>2010</v>
      </c>
      <c r="AX396" s="2" t="s">
        <v>2011</v>
      </c>
      <c r="AY396" s="2">
        <v>10.0</v>
      </c>
      <c r="AZ396" s="2" t="s">
        <v>1685</v>
      </c>
      <c r="BA396" s="2" t="s">
        <v>1487</v>
      </c>
      <c r="BB396" s="2" t="s">
        <v>2012</v>
      </c>
      <c r="BC396" s="2">
        <v>1.0</v>
      </c>
    </row>
    <row r="397">
      <c r="A397" s="2">
        <v>395.0</v>
      </c>
      <c r="B397" s="2">
        <v>395.0</v>
      </c>
      <c r="C397" s="2">
        <v>395.0</v>
      </c>
      <c r="D397" s="2" t="s">
        <v>6</v>
      </c>
      <c r="E397" s="2" t="s">
        <v>7</v>
      </c>
      <c r="G397" s="2" t="s">
        <v>9</v>
      </c>
      <c r="H397" s="2" t="s">
        <v>10</v>
      </c>
      <c r="J397" s="4">
        <v>28110.0</v>
      </c>
      <c r="K397" s="2">
        <v>7.0</v>
      </c>
      <c r="L397" s="2">
        <v>3.0</v>
      </c>
      <c r="M397" s="2">
        <v>15.0</v>
      </c>
      <c r="N397" s="2">
        <v>7.0</v>
      </c>
      <c r="O397" s="2" t="s">
        <v>106</v>
      </c>
      <c r="P397" s="2">
        <v>0.0</v>
      </c>
      <c r="Q397" s="2" t="s">
        <v>129</v>
      </c>
      <c r="T397" s="2" t="s">
        <v>2013</v>
      </c>
      <c r="U397" s="2">
        <v>1.0</v>
      </c>
      <c r="V397" s="2" t="s">
        <v>524</v>
      </c>
      <c r="X397" s="2" t="s">
        <v>75</v>
      </c>
      <c r="Z397" s="2" t="s">
        <v>457</v>
      </c>
      <c r="AB397" s="2">
        <v>20.0</v>
      </c>
      <c r="AC397" s="2" t="s">
        <v>2014</v>
      </c>
      <c r="AD397" s="2" t="s">
        <v>78</v>
      </c>
      <c r="AJ397" s="2" t="s">
        <v>38</v>
      </c>
      <c r="AO397" s="2" t="s">
        <v>79</v>
      </c>
      <c r="AQ397" s="2">
        <v>5.0</v>
      </c>
      <c r="AT397" s="2">
        <v>7.0</v>
      </c>
      <c r="AU397" s="2">
        <v>16.0</v>
      </c>
      <c r="AV397" s="2" t="s">
        <v>2015</v>
      </c>
      <c r="AW397" s="2" t="s">
        <v>101</v>
      </c>
      <c r="AY397" s="2">
        <v>10.0</v>
      </c>
      <c r="AZ397" s="2" t="s">
        <v>2016</v>
      </c>
      <c r="BA397" s="2" t="s">
        <v>2017</v>
      </c>
      <c r="BB397" s="2" t="s">
        <v>2018</v>
      </c>
    </row>
    <row r="398">
      <c r="A398" s="2">
        <v>396.0</v>
      </c>
      <c r="B398" s="2">
        <v>396.0</v>
      </c>
      <c r="C398" s="2">
        <v>396.0</v>
      </c>
      <c r="D398" s="2" t="s">
        <v>6</v>
      </c>
      <c r="G398" s="2" t="s">
        <v>9</v>
      </c>
      <c r="H398" s="2" t="s">
        <v>10</v>
      </c>
      <c r="J398" s="4">
        <v>28531.0</v>
      </c>
      <c r="K398" s="2">
        <v>7.0</v>
      </c>
      <c r="L398" s="2">
        <v>0.0</v>
      </c>
      <c r="M398" s="2">
        <v>8.0</v>
      </c>
      <c r="N398" s="2">
        <v>10.0</v>
      </c>
      <c r="O398" s="2" t="s">
        <v>70</v>
      </c>
      <c r="P398" s="2">
        <v>1.0</v>
      </c>
      <c r="U398" s="2">
        <v>1.0</v>
      </c>
      <c r="V398" s="2" t="s">
        <v>195</v>
      </c>
      <c r="X398" s="2" t="s">
        <v>122</v>
      </c>
      <c r="Z398" s="2" t="s">
        <v>412</v>
      </c>
      <c r="AB398" s="2">
        <v>15.0</v>
      </c>
      <c r="AC398" s="2" t="s">
        <v>2019</v>
      </c>
      <c r="AD398" s="2" t="s">
        <v>114</v>
      </c>
      <c r="AJ398" s="2" t="s">
        <v>38</v>
      </c>
      <c r="AO398" s="2" t="s">
        <v>97</v>
      </c>
      <c r="AQ398" s="2">
        <v>6.0</v>
      </c>
      <c r="AS398" s="2">
        <v>6.0</v>
      </c>
      <c r="AU398" s="2">
        <v>8.0</v>
      </c>
      <c r="AV398" s="2" t="s">
        <v>2020</v>
      </c>
      <c r="AW398" s="2" t="s">
        <v>101</v>
      </c>
      <c r="AY398" s="2">
        <v>10.0</v>
      </c>
      <c r="AZ398" s="2" t="s">
        <v>2021</v>
      </c>
      <c r="BC398" s="2">
        <v>1.0</v>
      </c>
    </row>
    <row r="399">
      <c r="A399" s="2">
        <v>397.0</v>
      </c>
      <c r="B399" s="2">
        <v>397.0</v>
      </c>
      <c r="C399" s="2">
        <v>397.0</v>
      </c>
      <c r="E399" s="2" t="s">
        <v>7</v>
      </c>
      <c r="J399" s="4">
        <v>31647.0</v>
      </c>
      <c r="K399" s="2">
        <v>8.0</v>
      </c>
      <c r="L399" s="2">
        <v>20.0</v>
      </c>
      <c r="M399" s="2">
        <v>6.0</v>
      </c>
      <c r="N399" s="2">
        <v>0.0</v>
      </c>
      <c r="O399" s="2" t="s">
        <v>70</v>
      </c>
      <c r="P399" s="2">
        <v>0.0</v>
      </c>
      <c r="Q399" s="2" t="s">
        <v>108</v>
      </c>
      <c r="S399" s="2" t="s">
        <v>135</v>
      </c>
      <c r="U399" s="2">
        <v>1.0</v>
      </c>
      <c r="V399" s="2" t="s">
        <v>315</v>
      </c>
      <c r="X399" s="2" t="s">
        <v>111</v>
      </c>
      <c r="Z399" s="2" t="s">
        <v>123</v>
      </c>
      <c r="AB399" s="2">
        <v>8.0</v>
      </c>
      <c r="AC399" s="2" t="s">
        <v>292</v>
      </c>
      <c r="AD399" s="2" t="s">
        <v>78</v>
      </c>
      <c r="AI399" s="2" t="s">
        <v>37</v>
      </c>
      <c r="AO399" s="2" t="s">
        <v>79</v>
      </c>
      <c r="AQ399" s="2">
        <v>2.0</v>
      </c>
      <c r="AS399" s="2">
        <v>2.0</v>
      </c>
      <c r="AU399" s="2">
        <v>3.0</v>
      </c>
      <c r="AV399" s="2" t="s">
        <v>2022</v>
      </c>
      <c r="AW399" s="2" t="s">
        <v>292</v>
      </c>
      <c r="AY399" s="2">
        <v>6.0</v>
      </c>
      <c r="AZ399" s="2" t="s">
        <v>2023</v>
      </c>
      <c r="BC399" s="2">
        <v>1.0</v>
      </c>
    </row>
    <row r="400">
      <c r="A400" s="2">
        <v>398.0</v>
      </c>
      <c r="B400" s="2">
        <v>398.0</v>
      </c>
      <c r="C400" s="2">
        <v>398.0</v>
      </c>
      <c r="D400" s="2" t="s">
        <v>6</v>
      </c>
      <c r="H400" s="2" t="s">
        <v>10</v>
      </c>
      <c r="J400" s="4">
        <v>22802.0</v>
      </c>
      <c r="K400" s="2">
        <v>7.0</v>
      </c>
      <c r="L400" s="2">
        <v>90.0</v>
      </c>
      <c r="M400" s="2">
        <v>13.0</v>
      </c>
      <c r="N400" s="2">
        <v>20.0</v>
      </c>
      <c r="O400" s="2" t="s">
        <v>327</v>
      </c>
      <c r="P400" s="2">
        <v>1.0</v>
      </c>
      <c r="Q400" s="2" t="s">
        <v>89</v>
      </c>
      <c r="S400" s="2" t="s">
        <v>130</v>
      </c>
      <c r="U400" s="2">
        <v>1.0</v>
      </c>
      <c r="V400" s="2" t="s">
        <v>315</v>
      </c>
      <c r="X400" s="2" t="s">
        <v>75</v>
      </c>
      <c r="Z400" s="2" t="s">
        <v>123</v>
      </c>
      <c r="AB400" s="2">
        <v>20.0</v>
      </c>
      <c r="AC400" s="2" t="s">
        <v>2024</v>
      </c>
      <c r="AD400" s="2" t="s">
        <v>114</v>
      </c>
      <c r="AI400" s="2" t="s">
        <v>37</v>
      </c>
      <c r="AJ400" s="2" t="s">
        <v>38</v>
      </c>
      <c r="AN400" s="2" t="s">
        <v>1183</v>
      </c>
      <c r="AO400" s="2" t="s">
        <v>116</v>
      </c>
      <c r="AQ400" s="2">
        <v>6.0</v>
      </c>
      <c r="AS400" s="2">
        <v>3.0</v>
      </c>
      <c r="AU400" s="2">
        <v>12.0</v>
      </c>
      <c r="AV400" s="2" t="s">
        <v>2025</v>
      </c>
      <c r="AW400" s="2" t="s">
        <v>101</v>
      </c>
      <c r="AY400" s="2">
        <v>10.0</v>
      </c>
      <c r="AZ400" s="2" t="s">
        <v>2026</v>
      </c>
      <c r="BA400" s="2" t="s">
        <v>2027</v>
      </c>
      <c r="BB400" s="2" t="s">
        <v>2028</v>
      </c>
    </row>
    <row r="401">
      <c r="A401" s="2">
        <v>399.0</v>
      </c>
      <c r="B401" s="2">
        <v>399.0</v>
      </c>
      <c r="C401" s="2">
        <v>399.0</v>
      </c>
      <c r="E401" s="2" t="s">
        <v>7</v>
      </c>
      <c r="F401" s="2" t="s">
        <v>8</v>
      </c>
      <c r="G401" s="2" t="s">
        <v>9</v>
      </c>
      <c r="J401" s="4">
        <v>34906.0</v>
      </c>
      <c r="K401" s="2">
        <v>5.0</v>
      </c>
      <c r="L401" s="2">
        <v>0.0</v>
      </c>
      <c r="M401" s="2">
        <v>8.0</v>
      </c>
      <c r="N401" s="2">
        <v>10.0</v>
      </c>
      <c r="O401" s="2" t="s">
        <v>134</v>
      </c>
      <c r="P401" s="2">
        <v>1.0</v>
      </c>
      <c r="U401" s="2">
        <v>0.0</v>
      </c>
      <c r="AD401" s="2" t="s">
        <v>236</v>
      </c>
      <c r="AG401" s="2" t="s">
        <v>35</v>
      </c>
      <c r="AM401" s="2" t="s">
        <v>41</v>
      </c>
      <c r="AW401" s="2" t="s">
        <v>84</v>
      </c>
      <c r="AY401" s="2">
        <v>8.0</v>
      </c>
      <c r="AZ401" s="2" t="s">
        <v>2029</v>
      </c>
      <c r="BA401" s="2" t="s">
        <v>2030</v>
      </c>
      <c r="BB401" s="2" t="s">
        <v>2031</v>
      </c>
      <c r="BC401" s="2">
        <v>1.0</v>
      </c>
    </row>
    <row r="402">
      <c r="A402" s="2">
        <v>400.0</v>
      </c>
      <c r="B402" s="2">
        <v>400.0</v>
      </c>
      <c r="C402" s="2">
        <v>400.0</v>
      </c>
      <c r="D402" s="2" t="s">
        <v>6</v>
      </c>
      <c r="E402" s="2" t="s">
        <v>7</v>
      </c>
      <c r="H402" s="2" t="s">
        <v>10</v>
      </c>
      <c r="J402" s="4">
        <v>42940.0</v>
      </c>
      <c r="K402" s="2">
        <v>7.0</v>
      </c>
      <c r="L402" s="2">
        <v>30.0</v>
      </c>
      <c r="M402" s="2">
        <v>12.0</v>
      </c>
      <c r="N402" s="2">
        <v>25.0</v>
      </c>
      <c r="O402" s="2" t="s">
        <v>405</v>
      </c>
      <c r="P402" s="2">
        <v>0.0</v>
      </c>
      <c r="Q402" s="2" t="s">
        <v>491</v>
      </c>
      <c r="S402" s="2" t="s">
        <v>135</v>
      </c>
      <c r="U402" s="2">
        <v>1.0</v>
      </c>
      <c r="V402" s="2" t="s">
        <v>577</v>
      </c>
      <c r="X402" s="2" t="s">
        <v>75</v>
      </c>
      <c r="Z402" s="2" t="s">
        <v>407</v>
      </c>
      <c r="AB402" s="2">
        <v>6.0</v>
      </c>
      <c r="AC402" s="2" t="s">
        <v>2032</v>
      </c>
      <c r="AD402" s="2" t="s">
        <v>114</v>
      </c>
      <c r="AG402" s="2" t="s">
        <v>35</v>
      </c>
      <c r="AO402" s="2" t="s">
        <v>116</v>
      </c>
      <c r="AQ402" s="2">
        <v>4.0</v>
      </c>
      <c r="AS402" s="2">
        <v>4.0</v>
      </c>
      <c r="AU402" s="2">
        <v>25.0</v>
      </c>
      <c r="AV402" s="2" t="s">
        <v>2033</v>
      </c>
      <c r="AX402" s="2" t="s">
        <v>1254</v>
      </c>
      <c r="AY402" s="2">
        <v>7.0</v>
      </c>
      <c r="AZ402" s="2" t="s">
        <v>2034</v>
      </c>
      <c r="BB402" s="2" t="s">
        <v>2035</v>
      </c>
      <c r="BC402" s="2">
        <v>0.0</v>
      </c>
    </row>
    <row r="403">
      <c r="A403" s="2">
        <v>401.0</v>
      </c>
      <c r="B403" s="2">
        <v>401.0</v>
      </c>
      <c r="C403" s="2">
        <v>401.0</v>
      </c>
      <c r="D403" s="2" t="s">
        <v>6</v>
      </c>
      <c r="E403" s="2" t="s">
        <v>7</v>
      </c>
      <c r="H403" s="2" t="s">
        <v>10</v>
      </c>
      <c r="J403" s="4">
        <v>27108.0</v>
      </c>
      <c r="K403" s="2">
        <v>7.0</v>
      </c>
      <c r="L403" s="2">
        <v>100.0</v>
      </c>
      <c r="M403" s="2">
        <v>11.0</v>
      </c>
      <c r="N403" s="2">
        <v>6.0</v>
      </c>
      <c r="O403" s="2" t="s">
        <v>70</v>
      </c>
      <c r="P403" s="2">
        <v>0.0</v>
      </c>
      <c r="Q403" s="2" t="s">
        <v>172</v>
      </c>
      <c r="S403" s="2" t="s">
        <v>135</v>
      </c>
      <c r="U403" s="2">
        <v>1.0</v>
      </c>
      <c r="V403" s="2" t="s">
        <v>11</v>
      </c>
      <c r="Y403" s="2" t="s">
        <v>2036</v>
      </c>
      <c r="Z403" s="2" t="s">
        <v>531</v>
      </c>
      <c r="AB403" s="2">
        <v>3.0</v>
      </c>
      <c r="AC403" s="2" t="s">
        <v>2037</v>
      </c>
      <c r="AD403" s="2" t="s">
        <v>78</v>
      </c>
      <c r="AH403" s="2" t="s">
        <v>36</v>
      </c>
      <c r="AO403" s="2" t="s">
        <v>97</v>
      </c>
      <c r="AQ403" s="2">
        <v>5.0</v>
      </c>
      <c r="AS403" s="2">
        <v>5.0</v>
      </c>
      <c r="AU403" s="2">
        <v>130.0</v>
      </c>
      <c r="AV403" s="2" t="s">
        <v>2038</v>
      </c>
      <c r="AW403" s="2" t="s">
        <v>101</v>
      </c>
      <c r="AY403" s="2">
        <v>7.0</v>
      </c>
      <c r="AZ403" s="2" t="s">
        <v>2039</v>
      </c>
      <c r="BA403" s="2" t="s">
        <v>2040</v>
      </c>
      <c r="BC403" s="2">
        <v>1.0</v>
      </c>
    </row>
    <row r="404">
      <c r="A404" s="2">
        <v>402.0</v>
      </c>
      <c r="B404" s="2">
        <v>402.0</v>
      </c>
      <c r="C404" s="2">
        <v>402.0</v>
      </c>
      <c r="E404" s="2" t="s">
        <v>7</v>
      </c>
      <c r="J404" s="4">
        <v>32681.0</v>
      </c>
      <c r="K404" s="2">
        <v>7.0</v>
      </c>
      <c r="L404" s="2">
        <v>10.0</v>
      </c>
      <c r="M404" s="2">
        <v>10.0</v>
      </c>
      <c r="N404" s="2">
        <v>15.0</v>
      </c>
      <c r="O404" s="2" t="s">
        <v>167</v>
      </c>
      <c r="P404" s="2">
        <v>1.0</v>
      </c>
      <c r="U404" s="2">
        <v>1.0</v>
      </c>
      <c r="V404" s="2" t="s">
        <v>315</v>
      </c>
      <c r="X404" s="2" t="s">
        <v>147</v>
      </c>
      <c r="Z404" s="2" t="s">
        <v>123</v>
      </c>
      <c r="AB404" s="2">
        <v>6.0</v>
      </c>
      <c r="AC404" s="2" t="s">
        <v>2041</v>
      </c>
      <c r="AD404" s="2" t="s">
        <v>114</v>
      </c>
      <c r="AH404" s="2" t="s">
        <v>36</v>
      </c>
      <c r="AO404" s="2" t="s">
        <v>79</v>
      </c>
      <c r="AQ404" s="2">
        <v>4.0</v>
      </c>
      <c r="AS404" s="2">
        <v>4.0</v>
      </c>
      <c r="AU404" s="2">
        <v>10.0</v>
      </c>
      <c r="AV404" s="2" t="s">
        <v>2042</v>
      </c>
      <c r="AW404" s="2" t="s">
        <v>101</v>
      </c>
      <c r="AY404" s="2">
        <v>10.0</v>
      </c>
      <c r="AZ404" s="2" t="s">
        <v>2043</v>
      </c>
      <c r="BA404" s="2" t="s">
        <v>2044</v>
      </c>
      <c r="BC404" s="2">
        <v>1.0</v>
      </c>
    </row>
    <row r="405">
      <c r="A405" s="2">
        <v>403.0</v>
      </c>
      <c r="B405" s="2">
        <v>403.0</v>
      </c>
      <c r="C405" s="2">
        <v>403.0</v>
      </c>
      <c r="D405" s="2" t="s">
        <v>6</v>
      </c>
      <c r="E405" s="2" t="s">
        <v>7</v>
      </c>
      <c r="H405" s="2" t="s">
        <v>10</v>
      </c>
      <c r="J405" s="4">
        <v>31806.0</v>
      </c>
      <c r="K405" s="2">
        <v>8.0</v>
      </c>
      <c r="L405" s="2">
        <v>45.0</v>
      </c>
      <c r="M405" s="2">
        <v>12.0</v>
      </c>
      <c r="N405" s="2">
        <v>2.0</v>
      </c>
      <c r="O405" s="2" t="s">
        <v>437</v>
      </c>
      <c r="P405" s="2">
        <v>1.0</v>
      </c>
      <c r="U405" s="2">
        <v>1.0</v>
      </c>
      <c r="V405" s="2" t="s">
        <v>213</v>
      </c>
      <c r="X405" s="2" t="s">
        <v>75</v>
      </c>
      <c r="Z405" s="2" t="s">
        <v>228</v>
      </c>
      <c r="AB405" s="2">
        <v>2.0</v>
      </c>
      <c r="AC405" s="2" t="s">
        <v>2045</v>
      </c>
      <c r="AD405" s="2" t="s">
        <v>78</v>
      </c>
      <c r="AG405" s="2" t="s">
        <v>35</v>
      </c>
      <c r="AO405" s="2" t="s">
        <v>97</v>
      </c>
      <c r="AQ405" s="2">
        <v>6.0</v>
      </c>
      <c r="AS405" s="2">
        <v>4.0</v>
      </c>
      <c r="AU405" s="2">
        <v>35.0</v>
      </c>
      <c r="AV405" s="2" t="s">
        <v>2046</v>
      </c>
      <c r="AW405" s="2" t="s">
        <v>101</v>
      </c>
      <c r="AY405" s="2">
        <v>9.0</v>
      </c>
      <c r="AZ405" s="2" t="s">
        <v>102</v>
      </c>
      <c r="BA405" s="2" t="s">
        <v>2047</v>
      </c>
      <c r="BC405" s="2">
        <v>1.0</v>
      </c>
    </row>
    <row r="406">
      <c r="A406" s="2">
        <v>404.0</v>
      </c>
      <c r="B406" s="2">
        <v>404.0</v>
      </c>
      <c r="C406" s="2">
        <v>404.0</v>
      </c>
      <c r="D406" s="2" t="s">
        <v>6</v>
      </c>
      <c r="F406" s="2" t="s">
        <v>8</v>
      </c>
      <c r="G406" s="2" t="s">
        <v>9</v>
      </c>
      <c r="H406" s="2" t="s">
        <v>10</v>
      </c>
      <c r="J406" s="4">
        <v>33365.0</v>
      </c>
      <c r="K406" s="2">
        <v>7.0</v>
      </c>
      <c r="L406" s="2">
        <v>60.0</v>
      </c>
      <c r="M406" s="2">
        <v>8.0</v>
      </c>
      <c r="N406" s="2">
        <v>2.0</v>
      </c>
      <c r="O406" s="2" t="s">
        <v>405</v>
      </c>
      <c r="P406" s="2">
        <v>0.0</v>
      </c>
      <c r="Q406" s="2" t="s">
        <v>89</v>
      </c>
      <c r="S406" s="2" t="s">
        <v>72</v>
      </c>
      <c r="U406" s="2">
        <v>1.0</v>
      </c>
      <c r="V406" s="2" t="s">
        <v>259</v>
      </c>
      <c r="X406" s="2" t="s">
        <v>451</v>
      </c>
      <c r="Z406" s="2" t="s">
        <v>605</v>
      </c>
      <c r="AB406" s="2">
        <v>2.0</v>
      </c>
      <c r="AC406" s="2" t="s">
        <v>2048</v>
      </c>
      <c r="AD406" s="2" t="s">
        <v>78</v>
      </c>
      <c r="AI406" s="2" t="s">
        <v>37</v>
      </c>
      <c r="AO406" s="2" t="s">
        <v>116</v>
      </c>
      <c r="AQ406" s="2">
        <v>5.0</v>
      </c>
      <c r="AS406" s="2">
        <v>3.0</v>
      </c>
      <c r="AU406" s="2">
        <v>10.0</v>
      </c>
      <c r="AV406" s="2" t="s">
        <v>2049</v>
      </c>
      <c r="AW406" s="2" t="s">
        <v>101</v>
      </c>
      <c r="AY406" s="2">
        <v>10.0</v>
      </c>
      <c r="AZ406" s="2" t="s">
        <v>2050</v>
      </c>
      <c r="BA406" s="2" t="s">
        <v>2051</v>
      </c>
      <c r="BB406" s="2" t="s">
        <v>2052</v>
      </c>
      <c r="BC406" s="2">
        <v>1.0</v>
      </c>
    </row>
    <row r="407">
      <c r="A407" s="2">
        <v>405.0</v>
      </c>
      <c r="B407" s="2">
        <v>405.0</v>
      </c>
      <c r="C407" s="2">
        <v>405.0</v>
      </c>
      <c r="G407" s="2" t="s">
        <v>9</v>
      </c>
      <c r="H407" s="2" t="s">
        <v>10</v>
      </c>
      <c r="J407" s="4">
        <v>35212.0</v>
      </c>
      <c r="K407" s="2">
        <v>4.0</v>
      </c>
      <c r="L407" s="2">
        <v>10.0</v>
      </c>
      <c r="M407" s="2">
        <v>10.0</v>
      </c>
      <c r="N407" s="2">
        <v>14.0</v>
      </c>
      <c r="O407" s="2" t="s">
        <v>134</v>
      </c>
      <c r="P407" s="2">
        <v>0.0</v>
      </c>
      <c r="Q407" s="2" t="s">
        <v>89</v>
      </c>
      <c r="S407" s="2" t="s">
        <v>130</v>
      </c>
      <c r="U407" s="2">
        <v>0.0</v>
      </c>
      <c r="AD407" s="2" t="s">
        <v>78</v>
      </c>
      <c r="AH407" s="2" t="s">
        <v>36</v>
      </c>
      <c r="AO407" s="2" t="s">
        <v>97</v>
      </c>
      <c r="AR407" s="2">
        <v>30.0</v>
      </c>
      <c r="AS407" s="2">
        <v>6.0</v>
      </c>
      <c r="AU407" s="2">
        <v>25.0</v>
      </c>
      <c r="AV407" s="2" t="s">
        <v>2053</v>
      </c>
      <c r="AW407" s="2" t="s">
        <v>84</v>
      </c>
      <c r="AY407" s="2">
        <v>9.0</v>
      </c>
      <c r="AZ407" s="2" t="s">
        <v>2054</v>
      </c>
      <c r="BA407" s="2" t="s">
        <v>2055</v>
      </c>
      <c r="BC407" s="2">
        <v>1.0</v>
      </c>
    </row>
    <row r="408">
      <c r="A408" s="2">
        <v>406.0</v>
      </c>
      <c r="B408" s="2">
        <v>406.0</v>
      </c>
      <c r="C408" s="2">
        <v>406.0</v>
      </c>
      <c r="D408" s="2" t="s">
        <v>6</v>
      </c>
      <c r="H408" s="2" t="s">
        <v>10</v>
      </c>
      <c r="J408" s="4">
        <v>30925.0</v>
      </c>
      <c r="K408" s="2">
        <v>8.0</v>
      </c>
      <c r="L408" s="2">
        <v>60.0</v>
      </c>
      <c r="M408" s="2">
        <v>10.0</v>
      </c>
      <c r="N408" s="2">
        <v>20.0</v>
      </c>
      <c r="O408" s="2" t="s">
        <v>70</v>
      </c>
      <c r="P408" s="2">
        <v>0.0</v>
      </c>
      <c r="Q408" s="2" t="s">
        <v>89</v>
      </c>
      <c r="S408" s="2" t="s">
        <v>90</v>
      </c>
      <c r="U408" s="2">
        <v>1.0</v>
      </c>
      <c r="V408" s="2" t="s">
        <v>91</v>
      </c>
      <c r="X408" s="2" t="s">
        <v>147</v>
      </c>
      <c r="Z408" s="2" t="s">
        <v>76</v>
      </c>
      <c r="AB408" s="2">
        <v>6.0</v>
      </c>
      <c r="AC408" s="2" t="s">
        <v>2056</v>
      </c>
      <c r="AD408" s="2" t="s">
        <v>114</v>
      </c>
      <c r="AJ408" s="2" t="s">
        <v>38</v>
      </c>
      <c r="AO408" s="2" t="s">
        <v>97</v>
      </c>
      <c r="AQ408" s="2">
        <v>3.0</v>
      </c>
      <c r="AS408" s="2">
        <v>5.0</v>
      </c>
      <c r="AU408" s="2">
        <v>6.0</v>
      </c>
      <c r="AV408" s="2" t="s">
        <v>2057</v>
      </c>
      <c r="AW408" s="2" t="s">
        <v>101</v>
      </c>
      <c r="AY408" s="2">
        <v>8.0</v>
      </c>
      <c r="AZ408" s="2" t="s">
        <v>2058</v>
      </c>
      <c r="BC408" s="2">
        <v>0.0</v>
      </c>
    </row>
    <row r="409">
      <c r="A409" s="2">
        <v>407.0</v>
      </c>
      <c r="B409" s="2">
        <v>407.0</v>
      </c>
      <c r="C409" s="2">
        <v>407.0</v>
      </c>
      <c r="E409" s="2" t="s">
        <v>7</v>
      </c>
      <c r="H409" s="2" t="s">
        <v>10</v>
      </c>
      <c r="J409" s="4">
        <v>33438.0</v>
      </c>
      <c r="K409" s="2">
        <v>6.0</v>
      </c>
      <c r="L409" s="2">
        <v>50.0</v>
      </c>
      <c r="M409" s="2">
        <v>12.0</v>
      </c>
      <c r="N409" s="2">
        <v>2.0</v>
      </c>
      <c r="O409" s="2" t="s">
        <v>106</v>
      </c>
      <c r="P409" s="2">
        <v>0.0</v>
      </c>
      <c r="Q409" s="2" t="s">
        <v>89</v>
      </c>
      <c r="S409" s="2" t="s">
        <v>72</v>
      </c>
      <c r="U409" s="2">
        <v>1.0</v>
      </c>
      <c r="V409" s="2" t="s">
        <v>315</v>
      </c>
      <c r="X409" s="2" t="s">
        <v>111</v>
      </c>
      <c r="Z409" s="2" t="s">
        <v>760</v>
      </c>
      <c r="AB409" s="2">
        <v>3.0</v>
      </c>
      <c r="AC409" s="2" t="s">
        <v>2059</v>
      </c>
      <c r="AD409" s="2" t="s">
        <v>78</v>
      </c>
      <c r="AH409" s="2" t="s">
        <v>36</v>
      </c>
      <c r="AO409" s="2" t="s">
        <v>116</v>
      </c>
      <c r="AQ409" s="2">
        <v>6.0</v>
      </c>
      <c r="AS409" s="2">
        <v>6.0</v>
      </c>
      <c r="AU409" s="2">
        <v>220.0</v>
      </c>
      <c r="AV409" s="2" t="s">
        <v>2060</v>
      </c>
      <c r="AW409" s="2" t="s">
        <v>84</v>
      </c>
      <c r="AY409" s="2">
        <v>10.0</v>
      </c>
      <c r="AZ409" s="2" t="s">
        <v>2061</v>
      </c>
      <c r="BA409" s="2" t="s">
        <v>2062</v>
      </c>
      <c r="BC409" s="2">
        <v>0.0</v>
      </c>
    </row>
    <row r="410">
      <c r="A410" s="2">
        <v>408.0</v>
      </c>
      <c r="B410" s="2">
        <v>408.0</v>
      </c>
      <c r="C410" s="2">
        <v>408.0</v>
      </c>
      <c r="F410" s="2" t="s">
        <v>8</v>
      </c>
      <c r="G410" s="2" t="s">
        <v>9</v>
      </c>
      <c r="H410" s="2" t="s">
        <v>10</v>
      </c>
      <c r="J410" s="4">
        <v>32595.0</v>
      </c>
      <c r="K410" s="2">
        <v>7.0</v>
      </c>
      <c r="L410" s="2">
        <v>180.0</v>
      </c>
      <c r="M410" s="2">
        <v>8.0</v>
      </c>
      <c r="N410" s="2">
        <v>30.0</v>
      </c>
      <c r="O410" s="2" t="s">
        <v>192</v>
      </c>
      <c r="P410" s="2">
        <v>0.0</v>
      </c>
      <c r="Q410" s="2" t="s">
        <v>71</v>
      </c>
      <c r="S410" s="2" t="s">
        <v>72</v>
      </c>
      <c r="U410" s="2">
        <v>1.0</v>
      </c>
      <c r="V410" s="2" t="s">
        <v>259</v>
      </c>
      <c r="X410" s="2" t="s">
        <v>147</v>
      </c>
      <c r="Z410" s="2" t="s">
        <v>531</v>
      </c>
      <c r="AB410" s="2">
        <v>2.0</v>
      </c>
      <c r="AC410" s="2" t="s">
        <v>2063</v>
      </c>
      <c r="AD410" s="2" t="s">
        <v>114</v>
      </c>
      <c r="AJ410" s="2" t="s">
        <v>38</v>
      </c>
      <c r="AO410" s="2" t="s">
        <v>97</v>
      </c>
      <c r="AQ410" s="2">
        <v>4.0</v>
      </c>
      <c r="AS410" s="2">
        <v>3.0</v>
      </c>
      <c r="AU410" s="2">
        <v>10.0</v>
      </c>
      <c r="AV410" s="2" t="s">
        <v>2064</v>
      </c>
      <c r="AW410" s="2" t="s">
        <v>101</v>
      </c>
      <c r="AY410" s="2">
        <v>9.0</v>
      </c>
      <c r="AZ410" s="2" t="s">
        <v>2065</v>
      </c>
      <c r="BA410" s="2" t="s">
        <v>2066</v>
      </c>
      <c r="BC410" s="2">
        <v>1.0</v>
      </c>
    </row>
    <row r="411">
      <c r="A411" s="2">
        <v>409.0</v>
      </c>
      <c r="B411" s="2">
        <v>409.0</v>
      </c>
      <c r="C411" s="2">
        <v>409.0</v>
      </c>
      <c r="H411" s="2" t="s">
        <v>10</v>
      </c>
      <c r="K411" s="2">
        <v>45.0</v>
      </c>
      <c r="L411" s="2">
        <v>180.0</v>
      </c>
      <c r="M411" s="2">
        <v>6.0</v>
      </c>
      <c r="N411" s="2">
        <v>5.0</v>
      </c>
      <c r="O411" s="2" t="s">
        <v>437</v>
      </c>
      <c r="P411" s="2">
        <v>0.0</v>
      </c>
      <c r="Q411" s="2" t="s">
        <v>491</v>
      </c>
      <c r="S411" s="2" t="s">
        <v>130</v>
      </c>
      <c r="U411" s="2">
        <v>1.0</v>
      </c>
      <c r="V411" s="2" t="s">
        <v>224</v>
      </c>
      <c r="X411" s="2" t="s">
        <v>122</v>
      </c>
      <c r="Z411" s="2" t="s">
        <v>531</v>
      </c>
      <c r="AB411" s="2">
        <v>27.0</v>
      </c>
      <c r="AC411" s="2" t="s">
        <v>2067</v>
      </c>
      <c r="AD411" s="2" t="s">
        <v>114</v>
      </c>
      <c r="AH411" s="2" t="s">
        <v>36</v>
      </c>
      <c r="AO411" s="2" t="s">
        <v>97</v>
      </c>
      <c r="AQ411" s="2">
        <v>6.0</v>
      </c>
      <c r="AS411" s="2">
        <v>6.0</v>
      </c>
      <c r="AU411" s="2">
        <v>20.0</v>
      </c>
      <c r="AV411" s="2" t="s">
        <v>2068</v>
      </c>
      <c r="AW411" s="2" t="s">
        <v>101</v>
      </c>
      <c r="AY411" s="2">
        <v>10.0</v>
      </c>
      <c r="AZ411" s="2" t="s">
        <v>2069</v>
      </c>
      <c r="BA411" s="2" t="s">
        <v>2070</v>
      </c>
      <c r="BC411" s="2">
        <v>0.0</v>
      </c>
    </row>
    <row r="412">
      <c r="A412" s="2">
        <v>410.0</v>
      </c>
      <c r="B412" s="2">
        <v>410.0</v>
      </c>
      <c r="C412" s="2">
        <v>410.0</v>
      </c>
      <c r="E412" s="2" t="s">
        <v>7</v>
      </c>
      <c r="H412" s="2" t="s">
        <v>10</v>
      </c>
      <c r="J412" s="4">
        <v>25410.0</v>
      </c>
      <c r="K412" s="2">
        <v>7.0</v>
      </c>
      <c r="L412" s="2">
        <v>90.0</v>
      </c>
      <c r="M412" s="2">
        <v>9.0</v>
      </c>
      <c r="N412" s="2">
        <v>5.0</v>
      </c>
      <c r="O412" s="2" t="s">
        <v>120</v>
      </c>
      <c r="P412" s="2">
        <v>1.0</v>
      </c>
      <c r="U412" s="2">
        <v>1.0</v>
      </c>
      <c r="V412" s="2" t="s">
        <v>315</v>
      </c>
      <c r="X412" s="2" t="s">
        <v>111</v>
      </c>
      <c r="Z412" s="2" t="s">
        <v>123</v>
      </c>
      <c r="AB412" s="2">
        <v>21.0</v>
      </c>
      <c r="AD412" s="2" t="s">
        <v>78</v>
      </c>
      <c r="AJ412" s="2" t="s">
        <v>38</v>
      </c>
      <c r="AO412" s="2" t="s">
        <v>97</v>
      </c>
      <c r="AQ412" s="2">
        <v>5.0</v>
      </c>
      <c r="AS412" s="2">
        <v>5.0</v>
      </c>
      <c r="AU412" s="2">
        <v>36.0</v>
      </c>
      <c r="AV412" s="2" t="s">
        <v>2071</v>
      </c>
      <c r="AW412" s="2" t="s">
        <v>101</v>
      </c>
      <c r="AY412" s="2">
        <v>7.0</v>
      </c>
      <c r="AZ412" s="2" t="s">
        <v>2072</v>
      </c>
      <c r="BA412" s="2" t="s">
        <v>2073</v>
      </c>
      <c r="BB412" s="2" t="s">
        <v>2074</v>
      </c>
      <c r="BC412" s="2">
        <v>0.0</v>
      </c>
    </row>
    <row r="413">
      <c r="A413" s="2">
        <v>411.0</v>
      </c>
      <c r="B413" s="2">
        <v>411.0</v>
      </c>
      <c r="C413" s="2">
        <v>411.0</v>
      </c>
      <c r="E413" s="2" t="s">
        <v>7</v>
      </c>
      <c r="H413" s="2" t="s">
        <v>10</v>
      </c>
      <c r="J413" s="4">
        <v>32166.0</v>
      </c>
      <c r="K413" s="2">
        <v>7.0</v>
      </c>
      <c r="L413" s="2">
        <v>40.0</v>
      </c>
      <c r="M413" s="2">
        <v>10.0</v>
      </c>
      <c r="N413" s="2">
        <v>12.0</v>
      </c>
      <c r="O413" s="2" t="s">
        <v>87</v>
      </c>
      <c r="P413" s="2">
        <v>0.0</v>
      </c>
      <c r="Q413" s="2" t="s">
        <v>71</v>
      </c>
      <c r="S413" s="2" t="s">
        <v>130</v>
      </c>
      <c r="U413" s="2">
        <v>1.0</v>
      </c>
      <c r="V413" s="2" t="s">
        <v>224</v>
      </c>
      <c r="X413" s="2" t="s">
        <v>75</v>
      </c>
      <c r="Z413" s="2" t="s">
        <v>457</v>
      </c>
      <c r="AB413" s="2">
        <v>3.0</v>
      </c>
      <c r="AC413" s="2" t="s">
        <v>2075</v>
      </c>
      <c r="AD413" s="2" t="s">
        <v>96</v>
      </c>
      <c r="AI413" s="2" t="s">
        <v>37</v>
      </c>
      <c r="AO413" s="2" t="s">
        <v>79</v>
      </c>
      <c r="AQ413" s="2">
        <v>4.0</v>
      </c>
      <c r="AS413" s="2">
        <v>3.0</v>
      </c>
      <c r="AU413" s="2">
        <v>5.0</v>
      </c>
      <c r="AV413" s="2" t="s">
        <v>2076</v>
      </c>
      <c r="AW413" s="2" t="s">
        <v>101</v>
      </c>
      <c r="AY413" s="2">
        <v>10.0</v>
      </c>
      <c r="AZ413" s="2" t="s">
        <v>2077</v>
      </c>
      <c r="BA413" s="2" t="s">
        <v>2078</v>
      </c>
      <c r="BC413" s="2">
        <v>1.0</v>
      </c>
    </row>
    <row r="414">
      <c r="A414" s="2">
        <v>412.0</v>
      </c>
      <c r="B414" s="2">
        <v>412.0</v>
      </c>
      <c r="C414" s="2">
        <v>412.0</v>
      </c>
      <c r="E414" s="2" t="s">
        <v>7</v>
      </c>
      <c r="J414" s="4">
        <v>33916.0</v>
      </c>
      <c r="K414" s="2">
        <v>7.0</v>
      </c>
      <c r="L414" s="2">
        <v>40.0</v>
      </c>
      <c r="M414" s="2">
        <v>10.0</v>
      </c>
      <c r="N414" s="2">
        <v>10.0</v>
      </c>
      <c r="O414" s="2" t="s">
        <v>87</v>
      </c>
      <c r="P414" s="2">
        <v>0.0</v>
      </c>
      <c r="Q414" s="2" t="s">
        <v>71</v>
      </c>
      <c r="S414" s="2" t="s">
        <v>135</v>
      </c>
      <c r="U414" s="2">
        <v>1.0</v>
      </c>
      <c r="V414" s="2" t="s">
        <v>315</v>
      </c>
      <c r="X414" s="2" t="s">
        <v>111</v>
      </c>
      <c r="Z414" s="2" t="s">
        <v>123</v>
      </c>
      <c r="AB414" s="2">
        <v>3.0</v>
      </c>
      <c r="AC414" s="2" t="s">
        <v>2079</v>
      </c>
      <c r="AD414" s="2" t="s">
        <v>78</v>
      </c>
      <c r="AI414" s="2" t="s">
        <v>37</v>
      </c>
      <c r="AO414" s="2" t="s">
        <v>97</v>
      </c>
      <c r="AR414" s="2">
        <v>8.0</v>
      </c>
      <c r="AS414" s="2">
        <v>3.0</v>
      </c>
      <c r="AU414" s="2">
        <v>12.0</v>
      </c>
      <c r="AV414" s="2" t="s">
        <v>2080</v>
      </c>
      <c r="AW414" s="2" t="s">
        <v>101</v>
      </c>
      <c r="AY414" s="2">
        <v>7.0</v>
      </c>
      <c r="AZ414" s="2" t="s">
        <v>2081</v>
      </c>
      <c r="BA414" s="2" t="s">
        <v>2082</v>
      </c>
      <c r="BB414" s="2" t="s">
        <v>202</v>
      </c>
      <c r="BC414" s="2">
        <v>1.0</v>
      </c>
    </row>
    <row r="415">
      <c r="A415" s="2">
        <v>413.0</v>
      </c>
      <c r="B415" s="2">
        <v>413.0</v>
      </c>
      <c r="C415" s="2">
        <v>413.0</v>
      </c>
      <c r="E415" s="2" t="s">
        <v>7</v>
      </c>
      <c r="H415" s="2" t="s">
        <v>10</v>
      </c>
      <c r="J415" s="4">
        <v>33630.0</v>
      </c>
      <c r="K415" s="2">
        <v>7.0</v>
      </c>
      <c r="L415" s="2">
        <v>30.0</v>
      </c>
      <c r="M415" s="2">
        <v>10.0</v>
      </c>
      <c r="N415" s="2">
        <v>20.0</v>
      </c>
      <c r="O415" s="2" t="s">
        <v>327</v>
      </c>
      <c r="P415" s="2">
        <v>0.0</v>
      </c>
      <c r="Q415" s="2" t="s">
        <v>71</v>
      </c>
      <c r="S415" s="2" t="s">
        <v>130</v>
      </c>
      <c r="U415" s="2">
        <v>1.0</v>
      </c>
      <c r="V415" s="2" t="s">
        <v>315</v>
      </c>
      <c r="X415" s="2" t="s">
        <v>111</v>
      </c>
      <c r="Z415" s="2" t="s">
        <v>123</v>
      </c>
      <c r="AB415" s="2">
        <v>6.0</v>
      </c>
      <c r="AC415" s="2" t="s">
        <v>1622</v>
      </c>
      <c r="AD415" s="2" t="s">
        <v>114</v>
      </c>
      <c r="AJ415" s="2" t="s">
        <v>38</v>
      </c>
      <c r="AO415" s="2" t="s">
        <v>97</v>
      </c>
      <c r="AR415" s="2">
        <v>15.0</v>
      </c>
      <c r="AS415" s="2">
        <v>4.0</v>
      </c>
      <c r="AU415" s="2">
        <v>8.0</v>
      </c>
      <c r="AV415" s="2" t="s">
        <v>2083</v>
      </c>
      <c r="AW415" s="2" t="s">
        <v>101</v>
      </c>
      <c r="AY415" s="2">
        <v>10.0</v>
      </c>
      <c r="AZ415" s="2" t="s">
        <v>2084</v>
      </c>
      <c r="BA415" s="2" t="s">
        <v>2085</v>
      </c>
      <c r="BB415" s="2" t="s">
        <v>2086</v>
      </c>
      <c r="BC415" s="2">
        <v>1.0</v>
      </c>
    </row>
    <row r="416">
      <c r="A416" s="2">
        <v>414.0</v>
      </c>
      <c r="B416" s="2">
        <v>414.0</v>
      </c>
      <c r="C416" s="2">
        <v>414.0</v>
      </c>
      <c r="E416" s="2" t="s">
        <v>7</v>
      </c>
      <c r="J416" s="4">
        <v>33369.0</v>
      </c>
      <c r="K416" s="2">
        <v>7.0</v>
      </c>
      <c r="L416" s="2">
        <v>60.0</v>
      </c>
      <c r="M416" s="2">
        <v>12.0</v>
      </c>
      <c r="N416" s="2">
        <v>10.0</v>
      </c>
      <c r="O416" s="2" t="s">
        <v>87</v>
      </c>
      <c r="P416" s="2">
        <v>0.0</v>
      </c>
      <c r="Q416" s="2" t="s">
        <v>71</v>
      </c>
      <c r="S416" s="2" t="s">
        <v>72</v>
      </c>
      <c r="U416" s="2">
        <v>1.0</v>
      </c>
      <c r="V416" s="2" t="s">
        <v>213</v>
      </c>
      <c r="X416" s="2" t="s">
        <v>111</v>
      </c>
      <c r="Z416" s="2" t="s">
        <v>333</v>
      </c>
      <c r="AB416" s="2">
        <v>2.0</v>
      </c>
      <c r="AC416" s="2" t="s">
        <v>567</v>
      </c>
      <c r="AD416" s="2" t="s">
        <v>114</v>
      </c>
      <c r="AH416" s="2" t="s">
        <v>36</v>
      </c>
      <c r="AO416" s="2" t="s">
        <v>116</v>
      </c>
      <c r="AQ416" s="2">
        <v>3.0</v>
      </c>
      <c r="AS416" s="2">
        <v>2.0</v>
      </c>
      <c r="AU416" s="2">
        <v>4.0</v>
      </c>
      <c r="AV416" s="2" t="s">
        <v>2087</v>
      </c>
      <c r="AW416" s="2" t="s">
        <v>84</v>
      </c>
      <c r="AY416" s="2">
        <v>9.0</v>
      </c>
      <c r="AZ416" s="2" t="s">
        <v>2088</v>
      </c>
      <c r="BA416" s="2" t="s">
        <v>2089</v>
      </c>
      <c r="BB416" s="2" t="s">
        <v>2090</v>
      </c>
      <c r="BC416" s="2">
        <v>0.0</v>
      </c>
    </row>
    <row r="417">
      <c r="A417" s="2">
        <v>415.0</v>
      </c>
      <c r="B417" s="2">
        <v>415.0</v>
      </c>
      <c r="C417" s="2">
        <v>415.0</v>
      </c>
      <c r="D417" s="2" t="s">
        <v>6</v>
      </c>
      <c r="J417" s="4">
        <v>35421.0</v>
      </c>
      <c r="K417" s="2">
        <v>5.0</v>
      </c>
      <c r="L417" s="2">
        <v>60.0</v>
      </c>
      <c r="M417" s="2">
        <v>8.0</v>
      </c>
      <c r="N417" s="2">
        <v>2.0</v>
      </c>
      <c r="O417" s="2" t="s">
        <v>134</v>
      </c>
      <c r="P417" s="2">
        <v>1.0</v>
      </c>
      <c r="U417" s="2">
        <v>0.0</v>
      </c>
      <c r="AD417" s="2" t="s">
        <v>236</v>
      </c>
      <c r="AG417" s="2" t="s">
        <v>35</v>
      </c>
      <c r="AO417" s="2" t="s">
        <v>79</v>
      </c>
      <c r="AQ417" s="2">
        <v>5.0</v>
      </c>
      <c r="AS417" s="2">
        <v>6.0</v>
      </c>
      <c r="AU417" s="2">
        <v>72.0</v>
      </c>
      <c r="AV417" s="2" t="s">
        <v>2091</v>
      </c>
      <c r="AW417" s="2" t="s">
        <v>101</v>
      </c>
      <c r="AY417" s="2">
        <v>10.0</v>
      </c>
      <c r="AZ417" s="2" t="s">
        <v>2092</v>
      </c>
      <c r="BA417" s="2" t="s">
        <v>2093</v>
      </c>
      <c r="BB417" s="2" t="s">
        <v>2094</v>
      </c>
      <c r="BC417" s="2">
        <v>1.0</v>
      </c>
    </row>
    <row r="418">
      <c r="A418" s="2">
        <v>416.0</v>
      </c>
      <c r="B418" s="2">
        <v>416.0</v>
      </c>
      <c r="C418" s="2">
        <v>416.0</v>
      </c>
      <c r="D418" s="2" t="s">
        <v>6</v>
      </c>
      <c r="E418" s="2" t="s">
        <v>7</v>
      </c>
      <c r="H418" s="2" t="s">
        <v>10</v>
      </c>
      <c r="J418" s="4">
        <v>31277.0</v>
      </c>
      <c r="K418" s="2">
        <v>8.0</v>
      </c>
      <c r="L418" s="2">
        <v>30.0</v>
      </c>
      <c r="M418" s="2">
        <v>8.0</v>
      </c>
      <c r="N418" s="2">
        <v>3.0</v>
      </c>
      <c r="O418" s="2" t="s">
        <v>167</v>
      </c>
      <c r="P418" s="2">
        <v>1.0</v>
      </c>
      <c r="U418" s="2">
        <v>1.0</v>
      </c>
      <c r="V418" s="2" t="s">
        <v>121</v>
      </c>
      <c r="X418" s="2" t="s">
        <v>111</v>
      </c>
      <c r="Z418" s="2" t="s">
        <v>123</v>
      </c>
      <c r="AB418" s="2">
        <v>7.0</v>
      </c>
      <c r="AC418" s="2" t="s">
        <v>301</v>
      </c>
      <c r="AD418" s="2" t="s">
        <v>114</v>
      </c>
      <c r="AI418" s="2" t="s">
        <v>37</v>
      </c>
      <c r="AO418" s="2" t="s">
        <v>97</v>
      </c>
      <c r="AQ418" s="2">
        <v>6.0</v>
      </c>
      <c r="AS418" s="2">
        <v>6.0</v>
      </c>
      <c r="AU418" s="2">
        <v>15.0</v>
      </c>
      <c r="AV418" s="2" t="s">
        <v>2095</v>
      </c>
      <c r="AW418" s="2" t="s">
        <v>101</v>
      </c>
      <c r="AY418" s="2">
        <v>10.0</v>
      </c>
      <c r="AZ418" s="2" t="s">
        <v>2096</v>
      </c>
      <c r="BA418" s="2" t="s">
        <v>2097</v>
      </c>
      <c r="BB418" s="2" t="s">
        <v>154</v>
      </c>
      <c r="BC418" s="2">
        <v>0.0</v>
      </c>
    </row>
    <row r="419">
      <c r="A419" s="2">
        <v>417.0</v>
      </c>
      <c r="B419" s="2">
        <v>417.0</v>
      </c>
      <c r="C419" s="2">
        <v>417.0</v>
      </c>
      <c r="G419" s="2" t="s">
        <v>9</v>
      </c>
      <c r="J419" s="4">
        <v>35207.0</v>
      </c>
      <c r="K419" s="2">
        <v>5.0</v>
      </c>
      <c r="L419" s="2">
        <v>40.0</v>
      </c>
      <c r="M419" s="2">
        <v>16.0</v>
      </c>
      <c r="N419" s="2">
        <v>12.0</v>
      </c>
      <c r="O419" s="2" t="s">
        <v>327</v>
      </c>
      <c r="P419" s="2">
        <v>1.0</v>
      </c>
      <c r="U419" s="2">
        <v>1.0</v>
      </c>
      <c r="V419" s="2" t="s">
        <v>36</v>
      </c>
      <c r="X419" s="2" t="s">
        <v>451</v>
      </c>
      <c r="Z419" s="2" t="s">
        <v>76</v>
      </c>
      <c r="AB419" s="2">
        <v>1.0</v>
      </c>
      <c r="AC419" s="2" t="s">
        <v>1130</v>
      </c>
      <c r="AD419" s="2" t="s">
        <v>78</v>
      </c>
      <c r="AJ419" s="2" t="s">
        <v>38</v>
      </c>
      <c r="AO419" s="2" t="s">
        <v>116</v>
      </c>
      <c r="AQ419" s="2">
        <v>5.0</v>
      </c>
      <c r="AS419" s="2">
        <v>4.0</v>
      </c>
      <c r="AU419" s="2">
        <v>3.0</v>
      </c>
      <c r="AV419" s="2" t="s">
        <v>2098</v>
      </c>
      <c r="AW419" s="2" t="s">
        <v>101</v>
      </c>
      <c r="AY419" s="2">
        <v>10.0</v>
      </c>
      <c r="AZ419" s="2" t="s">
        <v>2099</v>
      </c>
      <c r="BA419" s="2" t="s">
        <v>299</v>
      </c>
      <c r="BB419" s="2" t="s">
        <v>2100</v>
      </c>
      <c r="BC419" s="2">
        <v>1.0</v>
      </c>
    </row>
    <row r="420">
      <c r="A420" s="2">
        <v>418.0</v>
      </c>
      <c r="B420" s="2">
        <v>418.0</v>
      </c>
      <c r="C420" s="2">
        <v>418.0</v>
      </c>
      <c r="H420" s="2" t="s">
        <v>10</v>
      </c>
      <c r="J420" s="4">
        <v>30898.0</v>
      </c>
      <c r="K420" s="2">
        <v>8.0</v>
      </c>
      <c r="L420" s="2">
        <v>180.0</v>
      </c>
      <c r="M420" s="2">
        <v>6.0</v>
      </c>
      <c r="N420" s="2">
        <v>200.0</v>
      </c>
      <c r="O420" s="2" t="s">
        <v>291</v>
      </c>
      <c r="P420" s="2">
        <v>0.0</v>
      </c>
      <c r="Q420" s="2" t="s">
        <v>71</v>
      </c>
      <c r="S420" s="2" t="s">
        <v>90</v>
      </c>
      <c r="U420" s="2">
        <v>1.0</v>
      </c>
      <c r="V420" s="2" t="s">
        <v>315</v>
      </c>
      <c r="X420" s="2" t="s">
        <v>111</v>
      </c>
      <c r="AA420" s="2" t="s">
        <v>1010</v>
      </c>
      <c r="AB420" s="2">
        <v>9.0</v>
      </c>
      <c r="AD420" s="2" t="s">
        <v>114</v>
      </c>
      <c r="AG420" s="2" t="s">
        <v>35</v>
      </c>
      <c r="AO420" s="2" t="s">
        <v>97</v>
      </c>
      <c r="AQ420" s="2">
        <v>4.0</v>
      </c>
      <c r="AS420" s="2">
        <v>2.0</v>
      </c>
      <c r="AU420" s="2">
        <v>800.0</v>
      </c>
      <c r="AV420" s="2" t="s">
        <v>2101</v>
      </c>
      <c r="AW420" s="2" t="s">
        <v>101</v>
      </c>
      <c r="AY420" s="2">
        <v>9.0</v>
      </c>
      <c r="AZ420" s="2" t="s">
        <v>1685</v>
      </c>
      <c r="BA420" s="2" t="s">
        <v>1685</v>
      </c>
      <c r="BC420" s="2">
        <v>1.0</v>
      </c>
    </row>
    <row r="421">
      <c r="A421" s="2">
        <v>419.0</v>
      </c>
      <c r="B421" s="2">
        <v>419.0</v>
      </c>
      <c r="C421" s="2">
        <v>419.0</v>
      </c>
      <c r="E421" s="2" t="s">
        <v>7</v>
      </c>
      <c r="G421" s="2" t="s">
        <v>9</v>
      </c>
      <c r="H421" s="2" t="s">
        <v>10</v>
      </c>
      <c r="J421" s="4">
        <v>32560.0</v>
      </c>
      <c r="K421" s="2">
        <v>7.0</v>
      </c>
      <c r="L421" s="2">
        <v>60.0</v>
      </c>
      <c r="M421" s="2">
        <v>540.0</v>
      </c>
      <c r="N421" s="2">
        <v>12.0</v>
      </c>
      <c r="O421" s="2" t="s">
        <v>167</v>
      </c>
      <c r="P421" s="2">
        <v>0.0</v>
      </c>
      <c r="Q421" s="2" t="s">
        <v>129</v>
      </c>
      <c r="S421" s="2" t="s">
        <v>90</v>
      </c>
      <c r="U421" s="2">
        <v>1.0</v>
      </c>
      <c r="V421" s="2" t="s">
        <v>121</v>
      </c>
      <c r="X421" s="2" t="s">
        <v>111</v>
      </c>
      <c r="Z421" s="2" t="s">
        <v>760</v>
      </c>
      <c r="AB421" s="2">
        <v>5.0</v>
      </c>
      <c r="AC421" s="2" t="s">
        <v>2102</v>
      </c>
      <c r="AD421" s="2" t="s">
        <v>114</v>
      </c>
      <c r="AG421" s="2" t="s">
        <v>35</v>
      </c>
      <c r="AI421" s="2" t="s">
        <v>37</v>
      </c>
      <c r="AO421" s="2" t="s">
        <v>97</v>
      </c>
      <c r="AR421" s="2" t="s">
        <v>728</v>
      </c>
      <c r="AS421" s="2">
        <v>6.0</v>
      </c>
      <c r="AU421" s="2">
        <v>400.0</v>
      </c>
      <c r="AV421" s="2" t="s">
        <v>2103</v>
      </c>
      <c r="AW421" s="2" t="s">
        <v>101</v>
      </c>
      <c r="AY421" s="2">
        <v>8.0</v>
      </c>
      <c r="AZ421" s="2" t="s">
        <v>2104</v>
      </c>
      <c r="BC421" s="2">
        <v>1.0</v>
      </c>
    </row>
    <row r="422">
      <c r="A422" s="2">
        <v>420.0</v>
      </c>
      <c r="B422" s="2">
        <v>420.0</v>
      </c>
      <c r="C422" s="2">
        <v>420.0</v>
      </c>
      <c r="F422" s="2" t="s">
        <v>8</v>
      </c>
      <c r="G422" s="2" t="s">
        <v>9</v>
      </c>
      <c r="H422" s="2" t="s">
        <v>10</v>
      </c>
      <c r="J422" s="4">
        <v>34123.0</v>
      </c>
      <c r="K422" s="2">
        <v>7.0</v>
      </c>
      <c r="L422" s="2">
        <v>3.0</v>
      </c>
      <c r="M422" s="2">
        <v>8.0</v>
      </c>
      <c r="N422" s="2">
        <v>6.0</v>
      </c>
      <c r="O422" s="2" t="s">
        <v>192</v>
      </c>
      <c r="P422" s="2">
        <v>1.0</v>
      </c>
      <c r="U422" s="2">
        <v>1.0</v>
      </c>
      <c r="V422" s="2" t="s">
        <v>213</v>
      </c>
      <c r="X422" s="2" t="s">
        <v>111</v>
      </c>
      <c r="Z422" s="2" t="s">
        <v>175</v>
      </c>
      <c r="AB422" s="2">
        <v>1.0</v>
      </c>
      <c r="AD422" s="2" t="s">
        <v>78</v>
      </c>
      <c r="AI422" s="2" t="s">
        <v>37</v>
      </c>
      <c r="AO422" s="2" t="s">
        <v>97</v>
      </c>
      <c r="AQ422" s="2">
        <v>3.0</v>
      </c>
      <c r="AT422" s="2">
        <v>8.0</v>
      </c>
      <c r="AU422" s="2">
        <v>10.0</v>
      </c>
      <c r="AV422" s="2" t="s">
        <v>2105</v>
      </c>
      <c r="AW422" s="2" t="s">
        <v>84</v>
      </c>
      <c r="AY422" s="2">
        <v>9.0</v>
      </c>
      <c r="AZ422" s="2" t="s">
        <v>2106</v>
      </c>
      <c r="BA422" s="2" t="s">
        <v>2107</v>
      </c>
      <c r="BB422" s="2" t="s">
        <v>2108</v>
      </c>
      <c r="BC422" s="2">
        <v>1.0</v>
      </c>
    </row>
    <row r="423">
      <c r="A423" s="2">
        <v>421.0</v>
      </c>
      <c r="B423" s="2">
        <v>421.0</v>
      </c>
      <c r="C423" s="2">
        <v>421.0</v>
      </c>
      <c r="D423" s="2" t="s">
        <v>6</v>
      </c>
      <c r="E423" s="2" t="s">
        <v>7</v>
      </c>
      <c r="F423" s="2" t="s">
        <v>8</v>
      </c>
      <c r="H423" s="2" t="s">
        <v>10</v>
      </c>
      <c r="J423" s="4">
        <v>34931.0</v>
      </c>
      <c r="K423" s="2">
        <v>8.0</v>
      </c>
      <c r="L423" s="2">
        <v>0.0</v>
      </c>
      <c r="M423" s="2">
        <v>10.0</v>
      </c>
      <c r="N423" s="2">
        <v>2.0</v>
      </c>
      <c r="O423" s="2" t="s">
        <v>120</v>
      </c>
      <c r="P423" s="2">
        <v>0.0</v>
      </c>
      <c r="Q423" s="2" t="s">
        <v>129</v>
      </c>
      <c r="S423" s="2" t="s">
        <v>135</v>
      </c>
      <c r="U423" s="2">
        <v>0.0</v>
      </c>
      <c r="AD423" s="2" t="s">
        <v>78</v>
      </c>
      <c r="AH423" s="2" t="s">
        <v>36</v>
      </c>
      <c r="AN423" s="2" t="s">
        <v>1183</v>
      </c>
      <c r="AO423" s="2" t="s">
        <v>97</v>
      </c>
      <c r="AR423" s="2">
        <v>25.0</v>
      </c>
      <c r="AT423" s="2">
        <v>10.0</v>
      </c>
      <c r="AU423" s="2">
        <v>12.0</v>
      </c>
      <c r="AV423" s="2" t="s">
        <v>2109</v>
      </c>
      <c r="AW423" s="2" t="s">
        <v>101</v>
      </c>
      <c r="AY423" s="2">
        <v>10.0</v>
      </c>
      <c r="AZ423" s="2" t="s">
        <v>2110</v>
      </c>
      <c r="BA423" s="2" t="s">
        <v>2111</v>
      </c>
      <c r="BB423" s="2" t="s">
        <v>2112</v>
      </c>
      <c r="BC423" s="2">
        <v>1.0</v>
      </c>
    </row>
    <row r="424">
      <c r="A424" s="2">
        <v>422.0</v>
      </c>
      <c r="B424" s="2">
        <v>422.0</v>
      </c>
      <c r="C424" s="2">
        <v>422.0</v>
      </c>
      <c r="E424" s="2" t="s">
        <v>7</v>
      </c>
      <c r="H424" s="2" t="s">
        <v>10</v>
      </c>
      <c r="J424" s="4">
        <v>33568.0</v>
      </c>
      <c r="K424" s="2">
        <v>7.0</v>
      </c>
      <c r="L424" s="2">
        <v>1.0</v>
      </c>
      <c r="M424" s="2">
        <v>10.0</v>
      </c>
      <c r="N424" s="2">
        <v>10.0</v>
      </c>
      <c r="O424" s="2" t="s">
        <v>291</v>
      </c>
      <c r="P424" s="2">
        <v>1.0</v>
      </c>
      <c r="U424" s="2">
        <v>1.0</v>
      </c>
      <c r="V424" s="2" t="s">
        <v>35</v>
      </c>
      <c r="X424" s="2" t="s">
        <v>111</v>
      </c>
      <c r="Z424" s="2" t="s">
        <v>123</v>
      </c>
      <c r="AB424" s="2">
        <v>3.0</v>
      </c>
      <c r="AC424" s="2" t="s">
        <v>2113</v>
      </c>
      <c r="AD424" s="2" t="s">
        <v>78</v>
      </c>
      <c r="AJ424" s="2" t="s">
        <v>38</v>
      </c>
      <c r="AO424" s="2" t="s">
        <v>97</v>
      </c>
      <c r="AR424" s="2">
        <v>15.0</v>
      </c>
      <c r="AS424" s="2">
        <v>3.0</v>
      </c>
      <c r="AU424" s="2">
        <v>20.0</v>
      </c>
      <c r="AV424" s="2" t="s">
        <v>2114</v>
      </c>
      <c r="AW424" s="2" t="s">
        <v>101</v>
      </c>
      <c r="AY424" s="2">
        <v>10.0</v>
      </c>
      <c r="AZ424" s="2" t="s">
        <v>2115</v>
      </c>
      <c r="BA424" s="2" t="s">
        <v>2116</v>
      </c>
      <c r="BB424" s="2" t="s">
        <v>2117</v>
      </c>
      <c r="BC424" s="2">
        <v>0.0</v>
      </c>
    </row>
    <row r="425">
      <c r="A425" s="2">
        <v>423.0</v>
      </c>
      <c r="B425" s="2">
        <v>423.0</v>
      </c>
      <c r="C425" s="2">
        <v>423.0</v>
      </c>
      <c r="E425" s="2" t="s">
        <v>7</v>
      </c>
      <c r="G425" s="2" t="s">
        <v>9</v>
      </c>
      <c r="J425" s="4">
        <v>29795.0</v>
      </c>
      <c r="K425" s="2">
        <v>6.0</v>
      </c>
      <c r="L425" s="2">
        <v>60.0</v>
      </c>
      <c r="M425" s="2">
        <v>7.0</v>
      </c>
      <c r="N425" s="2">
        <v>10.0</v>
      </c>
      <c r="O425" s="2" t="s">
        <v>120</v>
      </c>
      <c r="P425" s="2">
        <v>1.0</v>
      </c>
      <c r="U425" s="2">
        <v>1.0</v>
      </c>
      <c r="V425" s="2" t="s">
        <v>315</v>
      </c>
      <c r="X425" s="2" t="s">
        <v>147</v>
      </c>
      <c r="Z425" s="2" t="s">
        <v>123</v>
      </c>
      <c r="AB425" s="2">
        <v>11.0</v>
      </c>
      <c r="AC425" s="2" t="s">
        <v>2118</v>
      </c>
      <c r="AD425" s="2" t="s">
        <v>114</v>
      </c>
      <c r="AI425" s="2" t="s">
        <v>37</v>
      </c>
      <c r="AO425" s="2" t="s">
        <v>116</v>
      </c>
      <c r="AQ425" s="2">
        <v>4.0</v>
      </c>
      <c r="AS425" s="2">
        <v>4.0</v>
      </c>
      <c r="AU425" s="2">
        <v>10.0</v>
      </c>
      <c r="AV425" s="2" t="s">
        <v>2119</v>
      </c>
      <c r="AW425" s="2" t="s">
        <v>101</v>
      </c>
      <c r="AY425" s="2">
        <v>10.0</v>
      </c>
      <c r="AZ425" s="2" t="s">
        <v>2120</v>
      </c>
      <c r="BA425" s="2" t="s">
        <v>2121</v>
      </c>
      <c r="BB425" s="2" t="s">
        <v>2122</v>
      </c>
      <c r="BC425" s="2">
        <v>1.0</v>
      </c>
    </row>
    <row r="426">
      <c r="A426" s="2">
        <v>424.0</v>
      </c>
      <c r="B426" s="2">
        <v>424.0</v>
      </c>
      <c r="C426" s="2">
        <v>424.0</v>
      </c>
      <c r="E426" s="2" t="s">
        <v>7</v>
      </c>
      <c r="G426" s="2" t="s">
        <v>9</v>
      </c>
      <c r="J426" s="4">
        <v>34095.0</v>
      </c>
      <c r="K426" s="2">
        <v>5.0</v>
      </c>
      <c r="L426" s="2">
        <v>240.0</v>
      </c>
      <c r="M426" s="2">
        <v>6.0</v>
      </c>
      <c r="N426" s="2">
        <v>24.0</v>
      </c>
      <c r="O426" s="2" t="s">
        <v>134</v>
      </c>
      <c r="P426" s="2">
        <v>1.0</v>
      </c>
      <c r="U426" s="2">
        <v>1.0</v>
      </c>
      <c r="V426" s="2" t="s">
        <v>315</v>
      </c>
      <c r="X426" s="2" t="s">
        <v>147</v>
      </c>
      <c r="Z426" s="2" t="s">
        <v>123</v>
      </c>
      <c r="AB426" s="2">
        <v>2.0</v>
      </c>
      <c r="AC426" s="2" t="s">
        <v>2123</v>
      </c>
      <c r="AD426" s="2" t="s">
        <v>464</v>
      </c>
      <c r="AJ426" s="2" t="s">
        <v>38</v>
      </c>
      <c r="AO426" s="2" t="s">
        <v>79</v>
      </c>
      <c r="AQ426" s="2">
        <v>4.0</v>
      </c>
      <c r="AS426" s="2">
        <v>4.0</v>
      </c>
      <c r="AU426" s="2">
        <v>12.0</v>
      </c>
      <c r="AV426" s="2" t="s">
        <v>2124</v>
      </c>
      <c r="AW426" s="2" t="s">
        <v>101</v>
      </c>
      <c r="AY426" s="2">
        <v>10.0</v>
      </c>
      <c r="AZ426" s="2" t="s">
        <v>2125</v>
      </c>
      <c r="BC426" s="2">
        <v>0.0</v>
      </c>
    </row>
    <row r="427">
      <c r="A427" s="2">
        <v>425.0</v>
      </c>
      <c r="B427" s="2">
        <v>425.0</v>
      </c>
      <c r="C427" s="2">
        <v>425.0</v>
      </c>
      <c r="D427" s="2" t="s">
        <v>6</v>
      </c>
      <c r="J427" s="4">
        <v>22450.0</v>
      </c>
      <c r="K427" s="2">
        <v>7.0</v>
      </c>
      <c r="L427" s="2">
        <v>0.0</v>
      </c>
      <c r="M427" s="2">
        <v>8.0</v>
      </c>
      <c r="N427" s="2">
        <v>15.0</v>
      </c>
      <c r="O427" s="2" t="s">
        <v>167</v>
      </c>
      <c r="P427" s="2">
        <v>0.0</v>
      </c>
      <c r="Q427" s="2" t="s">
        <v>129</v>
      </c>
      <c r="S427" s="2" t="s">
        <v>130</v>
      </c>
      <c r="U427" s="2">
        <v>1.0</v>
      </c>
      <c r="V427" s="2" t="s">
        <v>524</v>
      </c>
      <c r="X427" s="2" t="s">
        <v>111</v>
      </c>
      <c r="Z427" s="2" t="s">
        <v>123</v>
      </c>
      <c r="AB427" s="2">
        <v>30.0</v>
      </c>
      <c r="AC427" s="2" t="s">
        <v>145</v>
      </c>
      <c r="AD427" s="2" t="s">
        <v>114</v>
      </c>
      <c r="AH427" s="2" t="s">
        <v>36</v>
      </c>
      <c r="AO427" s="2" t="s">
        <v>97</v>
      </c>
      <c r="AQ427" s="2">
        <v>6.0</v>
      </c>
      <c r="AS427" s="2">
        <v>6.0</v>
      </c>
      <c r="AU427" s="2">
        <v>40.0</v>
      </c>
      <c r="AV427" s="2" t="s">
        <v>2126</v>
      </c>
      <c r="AW427" s="2" t="s">
        <v>101</v>
      </c>
      <c r="AY427" s="2">
        <v>10.0</v>
      </c>
      <c r="AZ427" s="2" t="s">
        <v>2127</v>
      </c>
      <c r="BA427" s="2" t="s">
        <v>2128</v>
      </c>
      <c r="BB427" s="2" t="s">
        <v>2129</v>
      </c>
      <c r="BC427" s="2">
        <v>1.0</v>
      </c>
    </row>
    <row r="428">
      <c r="A428" s="2">
        <v>426.0</v>
      </c>
      <c r="B428" s="2">
        <v>426.0</v>
      </c>
      <c r="C428" s="2">
        <v>426.0</v>
      </c>
      <c r="F428" s="2" t="s">
        <v>8</v>
      </c>
      <c r="H428" s="2" t="s">
        <v>10</v>
      </c>
      <c r="K428" s="2">
        <v>8.0</v>
      </c>
      <c r="L428" s="2">
        <v>0.0</v>
      </c>
      <c r="M428" s="2">
        <v>8.0</v>
      </c>
      <c r="N428" s="2">
        <v>4.0</v>
      </c>
      <c r="O428" s="2" t="s">
        <v>405</v>
      </c>
      <c r="P428" s="2">
        <v>0.0</v>
      </c>
      <c r="Q428" s="2" t="s">
        <v>491</v>
      </c>
      <c r="S428" s="2" t="s">
        <v>130</v>
      </c>
      <c r="U428" s="2">
        <v>0.0</v>
      </c>
      <c r="AD428" s="2" t="s">
        <v>114</v>
      </c>
      <c r="AI428" s="2" t="s">
        <v>37</v>
      </c>
      <c r="AN428" s="2" t="s">
        <v>2130</v>
      </c>
      <c r="AO428" s="2" t="s">
        <v>237</v>
      </c>
      <c r="AQ428" s="2">
        <v>4.0</v>
      </c>
      <c r="AS428" s="2">
        <v>6.0</v>
      </c>
      <c r="AU428" s="2">
        <v>4.0</v>
      </c>
      <c r="AV428" s="2" t="s">
        <v>1851</v>
      </c>
      <c r="AW428" s="2" t="s">
        <v>101</v>
      </c>
      <c r="AY428" s="2">
        <v>8.0</v>
      </c>
      <c r="BC428" s="2">
        <v>0.0</v>
      </c>
    </row>
    <row r="429">
      <c r="A429" s="2">
        <v>427.0</v>
      </c>
      <c r="B429" s="2">
        <v>427.0</v>
      </c>
      <c r="C429" s="2">
        <v>427.0</v>
      </c>
      <c r="D429" s="2" t="s">
        <v>6</v>
      </c>
      <c r="J429" s="4">
        <v>29952.0</v>
      </c>
      <c r="K429" s="2">
        <v>7.0</v>
      </c>
      <c r="L429" s="2">
        <v>40.0</v>
      </c>
      <c r="M429" s="2">
        <v>7.0</v>
      </c>
      <c r="N429" s="2">
        <v>36.0</v>
      </c>
      <c r="O429" s="2" t="s">
        <v>87</v>
      </c>
      <c r="P429" s="2">
        <v>0.0</v>
      </c>
      <c r="Q429" s="2" t="s">
        <v>89</v>
      </c>
      <c r="S429" s="2" t="s">
        <v>135</v>
      </c>
      <c r="U429" s="2">
        <v>1.0</v>
      </c>
      <c r="V429" s="2" t="s">
        <v>11</v>
      </c>
      <c r="X429" s="2" t="s">
        <v>147</v>
      </c>
      <c r="Z429" s="2" t="s">
        <v>531</v>
      </c>
      <c r="AB429" s="2">
        <v>6.0</v>
      </c>
      <c r="AC429" s="2" t="s">
        <v>2131</v>
      </c>
      <c r="AD429" s="2" t="s">
        <v>1229</v>
      </c>
      <c r="AH429" s="2" t="s">
        <v>36</v>
      </c>
      <c r="AO429" s="2" t="s">
        <v>97</v>
      </c>
      <c r="AQ429" s="2">
        <v>5.0</v>
      </c>
      <c r="AS429" s="2">
        <v>3.0</v>
      </c>
      <c r="AU429" s="2">
        <v>3.0</v>
      </c>
      <c r="AV429" s="2" t="s">
        <v>2132</v>
      </c>
      <c r="AW429" s="2" t="s">
        <v>101</v>
      </c>
      <c r="AY429" s="2">
        <v>7.0</v>
      </c>
      <c r="AZ429" s="2" t="s">
        <v>2133</v>
      </c>
      <c r="BA429" s="2" t="s">
        <v>2134</v>
      </c>
      <c r="BB429" s="2" t="s">
        <v>2135</v>
      </c>
      <c r="BC429" s="2">
        <v>0.0</v>
      </c>
    </row>
    <row r="430">
      <c r="A430" s="2">
        <v>428.0</v>
      </c>
      <c r="B430" s="2">
        <v>428.0</v>
      </c>
      <c r="C430" s="2">
        <v>428.0</v>
      </c>
      <c r="H430" s="2" t="s">
        <v>10</v>
      </c>
      <c r="J430" s="4">
        <v>34689.0</v>
      </c>
      <c r="K430" s="2">
        <v>7.0</v>
      </c>
      <c r="L430" s="2">
        <v>120.0</v>
      </c>
      <c r="M430" s="2">
        <v>8.0</v>
      </c>
      <c r="N430" s="2">
        <v>8.0</v>
      </c>
      <c r="O430" s="2" t="s">
        <v>134</v>
      </c>
      <c r="P430" s="2">
        <v>1.0</v>
      </c>
      <c r="Q430" s="2" t="s">
        <v>71</v>
      </c>
      <c r="S430" s="2" t="s">
        <v>130</v>
      </c>
      <c r="U430" s="2">
        <v>0.0</v>
      </c>
      <c r="AD430" s="2" t="s">
        <v>464</v>
      </c>
      <c r="AG430" s="2" t="s">
        <v>35</v>
      </c>
      <c r="AK430" s="2" t="s">
        <v>39</v>
      </c>
      <c r="AO430" s="2" t="s">
        <v>97</v>
      </c>
      <c r="AQ430" s="2">
        <v>6.0</v>
      </c>
      <c r="AS430" s="2">
        <v>6.0</v>
      </c>
      <c r="AU430" s="2">
        <v>10.0</v>
      </c>
      <c r="AV430" s="2" t="s">
        <v>2136</v>
      </c>
      <c r="AW430" s="2" t="s">
        <v>101</v>
      </c>
      <c r="AY430" s="2">
        <v>8.0</v>
      </c>
      <c r="AZ430" s="2" t="s">
        <v>2137</v>
      </c>
      <c r="BA430" s="2" t="s">
        <v>2138</v>
      </c>
      <c r="BB430" s="2" t="s">
        <v>2139</v>
      </c>
    </row>
    <row r="431">
      <c r="A431" s="2">
        <v>429.0</v>
      </c>
      <c r="B431" s="2">
        <v>429.0</v>
      </c>
      <c r="C431" s="2">
        <v>429.0</v>
      </c>
      <c r="D431" s="2" t="s">
        <v>6</v>
      </c>
      <c r="E431" s="2" t="s">
        <v>7</v>
      </c>
      <c r="F431" s="2" t="s">
        <v>8</v>
      </c>
      <c r="J431" s="4">
        <v>29960.0</v>
      </c>
      <c r="K431" s="2">
        <v>7.0</v>
      </c>
      <c r="L431" s="2">
        <v>20.0</v>
      </c>
      <c r="M431" s="2">
        <v>8.0</v>
      </c>
      <c r="N431" s="2">
        <v>2.0</v>
      </c>
      <c r="O431" s="2" t="s">
        <v>327</v>
      </c>
      <c r="P431" s="2">
        <v>0.0</v>
      </c>
      <c r="Q431" s="2" t="s">
        <v>71</v>
      </c>
      <c r="S431" s="2" t="s">
        <v>135</v>
      </c>
      <c r="U431" s="2">
        <v>0.0</v>
      </c>
      <c r="AD431" s="2" t="s">
        <v>96</v>
      </c>
      <c r="AG431" s="2" t="s">
        <v>35</v>
      </c>
      <c r="AO431" s="2" t="s">
        <v>97</v>
      </c>
      <c r="AR431" s="2">
        <v>10.0</v>
      </c>
      <c r="AT431" s="2">
        <v>10.0</v>
      </c>
      <c r="AU431" s="2">
        <v>30.0</v>
      </c>
      <c r="AV431" s="2" t="s">
        <v>2140</v>
      </c>
      <c r="AW431" s="2" t="s">
        <v>101</v>
      </c>
      <c r="AY431" s="2">
        <v>8.0</v>
      </c>
      <c r="AZ431" s="2" t="s">
        <v>2141</v>
      </c>
      <c r="BB431" s="2" t="s">
        <v>2142</v>
      </c>
      <c r="BC431" s="2">
        <v>0.0</v>
      </c>
    </row>
    <row r="432">
      <c r="A432" s="2">
        <v>430.0</v>
      </c>
      <c r="B432" s="2">
        <v>430.0</v>
      </c>
      <c r="C432" s="2">
        <v>430.0</v>
      </c>
      <c r="D432" s="2" t="s">
        <v>6</v>
      </c>
      <c r="G432" s="2" t="s">
        <v>9</v>
      </c>
      <c r="H432" s="2" t="s">
        <v>10</v>
      </c>
      <c r="J432" s="4">
        <v>33591.0</v>
      </c>
      <c r="K432" s="2">
        <v>8.0</v>
      </c>
      <c r="L432" s="2">
        <v>15.0</v>
      </c>
      <c r="M432" s="2">
        <v>6.0</v>
      </c>
      <c r="N432" s="2">
        <v>30.0</v>
      </c>
      <c r="O432" s="2" t="s">
        <v>437</v>
      </c>
      <c r="P432" s="2">
        <v>0.0</v>
      </c>
      <c r="Q432" s="2" t="s">
        <v>89</v>
      </c>
      <c r="S432" s="2" t="s">
        <v>90</v>
      </c>
      <c r="U432" s="2">
        <v>1.0</v>
      </c>
      <c r="V432" s="2" t="s">
        <v>315</v>
      </c>
      <c r="X432" s="2" t="s">
        <v>111</v>
      </c>
      <c r="Z432" s="2" t="s">
        <v>123</v>
      </c>
      <c r="AB432" s="2">
        <v>2.0</v>
      </c>
      <c r="AC432" s="2" t="s">
        <v>2143</v>
      </c>
      <c r="AD432" s="2" t="s">
        <v>78</v>
      </c>
      <c r="AH432" s="2" t="s">
        <v>36</v>
      </c>
      <c r="AO432" s="2" t="s">
        <v>116</v>
      </c>
      <c r="AQ432" s="2">
        <v>3.0</v>
      </c>
      <c r="AS432" s="2">
        <v>3.0</v>
      </c>
      <c r="AU432" s="2">
        <v>5.0</v>
      </c>
      <c r="AV432" s="2" t="s">
        <v>2144</v>
      </c>
      <c r="AW432" s="2" t="s">
        <v>101</v>
      </c>
      <c r="AY432" s="2">
        <v>9.0</v>
      </c>
      <c r="AZ432" s="2" t="s">
        <v>2145</v>
      </c>
      <c r="BC432" s="2">
        <v>1.0</v>
      </c>
    </row>
    <row r="433">
      <c r="A433" s="2">
        <v>431.0</v>
      </c>
      <c r="B433" s="2">
        <v>431.0</v>
      </c>
      <c r="C433" s="2">
        <v>431.0</v>
      </c>
      <c r="D433" s="2" t="s">
        <v>6</v>
      </c>
      <c r="F433" s="2" t="s">
        <v>8</v>
      </c>
      <c r="H433" s="2" t="s">
        <v>10</v>
      </c>
      <c r="J433" s="4">
        <v>33238.0</v>
      </c>
      <c r="K433" s="2">
        <v>6.0</v>
      </c>
      <c r="L433" s="2">
        <v>0.0</v>
      </c>
      <c r="M433" s="2">
        <v>4.0</v>
      </c>
      <c r="N433" s="2">
        <v>4.0</v>
      </c>
      <c r="O433" s="2" t="s">
        <v>327</v>
      </c>
      <c r="P433" s="2">
        <v>1.0</v>
      </c>
      <c r="U433" s="2">
        <v>1.0</v>
      </c>
      <c r="V433" s="2" t="s">
        <v>224</v>
      </c>
      <c r="X433" s="2" t="s">
        <v>451</v>
      </c>
      <c r="Z433" s="2" t="s">
        <v>228</v>
      </c>
      <c r="AB433" s="2">
        <v>0.0</v>
      </c>
      <c r="AC433" s="2" t="s">
        <v>2146</v>
      </c>
      <c r="AD433" s="2" t="s">
        <v>78</v>
      </c>
      <c r="AG433" s="2" t="s">
        <v>35</v>
      </c>
      <c r="AO433" s="2" t="s">
        <v>97</v>
      </c>
      <c r="AR433" s="2">
        <v>10.0</v>
      </c>
      <c r="AS433" s="2">
        <v>2.0</v>
      </c>
      <c r="AU433" s="2">
        <v>8.0</v>
      </c>
      <c r="AV433" s="2" t="s">
        <v>2147</v>
      </c>
      <c r="AW433" s="2" t="s">
        <v>101</v>
      </c>
      <c r="AY433" s="2">
        <v>10.0</v>
      </c>
      <c r="AZ433" s="2" t="s">
        <v>2148</v>
      </c>
      <c r="BA433" s="2" t="s">
        <v>2149</v>
      </c>
      <c r="BB433" s="2" t="s">
        <v>2150</v>
      </c>
      <c r="BC433" s="2">
        <v>1.0</v>
      </c>
    </row>
    <row r="434">
      <c r="A434" s="2">
        <v>432.0</v>
      </c>
      <c r="B434" s="2">
        <v>432.0</v>
      </c>
      <c r="C434" s="2">
        <v>432.0</v>
      </c>
      <c r="D434" s="2" t="s">
        <v>6</v>
      </c>
      <c r="J434" s="4">
        <v>30585.0</v>
      </c>
      <c r="K434" s="2">
        <v>7.0</v>
      </c>
      <c r="L434" s="2">
        <v>40.0</v>
      </c>
      <c r="M434" s="2">
        <v>12.0</v>
      </c>
      <c r="N434" s="2">
        <v>10.0</v>
      </c>
      <c r="O434" s="2" t="s">
        <v>192</v>
      </c>
      <c r="P434" s="2">
        <v>0.0</v>
      </c>
      <c r="Q434" s="2" t="s">
        <v>71</v>
      </c>
      <c r="S434" s="2" t="s">
        <v>130</v>
      </c>
      <c r="U434" s="2">
        <v>1.0</v>
      </c>
      <c r="V434" s="2" t="s">
        <v>110</v>
      </c>
      <c r="X434" s="2" t="s">
        <v>122</v>
      </c>
      <c r="Z434" s="2" t="s">
        <v>112</v>
      </c>
      <c r="AB434" s="2">
        <v>13.0</v>
      </c>
      <c r="AC434" s="2" t="s">
        <v>2151</v>
      </c>
      <c r="AD434" s="2" t="s">
        <v>114</v>
      </c>
      <c r="AH434" s="2" t="s">
        <v>36</v>
      </c>
      <c r="AJ434" s="2" t="s">
        <v>38</v>
      </c>
      <c r="AO434" s="2" t="s">
        <v>97</v>
      </c>
      <c r="AQ434" s="2">
        <v>6.0</v>
      </c>
      <c r="AS434" s="2">
        <v>5.0</v>
      </c>
      <c r="AU434" s="2">
        <v>6.0</v>
      </c>
      <c r="AV434" s="2" t="s">
        <v>2152</v>
      </c>
      <c r="AW434" s="2" t="s">
        <v>84</v>
      </c>
      <c r="AY434" s="2">
        <v>8.0</v>
      </c>
      <c r="AZ434" s="2" t="s">
        <v>2153</v>
      </c>
      <c r="BA434" s="2" t="s">
        <v>2154</v>
      </c>
      <c r="BC434" s="2">
        <v>1.0</v>
      </c>
    </row>
    <row r="435">
      <c r="A435" s="2">
        <v>433.0</v>
      </c>
      <c r="B435" s="2">
        <v>433.0</v>
      </c>
      <c r="C435" s="2">
        <v>433.0</v>
      </c>
      <c r="D435" s="2" t="s">
        <v>6</v>
      </c>
      <c r="E435" s="2" t="s">
        <v>7</v>
      </c>
      <c r="J435" s="4">
        <v>31434.0</v>
      </c>
      <c r="K435" s="2">
        <v>6.0</v>
      </c>
      <c r="L435" s="2">
        <v>30.0</v>
      </c>
      <c r="M435" s="2">
        <v>12.0</v>
      </c>
      <c r="N435" s="2">
        <v>2.0</v>
      </c>
      <c r="O435" s="2" t="s">
        <v>291</v>
      </c>
      <c r="P435" s="2">
        <v>0.0</v>
      </c>
      <c r="Q435" s="2" t="s">
        <v>71</v>
      </c>
      <c r="T435" s="2" t="s">
        <v>2155</v>
      </c>
      <c r="U435" s="2">
        <v>1.0</v>
      </c>
      <c r="V435" s="2" t="s">
        <v>315</v>
      </c>
      <c r="Y435" s="2" t="s">
        <v>2156</v>
      </c>
      <c r="Z435" s="2" t="s">
        <v>138</v>
      </c>
      <c r="AB435" s="2">
        <v>3.0</v>
      </c>
      <c r="AC435" s="2" t="s">
        <v>2157</v>
      </c>
      <c r="AD435" s="2" t="s">
        <v>114</v>
      </c>
      <c r="AG435" s="2" t="s">
        <v>35</v>
      </c>
      <c r="AO435" s="2" t="s">
        <v>116</v>
      </c>
      <c r="AR435" s="2">
        <v>12.0</v>
      </c>
      <c r="AS435" s="2">
        <v>5.0</v>
      </c>
      <c r="AU435" s="2">
        <v>20.0</v>
      </c>
      <c r="AV435" s="2" t="s">
        <v>2158</v>
      </c>
      <c r="AW435" s="2" t="s">
        <v>101</v>
      </c>
      <c r="AY435" s="2">
        <v>8.0</v>
      </c>
      <c r="AZ435" s="2" t="s">
        <v>2159</v>
      </c>
      <c r="BA435" s="2" t="s">
        <v>2160</v>
      </c>
      <c r="BB435" s="2" t="s">
        <v>2161</v>
      </c>
      <c r="BC435" s="2">
        <v>1.0</v>
      </c>
    </row>
    <row r="436">
      <c r="A436" s="2">
        <v>434.0</v>
      </c>
      <c r="B436" s="2">
        <v>434.0</v>
      </c>
      <c r="C436" s="2">
        <v>434.0</v>
      </c>
      <c r="H436" s="2" t="s">
        <v>10</v>
      </c>
      <c r="J436" s="4">
        <v>29930.0</v>
      </c>
      <c r="K436" s="2">
        <v>4.0</v>
      </c>
      <c r="L436" s="2">
        <v>0.0</v>
      </c>
      <c r="M436" s="2">
        <v>10.0</v>
      </c>
      <c r="N436" s="2">
        <v>120.0</v>
      </c>
      <c r="O436" s="2" t="s">
        <v>87</v>
      </c>
      <c r="P436" s="2">
        <v>0.0</v>
      </c>
      <c r="Q436" s="2" t="s">
        <v>129</v>
      </c>
      <c r="S436" s="2" t="s">
        <v>130</v>
      </c>
      <c r="U436" s="2">
        <v>1.0</v>
      </c>
      <c r="V436" s="2" t="s">
        <v>524</v>
      </c>
      <c r="X436" s="2" t="s">
        <v>147</v>
      </c>
      <c r="Z436" s="2" t="s">
        <v>123</v>
      </c>
      <c r="AB436" s="2">
        <v>15.0</v>
      </c>
      <c r="AD436" s="2" t="s">
        <v>78</v>
      </c>
      <c r="AH436" s="2" t="s">
        <v>36</v>
      </c>
      <c r="AO436" s="2" t="s">
        <v>79</v>
      </c>
      <c r="AQ436" s="2">
        <v>5.0</v>
      </c>
      <c r="AT436" s="2">
        <v>10.0</v>
      </c>
      <c r="AU436" s="2">
        <v>20.0</v>
      </c>
      <c r="AV436" s="2" t="s">
        <v>2162</v>
      </c>
      <c r="AW436" s="2" t="s">
        <v>101</v>
      </c>
      <c r="AY436" s="2">
        <v>10.0</v>
      </c>
      <c r="AZ436" s="2" t="s">
        <v>2163</v>
      </c>
      <c r="BC436" s="2">
        <v>0.0</v>
      </c>
    </row>
    <row r="437">
      <c r="A437" s="2">
        <v>435.0</v>
      </c>
      <c r="B437" s="2">
        <v>435.0</v>
      </c>
      <c r="C437" s="2">
        <v>435.0</v>
      </c>
      <c r="D437" s="2" t="s">
        <v>6</v>
      </c>
      <c r="G437" s="2" t="s">
        <v>9</v>
      </c>
      <c r="H437" s="2" t="s">
        <v>10</v>
      </c>
      <c r="J437" s="4">
        <v>31833.0</v>
      </c>
      <c r="K437" s="2">
        <v>8.0</v>
      </c>
      <c r="L437" s="2">
        <v>60.0</v>
      </c>
      <c r="M437" s="2">
        <v>12.0</v>
      </c>
      <c r="N437" s="2">
        <v>20.0</v>
      </c>
      <c r="O437" s="2" t="s">
        <v>405</v>
      </c>
      <c r="P437" s="2">
        <v>0.0</v>
      </c>
      <c r="Q437" s="2" t="s">
        <v>71</v>
      </c>
      <c r="S437" s="2" t="s">
        <v>135</v>
      </c>
      <c r="U437" s="2">
        <v>0.0</v>
      </c>
      <c r="AD437" s="2" t="s">
        <v>114</v>
      </c>
      <c r="AG437" s="2" t="s">
        <v>35</v>
      </c>
      <c r="AO437" s="2" t="s">
        <v>97</v>
      </c>
      <c r="AQ437" s="2">
        <v>3.0</v>
      </c>
      <c r="AS437" s="2">
        <v>3.0</v>
      </c>
      <c r="AU437" s="2">
        <v>180.0</v>
      </c>
      <c r="AV437" s="2" t="s">
        <v>2164</v>
      </c>
      <c r="AW437" s="2" t="s">
        <v>294</v>
      </c>
      <c r="AY437" s="2">
        <v>9.0</v>
      </c>
      <c r="AZ437" s="2" t="s">
        <v>2165</v>
      </c>
      <c r="BA437" s="2" t="s">
        <v>2166</v>
      </c>
      <c r="BB437" s="2" t="s">
        <v>2167</v>
      </c>
      <c r="BC437" s="2">
        <v>1.0</v>
      </c>
    </row>
    <row r="438">
      <c r="A438" s="2">
        <v>436.0</v>
      </c>
      <c r="B438" s="2">
        <v>436.0</v>
      </c>
      <c r="C438" s="2">
        <v>436.0</v>
      </c>
      <c r="E438" s="2" t="s">
        <v>7</v>
      </c>
      <c r="F438" s="2" t="s">
        <v>8</v>
      </c>
      <c r="H438" s="2" t="s">
        <v>10</v>
      </c>
      <c r="J438" s="4">
        <v>33725.0</v>
      </c>
      <c r="K438" s="2">
        <v>8.0</v>
      </c>
      <c r="L438" s="2">
        <v>0.0</v>
      </c>
      <c r="M438" s="2">
        <v>8.0</v>
      </c>
      <c r="N438" s="2">
        <v>15.0</v>
      </c>
      <c r="O438" s="2" t="s">
        <v>128</v>
      </c>
      <c r="P438" s="2">
        <v>1.0</v>
      </c>
      <c r="U438" s="2">
        <v>0.0</v>
      </c>
      <c r="AD438" s="2" t="s">
        <v>114</v>
      </c>
      <c r="AJ438" s="2" t="s">
        <v>38</v>
      </c>
      <c r="AO438" s="2" t="s">
        <v>97</v>
      </c>
      <c r="AQ438" s="2">
        <v>3.0</v>
      </c>
      <c r="AS438" s="2">
        <v>5.0</v>
      </c>
      <c r="AU438" s="2">
        <v>5.0</v>
      </c>
      <c r="AV438" s="2" t="s">
        <v>2168</v>
      </c>
      <c r="AW438" s="2" t="s">
        <v>101</v>
      </c>
      <c r="AY438" s="2">
        <v>8.0</v>
      </c>
      <c r="AZ438" s="2" t="s">
        <v>2169</v>
      </c>
      <c r="BA438" s="2" t="s">
        <v>2170</v>
      </c>
      <c r="BB438" s="2" t="s">
        <v>2171</v>
      </c>
      <c r="BC438" s="2">
        <v>0.0</v>
      </c>
    </row>
    <row r="439">
      <c r="A439" s="2">
        <v>437.0</v>
      </c>
      <c r="B439" s="2">
        <v>437.0</v>
      </c>
      <c r="C439" s="2">
        <v>437.0</v>
      </c>
      <c r="H439" s="2" t="s">
        <v>10</v>
      </c>
      <c r="J439" s="4">
        <v>29313.0</v>
      </c>
      <c r="K439" s="2">
        <v>7.0</v>
      </c>
      <c r="L439" s="2">
        <v>50.0</v>
      </c>
      <c r="M439" s="2">
        <v>8.0</v>
      </c>
      <c r="N439" s="2">
        <v>3.0</v>
      </c>
      <c r="O439" s="2" t="s">
        <v>291</v>
      </c>
      <c r="P439" s="2">
        <v>1.0</v>
      </c>
      <c r="U439" s="2">
        <v>1.0</v>
      </c>
      <c r="V439" s="2" t="s">
        <v>315</v>
      </c>
      <c r="X439" s="2" t="s">
        <v>111</v>
      </c>
      <c r="Z439" s="2" t="s">
        <v>123</v>
      </c>
      <c r="AB439" s="2">
        <v>12.0</v>
      </c>
      <c r="AD439" s="2" t="s">
        <v>114</v>
      </c>
      <c r="AJ439" s="2" t="s">
        <v>38</v>
      </c>
      <c r="AO439" s="2" t="s">
        <v>116</v>
      </c>
      <c r="AQ439" s="2">
        <v>3.0</v>
      </c>
      <c r="AS439" s="2">
        <v>2.0</v>
      </c>
      <c r="AU439" s="2">
        <v>5.0</v>
      </c>
      <c r="AV439" s="2" t="s">
        <v>2172</v>
      </c>
      <c r="AW439" s="2" t="s">
        <v>101</v>
      </c>
      <c r="AY439" s="2">
        <v>7.0</v>
      </c>
      <c r="AZ439" s="2" t="s">
        <v>2173</v>
      </c>
      <c r="BC439" s="2">
        <v>0.0</v>
      </c>
    </row>
    <row r="440">
      <c r="A440" s="2">
        <v>438.0</v>
      </c>
      <c r="B440" s="2">
        <v>438.0</v>
      </c>
      <c r="C440" s="2">
        <v>438.0</v>
      </c>
      <c r="F440" s="2" t="s">
        <v>8</v>
      </c>
      <c r="G440" s="2" t="s">
        <v>9</v>
      </c>
      <c r="J440" s="4">
        <v>34275.0</v>
      </c>
      <c r="K440" s="2">
        <v>7.0</v>
      </c>
      <c r="L440" s="2">
        <v>30.0</v>
      </c>
      <c r="M440" s="2">
        <v>8.0</v>
      </c>
      <c r="N440" s="2">
        <v>5.0</v>
      </c>
      <c r="O440" s="2" t="s">
        <v>327</v>
      </c>
      <c r="P440" s="2">
        <v>1.0</v>
      </c>
      <c r="U440" s="2">
        <v>0.0</v>
      </c>
      <c r="AD440" s="2" t="s">
        <v>78</v>
      </c>
      <c r="AH440" s="2" t="s">
        <v>36</v>
      </c>
      <c r="AO440" s="2" t="s">
        <v>97</v>
      </c>
      <c r="AQ440" s="2">
        <v>6.0</v>
      </c>
      <c r="AS440" s="2">
        <v>4.0</v>
      </c>
      <c r="AU440" s="2">
        <v>30.0</v>
      </c>
      <c r="AV440" s="2" t="s">
        <v>2174</v>
      </c>
      <c r="AW440" s="2" t="s">
        <v>84</v>
      </c>
      <c r="AY440" s="2">
        <v>9.0</v>
      </c>
      <c r="AZ440" s="2" t="s">
        <v>2175</v>
      </c>
      <c r="BA440" s="2" t="s">
        <v>2176</v>
      </c>
      <c r="BB440" s="2" t="s">
        <v>2177</v>
      </c>
      <c r="BC440" s="2">
        <v>0.0</v>
      </c>
    </row>
    <row r="441">
      <c r="A441" s="2">
        <v>439.0</v>
      </c>
      <c r="B441" s="2">
        <v>439.0</v>
      </c>
      <c r="C441" s="2">
        <v>439.0</v>
      </c>
      <c r="I441" s="2" t="s">
        <v>2178</v>
      </c>
      <c r="J441" s="4">
        <v>25124.0</v>
      </c>
      <c r="K441" s="2">
        <v>7.0</v>
      </c>
      <c r="L441" s="2">
        <v>0.0</v>
      </c>
      <c r="M441" s="2">
        <v>8.0</v>
      </c>
      <c r="N441" s="2">
        <v>20.0</v>
      </c>
      <c r="O441" s="2" t="s">
        <v>167</v>
      </c>
      <c r="P441" s="2">
        <v>1.0</v>
      </c>
      <c r="U441" s="2">
        <v>1.0</v>
      </c>
      <c r="V441" s="2" t="s">
        <v>2179</v>
      </c>
      <c r="X441" s="2" t="s">
        <v>207</v>
      </c>
      <c r="Z441" s="2" t="s">
        <v>123</v>
      </c>
      <c r="AB441" s="2">
        <v>25.0</v>
      </c>
      <c r="AC441" s="2" t="s">
        <v>2180</v>
      </c>
      <c r="AD441" s="2" t="s">
        <v>114</v>
      </c>
      <c r="AI441" s="2" t="s">
        <v>37</v>
      </c>
      <c r="AJ441" s="2" t="s">
        <v>38</v>
      </c>
      <c r="AN441" s="2" t="s">
        <v>2181</v>
      </c>
      <c r="AO441" s="2" t="s">
        <v>97</v>
      </c>
      <c r="AQ441" s="2">
        <v>6.0</v>
      </c>
      <c r="AS441" s="2">
        <v>6.0</v>
      </c>
      <c r="AU441" s="2">
        <v>6.0</v>
      </c>
      <c r="AV441" s="2" t="s">
        <v>2182</v>
      </c>
      <c r="AW441" s="2" t="s">
        <v>101</v>
      </c>
      <c r="AY441" s="2">
        <v>9.0</v>
      </c>
      <c r="AZ441" s="2" t="s">
        <v>2183</v>
      </c>
      <c r="BA441" s="2" t="s">
        <v>2184</v>
      </c>
      <c r="BB441" s="2" t="s">
        <v>2185</v>
      </c>
      <c r="BC441" s="2">
        <v>1.0</v>
      </c>
    </row>
    <row r="442">
      <c r="A442" s="2">
        <v>440.0</v>
      </c>
      <c r="B442" s="2">
        <v>440.0</v>
      </c>
      <c r="C442" s="2">
        <v>440.0</v>
      </c>
      <c r="E442" s="2" t="s">
        <v>7</v>
      </c>
      <c r="J442" s="4">
        <v>22573.0</v>
      </c>
      <c r="K442" s="2">
        <v>7.0</v>
      </c>
      <c r="L442" s="2">
        <v>0.0</v>
      </c>
      <c r="M442" s="2">
        <v>10.0</v>
      </c>
      <c r="N442" s="2">
        <v>10.0</v>
      </c>
      <c r="O442" s="2" t="s">
        <v>192</v>
      </c>
      <c r="P442" s="2">
        <v>1.0</v>
      </c>
      <c r="U442" s="2">
        <v>1.0</v>
      </c>
      <c r="V442" s="2" t="s">
        <v>315</v>
      </c>
      <c r="Y442" s="2" t="s">
        <v>2186</v>
      </c>
      <c r="Z442" s="2" t="s">
        <v>684</v>
      </c>
      <c r="AB442" s="2">
        <v>35.0</v>
      </c>
      <c r="AC442" s="2" t="s">
        <v>2187</v>
      </c>
      <c r="AD442" s="2" t="s">
        <v>96</v>
      </c>
      <c r="AJ442" s="2" t="s">
        <v>38</v>
      </c>
      <c r="AO442" s="2" t="s">
        <v>97</v>
      </c>
      <c r="AQ442" s="2">
        <v>5.0</v>
      </c>
      <c r="AS442" s="2">
        <v>3.0</v>
      </c>
      <c r="AU442" s="2">
        <v>10.0</v>
      </c>
      <c r="AV442" s="2" t="s">
        <v>2188</v>
      </c>
      <c r="AW442" s="2" t="s">
        <v>84</v>
      </c>
      <c r="AY442" s="2">
        <v>10.0</v>
      </c>
      <c r="AZ442" s="2" t="s">
        <v>2189</v>
      </c>
      <c r="BA442" s="2" t="s">
        <v>2190</v>
      </c>
      <c r="BB442" s="2" t="s">
        <v>202</v>
      </c>
      <c r="BC442" s="2">
        <v>1.0</v>
      </c>
    </row>
    <row r="443">
      <c r="A443" s="2">
        <v>441.0</v>
      </c>
      <c r="B443" s="2">
        <v>441.0</v>
      </c>
      <c r="C443" s="2">
        <v>441.0</v>
      </c>
      <c r="D443" s="2" t="s">
        <v>6</v>
      </c>
      <c r="G443" s="2" t="s">
        <v>9</v>
      </c>
      <c r="H443" s="2" t="s">
        <v>10</v>
      </c>
      <c r="J443" s="4">
        <v>29023.0</v>
      </c>
      <c r="K443" s="2">
        <v>8.0</v>
      </c>
      <c r="L443" s="2">
        <v>75.0</v>
      </c>
      <c r="M443" s="2">
        <v>14.0</v>
      </c>
      <c r="N443" s="2">
        <v>8.0</v>
      </c>
      <c r="O443" s="2" t="s">
        <v>128</v>
      </c>
      <c r="P443" s="2">
        <v>1.0</v>
      </c>
      <c r="U443" s="2">
        <v>1.0</v>
      </c>
      <c r="V443" s="2" t="s">
        <v>74</v>
      </c>
      <c r="X443" s="2" t="s">
        <v>111</v>
      </c>
      <c r="Z443" s="2" t="s">
        <v>399</v>
      </c>
      <c r="AB443" s="2">
        <v>13.0</v>
      </c>
      <c r="AC443" s="2" t="s">
        <v>2191</v>
      </c>
      <c r="AD443" s="2" t="s">
        <v>78</v>
      </c>
      <c r="AJ443" s="2" t="s">
        <v>38</v>
      </c>
      <c r="AO443" s="2" t="s">
        <v>97</v>
      </c>
      <c r="AR443" s="2" t="s">
        <v>2192</v>
      </c>
      <c r="AS443" s="2">
        <v>6.0</v>
      </c>
      <c r="AU443" s="2">
        <v>12.0</v>
      </c>
      <c r="AV443" s="2" t="s">
        <v>2193</v>
      </c>
      <c r="AW443" s="2" t="s">
        <v>101</v>
      </c>
      <c r="AY443" s="2">
        <v>10.0</v>
      </c>
      <c r="AZ443" s="2" t="s">
        <v>2194</v>
      </c>
      <c r="BA443" s="2" t="s">
        <v>2195</v>
      </c>
      <c r="BB443" s="2" t="s">
        <v>1503</v>
      </c>
      <c r="BC443" s="2">
        <v>1.0</v>
      </c>
    </row>
    <row r="444">
      <c r="A444" s="2">
        <v>442.0</v>
      </c>
      <c r="B444" s="2">
        <v>442.0</v>
      </c>
      <c r="C444" s="2">
        <v>442.0</v>
      </c>
      <c r="E444" s="2" t="s">
        <v>7</v>
      </c>
      <c r="J444" s="4">
        <v>33732.0</v>
      </c>
      <c r="K444" s="2">
        <v>7.0</v>
      </c>
      <c r="L444" s="2">
        <v>0.0</v>
      </c>
      <c r="M444" s="2">
        <v>12.0</v>
      </c>
      <c r="N444" s="2">
        <v>20.0</v>
      </c>
      <c r="O444" s="2" t="s">
        <v>291</v>
      </c>
      <c r="P444" s="2">
        <v>1.0</v>
      </c>
      <c r="U444" s="2">
        <v>1.0</v>
      </c>
      <c r="V444" s="2" t="s">
        <v>213</v>
      </c>
      <c r="X444" s="2" t="s">
        <v>111</v>
      </c>
      <c r="Z444" s="2" t="s">
        <v>333</v>
      </c>
      <c r="AB444" s="2">
        <v>3.0</v>
      </c>
      <c r="AC444" s="2" t="s">
        <v>2196</v>
      </c>
      <c r="AD444" s="2" t="s">
        <v>78</v>
      </c>
      <c r="AI444" s="2" t="s">
        <v>37</v>
      </c>
      <c r="AO444" s="2" t="s">
        <v>79</v>
      </c>
      <c r="AR444" s="2">
        <v>10.0</v>
      </c>
      <c r="AT444" s="2">
        <v>8.0</v>
      </c>
      <c r="AU444" s="2">
        <v>8.0</v>
      </c>
      <c r="AV444" s="2" t="s">
        <v>2197</v>
      </c>
      <c r="AW444" s="2" t="s">
        <v>101</v>
      </c>
      <c r="AY444" s="2">
        <v>9.0</v>
      </c>
      <c r="AZ444" s="2" t="s">
        <v>2198</v>
      </c>
      <c r="BC444" s="2">
        <v>1.0</v>
      </c>
    </row>
    <row r="445">
      <c r="A445" s="2">
        <v>443.0</v>
      </c>
      <c r="B445" s="2">
        <v>443.0</v>
      </c>
      <c r="C445" s="2">
        <v>443.0</v>
      </c>
      <c r="D445" s="2" t="s">
        <v>6</v>
      </c>
      <c r="E445" s="2" t="s">
        <v>7</v>
      </c>
      <c r="F445" s="2" t="s">
        <v>8</v>
      </c>
      <c r="H445" s="2" t="s">
        <v>10</v>
      </c>
      <c r="J445" s="4">
        <v>32315.0</v>
      </c>
      <c r="K445" s="2">
        <v>8.0</v>
      </c>
      <c r="L445" s="2">
        <v>1.0</v>
      </c>
      <c r="M445" s="2">
        <v>8.0</v>
      </c>
      <c r="N445" s="2">
        <v>25.0</v>
      </c>
      <c r="O445" s="2" t="s">
        <v>405</v>
      </c>
      <c r="P445" s="2">
        <v>1.0</v>
      </c>
      <c r="U445" s="2">
        <v>1.0</v>
      </c>
      <c r="V445" s="2" t="s">
        <v>315</v>
      </c>
      <c r="X445" s="2" t="s">
        <v>111</v>
      </c>
      <c r="Z445" s="2" t="s">
        <v>123</v>
      </c>
      <c r="AB445" s="2">
        <v>1.0</v>
      </c>
      <c r="AC445" s="2" t="s">
        <v>101</v>
      </c>
      <c r="AD445" s="2" t="s">
        <v>96</v>
      </c>
      <c r="AG445" s="2" t="s">
        <v>35</v>
      </c>
      <c r="AH445" s="2" t="s">
        <v>36</v>
      </c>
      <c r="AJ445" s="2" t="s">
        <v>38</v>
      </c>
      <c r="AO445" s="2" t="s">
        <v>116</v>
      </c>
      <c r="AQ445" s="2">
        <v>1.0</v>
      </c>
      <c r="AS445" s="2">
        <v>1.0</v>
      </c>
      <c r="AU445" s="2">
        <v>30.0</v>
      </c>
      <c r="AV445" s="2" t="s">
        <v>2199</v>
      </c>
      <c r="AW445" s="2" t="s">
        <v>101</v>
      </c>
      <c r="AY445" s="2">
        <v>10.0</v>
      </c>
      <c r="AZ445" s="2" t="s">
        <v>2200</v>
      </c>
      <c r="BB445" s="2" t="s">
        <v>2201</v>
      </c>
      <c r="BC445" s="2">
        <v>1.0</v>
      </c>
    </row>
    <row r="446">
      <c r="A446" s="2">
        <v>444.0</v>
      </c>
      <c r="B446" s="2">
        <v>444.0</v>
      </c>
      <c r="C446" s="2">
        <v>444.0</v>
      </c>
      <c r="D446" s="2" t="s">
        <v>6</v>
      </c>
      <c r="J446" s="4">
        <v>23257.0</v>
      </c>
      <c r="K446" s="2">
        <v>7.0</v>
      </c>
      <c r="L446" s="2">
        <v>90.0</v>
      </c>
      <c r="M446" s="2">
        <v>8.0</v>
      </c>
      <c r="N446" s="2">
        <v>10.0</v>
      </c>
      <c r="O446" s="2" t="s">
        <v>106</v>
      </c>
      <c r="P446" s="2">
        <v>0.0</v>
      </c>
      <c r="Q446" s="2" t="s">
        <v>89</v>
      </c>
      <c r="S446" s="2" t="s">
        <v>135</v>
      </c>
      <c r="U446" s="2">
        <v>1.0</v>
      </c>
      <c r="V446" s="2" t="s">
        <v>515</v>
      </c>
      <c r="X446" s="2" t="s">
        <v>111</v>
      </c>
      <c r="Z446" s="2" t="s">
        <v>76</v>
      </c>
      <c r="AB446" s="2">
        <v>28.0</v>
      </c>
      <c r="AC446" s="2" t="s">
        <v>2202</v>
      </c>
      <c r="AD446" s="2" t="s">
        <v>96</v>
      </c>
      <c r="AN446" s="2" t="s">
        <v>2203</v>
      </c>
      <c r="AO446" s="2" t="s">
        <v>97</v>
      </c>
      <c r="AQ446" s="2">
        <v>6.0</v>
      </c>
      <c r="AS446" s="2">
        <v>6.0</v>
      </c>
      <c r="AU446" s="2">
        <v>10.0</v>
      </c>
      <c r="AV446" s="2" t="s">
        <v>2204</v>
      </c>
      <c r="AW446" s="2" t="s">
        <v>101</v>
      </c>
      <c r="AY446" s="2">
        <v>9.0</v>
      </c>
      <c r="AZ446" s="2" t="s">
        <v>2205</v>
      </c>
      <c r="BC446" s="2">
        <v>0.0</v>
      </c>
    </row>
    <row r="447">
      <c r="A447" s="2">
        <v>445.0</v>
      </c>
      <c r="B447" s="2">
        <v>445.0</v>
      </c>
      <c r="C447" s="2">
        <v>445.0</v>
      </c>
      <c r="E447" s="2" t="s">
        <v>7</v>
      </c>
      <c r="G447" s="2" t="s">
        <v>9</v>
      </c>
      <c r="H447" s="2" t="s">
        <v>10</v>
      </c>
      <c r="J447" s="4">
        <v>32727.0</v>
      </c>
      <c r="K447" s="2">
        <v>5.0</v>
      </c>
      <c r="L447" s="2">
        <v>0.0</v>
      </c>
      <c r="M447" s="2">
        <v>16.0</v>
      </c>
      <c r="N447" s="2">
        <v>2.0</v>
      </c>
      <c r="O447" s="2" t="s">
        <v>437</v>
      </c>
      <c r="P447" s="2">
        <v>0.0</v>
      </c>
      <c r="Q447" s="2" t="s">
        <v>129</v>
      </c>
      <c r="S447" s="2" t="s">
        <v>130</v>
      </c>
      <c r="U447" s="2">
        <v>1.0</v>
      </c>
      <c r="V447" s="2" t="s">
        <v>524</v>
      </c>
      <c r="X447" s="2" t="s">
        <v>75</v>
      </c>
      <c r="Z447" s="2" t="s">
        <v>123</v>
      </c>
      <c r="AB447" s="2">
        <v>5.0</v>
      </c>
      <c r="AC447" s="2" t="s">
        <v>2206</v>
      </c>
      <c r="AD447" s="2" t="s">
        <v>78</v>
      </c>
      <c r="AJ447" s="2" t="s">
        <v>38</v>
      </c>
      <c r="AO447" s="2" t="s">
        <v>97</v>
      </c>
      <c r="AQ447" s="2">
        <v>6.0</v>
      </c>
      <c r="AS447" s="2">
        <v>6.0</v>
      </c>
      <c r="AU447" s="2">
        <v>12.0</v>
      </c>
      <c r="AV447" s="2" t="s">
        <v>2207</v>
      </c>
      <c r="AW447" s="2" t="s">
        <v>101</v>
      </c>
      <c r="AY447" s="2">
        <v>10.0</v>
      </c>
      <c r="AZ447" s="2" t="s">
        <v>2208</v>
      </c>
      <c r="BA447" s="2" t="s">
        <v>2209</v>
      </c>
      <c r="BC447" s="2">
        <v>1.0</v>
      </c>
    </row>
    <row r="448">
      <c r="A448" s="2">
        <v>446.0</v>
      </c>
      <c r="B448" s="2">
        <v>446.0</v>
      </c>
      <c r="C448" s="2">
        <v>446.0</v>
      </c>
      <c r="D448" s="2" t="s">
        <v>6</v>
      </c>
      <c r="E448" s="2" t="s">
        <v>7</v>
      </c>
      <c r="H448" s="2" t="s">
        <v>10</v>
      </c>
      <c r="J448" s="4">
        <v>33114.0</v>
      </c>
      <c r="K448" s="2">
        <v>6.0</v>
      </c>
      <c r="L448" s="2">
        <v>180.0</v>
      </c>
      <c r="M448" s="2">
        <v>10.0</v>
      </c>
      <c r="N448" s="2">
        <v>9.0</v>
      </c>
      <c r="O448" s="2" t="s">
        <v>128</v>
      </c>
      <c r="P448" s="2">
        <v>1.0</v>
      </c>
      <c r="U448" s="2">
        <v>1.0</v>
      </c>
      <c r="V448" s="2" t="s">
        <v>224</v>
      </c>
      <c r="X448" s="2" t="s">
        <v>111</v>
      </c>
      <c r="AA448" s="2" t="s">
        <v>2210</v>
      </c>
      <c r="AB448" s="2">
        <v>1.0</v>
      </c>
      <c r="AC448" s="2" t="s">
        <v>2211</v>
      </c>
      <c r="AD448" s="2" t="s">
        <v>114</v>
      </c>
      <c r="AJ448" s="2" t="s">
        <v>38</v>
      </c>
      <c r="AO448" s="2" t="s">
        <v>1190</v>
      </c>
      <c r="AR448" s="2">
        <v>10.0</v>
      </c>
      <c r="AS448" s="2">
        <v>6.0</v>
      </c>
      <c r="AU448" s="2">
        <v>6.0</v>
      </c>
      <c r="AV448" s="2" t="s">
        <v>2212</v>
      </c>
      <c r="AW448" s="2" t="s">
        <v>294</v>
      </c>
      <c r="AY448" s="2">
        <v>9.0</v>
      </c>
      <c r="AZ448" s="2" t="s">
        <v>2213</v>
      </c>
      <c r="BA448" s="2" t="s">
        <v>2214</v>
      </c>
      <c r="BB448" s="2" t="s">
        <v>2215</v>
      </c>
      <c r="BC448" s="2">
        <v>1.0</v>
      </c>
    </row>
    <row r="449">
      <c r="A449" s="2">
        <v>447.0</v>
      </c>
      <c r="B449" s="2">
        <v>447.0</v>
      </c>
      <c r="C449" s="2">
        <v>447.0</v>
      </c>
      <c r="D449" s="2" t="s">
        <v>6</v>
      </c>
      <c r="J449" s="4">
        <v>34025.0</v>
      </c>
      <c r="K449" s="2">
        <v>9.0</v>
      </c>
      <c r="L449" s="2">
        <v>1.0</v>
      </c>
      <c r="M449" s="2">
        <v>6.0</v>
      </c>
      <c r="N449" s="2">
        <v>5.0</v>
      </c>
      <c r="O449" s="2" t="s">
        <v>405</v>
      </c>
      <c r="P449" s="2">
        <v>1.0</v>
      </c>
      <c r="U449" s="2">
        <v>1.0</v>
      </c>
      <c r="V449" s="2" t="s">
        <v>315</v>
      </c>
      <c r="X449" s="2" t="s">
        <v>111</v>
      </c>
      <c r="Z449" s="2" t="s">
        <v>123</v>
      </c>
      <c r="AB449" s="2">
        <v>2.0</v>
      </c>
      <c r="AC449" s="2" t="s">
        <v>2216</v>
      </c>
      <c r="AD449" s="2" t="s">
        <v>78</v>
      </c>
      <c r="AH449" s="2" t="s">
        <v>36</v>
      </c>
      <c r="AO449" s="2" t="s">
        <v>116</v>
      </c>
      <c r="AQ449" s="2">
        <v>6.0</v>
      </c>
      <c r="AS449" s="2">
        <v>5.0</v>
      </c>
      <c r="AU449" s="2">
        <v>100.0</v>
      </c>
      <c r="AV449" s="2" t="s">
        <v>2217</v>
      </c>
      <c r="AW449" s="2" t="s">
        <v>101</v>
      </c>
      <c r="AY449" s="2">
        <v>9.0</v>
      </c>
      <c r="AZ449" s="2" t="s">
        <v>2218</v>
      </c>
      <c r="BA449" s="2" t="s">
        <v>2219</v>
      </c>
      <c r="BC449" s="2">
        <v>1.0</v>
      </c>
    </row>
    <row r="450">
      <c r="A450" s="2">
        <v>448.0</v>
      </c>
      <c r="B450" s="2">
        <v>448.0</v>
      </c>
      <c r="C450" s="2">
        <v>448.0</v>
      </c>
      <c r="E450" s="2" t="s">
        <v>7</v>
      </c>
      <c r="J450" s="4">
        <v>33077.0</v>
      </c>
      <c r="K450" s="2">
        <v>8.0</v>
      </c>
      <c r="L450" s="2">
        <v>6.0</v>
      </c>
      <c r="M450" s="2">
        <v>14.0</v>
      </c>
      <c r="N450" s="2">
        <v>6.0</v>
      </c>
      <c r="O450" s="2" t="s">
        <v>70</v>
      </c>
      <c r="P450" s="2">
        <v>0.0</v>
      </c>
      <c r="Q450" s="2" t="s">
        <v>89</v>
      </c>
      <c r="S450" s="2" t="s">
        <v>135</v>
      </c>
      <c r="U450" s="2">
        <v>1.0</v>
      </c>
      <c r="V450" s="2" t="s">
        <v>315</v>
      </c>
      <c r="X450" s="2" t="s">
        <v>111</v>
      </c>
      <c r="Z450" s="2" t="s">
        <v>123</v>
      </c>
      <c r="AB450" s="2">
        <v>5.0</v>
      </c>
      <c r="AC450" s="2" t="s">
        <v>2220</v>
      </c>
      <c r="AD450" s="2" t="s">
        <v>78</v>
      </c>
      <c r="AH450" s="2" t="s">
        <v>36</v>
      </c>
      <c r="AO450" s="2" t="s">
        <v>116</v>
      </c>
      <c r="AQ450" s="2">
        <v>6.0</v>
      </c>
      <c r="AS450" s="2">
        <v>4.0</v>
      </c>
      <c r="AU450" s="2">
        <v>3.0</v>
      </c>
      <c r="AV450" s="2" t="s">
        <v>2221</v>
      </c>
      <c r="AW450" s="2" t="s">
        <v>84</v>
      </c>
      <c r="AY450" s="2">
        <v>10.0</v>
      </c>
      <c r="AZ450" s="2" t="s">
        <v>2222</v>
      </c>
      <c r="BA450" s="2" t="s">
        <v>2223</v>
      </c>
      <c r="BC450" s="2">
        <v>0.0</v>
      </c>
    </row>
    <row r="451">
      <c r="A451" s="2">
        <v>449.0</v>
      </c>
      <c r="B451" s="2">
        <v>449.0</v>
      </c>
      <c r="C451" s="2">
        <v>449.0</v>
      </c>
      <c r="H451" s="2" t="s">
        <v>10</v>
      </c>
      <c r="J451" s="4">
        <v>27948.0</v>
      </c>
      <c r="K451" s="2">
        <v>6.0</v>
      </c>
      <c r="L451" s="2">
        <v>50.0</v>
      </c>
      <c r="M451" s="2">
        <v>8.0</v>
      </c>
      <c r="N451" s="2">
        <v>5.0</v>
      </c>
      <c r="O451" s="2" t="s">
        <v>405</v>
      </c>
      <c r="P451" s="2">
        <v>1.0</v>
      </c>
      <c r="U451" s="2">
        <v>1.0</v>
      </c>
      <c r="V451" s="2" t="s">
        <v>1898</v>
      </c>
      <c r="X451" s="2" t="s">
        <v>75</v>
      </c>
      <c r="Z451" s="2" t="s">
        <v>374</v>
      </c>
      <c r="AB451" s="2">
        <v>5.0</v>
      </c>
      <c r="AC451" s="2" t="s">
        <v>2224</v>
      </c>
      <c r="AD451" s="2" t="s">
        <v>96</v>
      </c>
      <c r="AH451" s="2" t="s">
        <v>36</v>
      </c>
      <c r="AK451" s="2" t="s">
        <v>39</v>
      </c>
      <c r="AO451" s="2" t="s">
        <v>97</v>
      </c>
      <c r="AQ451" s="2">
        <v>5.0</v>
      </c>
      <c r="AS451" s="2">
        <v>3.0</v>
      </c>
      <c r="AU451" s="2">
        <v>20.0</v>
      </c>
      <c r="AV451" s="2" t="s">
        <v>2225</v>
      </c>
      <c r="AX451" s="2" t="s">
        <v>2226</v>
      </c>
      <c r="AY451" s="2">
        <v>9.0</v>
      </c>
      <c r="AZ451" s="2" t="s">
        <v>2227</v>
      </c>
      <c r="BA451" s="2" t="s">
        <v>1414</v>
      </c>
      <c r="BC451" s="2">
        <v>0.0</v>
      </c>
    </row>
    <row r="452">
      <c r="A452" s="2">
        <v>450.0</v>
      </c>
      <c r="B452" s="2">
        <v>450.0</v>
      </c>
      <c r="C452" s="2">
        <v>450.0</v>
      </c>
      <c r="D452" s="2" t="s">
        <v>6</v>
      </c>
      <c r="H452" s="2" t="s">
        <v>10</v>
      </c>
      <c r="J452" s="4">
        <v>29093.0</v>
      </c>
      <c r="K452" s="2">
        <v>8.0</v>
      </c>
      <c r="L452" s="2">
        <v>75.0</v>
      </c>
      <c r="M452" s="2">
        <v>9.0</v>
      </c>
      <c r="N452" s="2">
        <v>20.0</v>
      </c>
      <c r="O452" s="2" t="s">
        <v>128</v>
      </c>
      <c r="P452" s="2">
        <v>0.0</v>
      </c>
      <c r="Q452" s="2" t="s">
        <v>89</v>
      </c>
      <c r="S452" s="2" t="s">
        <v>130</v>
      </c>
      <c r="U452" s="2">
        <v>1.0</v>
      </c>
      <c r="V452" s="2" t="s">
        <v>145</v>
      </c>
      <c r="X452" s="2" t="s">
        <v>147</v>
      </c>
      <c r="Z452" s="2" t="s">
        <v>123</v>
      </c>
      <c r="AB452" s="2">
        <v>14.0</v>
      </c>
      <c r="AC452" s="2" t="s">
        <v>631</v>
      </c>
      <c r="AD452" s="2" t="s">
        <v>114</v>
      </c>
      <c r="AH452" s="2" t="s">
        <v>36</v>
      </c>
      <c r="AO452" s="2" t="s">
        <v>97</v>
      </c>
      <c r="AQ452" s="2">
        <v>6.0</v>
      </c>
      <c r="AT452" s="2">
        <v>10.0</v>
      </c>
      <c r="AU452" s="2">
        <v>15.0</v>
      </c>
      <c r="AV452" s="2" t="s">
        <v>2228</v>
      </c>
      <c r="AX452" s="2" t="s">
        <v>2229</v>
      </c>
      <c r="AY452" s="2">
        <v>10.0</v>
      </c>
      <c r="AZ452" s="2" t="s">
        <v>2230</v>
      </c>
      <c r="BA452" s="2" t="s">
        <v>2231</v>
      </c>
      <c r="BB452" s="2" t="s">
        <v>154</v>
      </c>
      <c r="BC452" s="2">
        <v>1.0</v>
      </c>
    </row>
    <row r="453">
      <c r="A453" s="2">
        <v>451.0</v>
      </c>
      <c r="B453" s="2">
        <v>451.0</v>
      </c>
      <c r="C453" s="2">
        <v>451.0</v>
      </c>
      <c r="D453" s="2" t="s">
        <v>6</v>
      </c>
      <c r="G453" s="2" t="s">
        <v>9</v>
      </c>
      <c r="H453" s="2" t="s">
        <v>10</v>
      </c>
      <c r="J453" s="4">
        <v>32527.0</v>
      </c>
      <c r="K453" s="2">
        <v>8.0</v>
      </c>
      <c r="L453" s="2">
        <v>0.0</v>
      </c>
      <c r="M453" s="2">
        <v>10.0</v>
      </c>
      <c r="N453" s="2">
        <v>60.0</v>
      </c>
      <c r="O453" s="2" t="s">
        <v>167</v>
      </c>
      <c r="P453" s="2">
        <v>1.0</v>
      </c>
      <c r="U453" s="2">
        <v>1.0</v>
      </c>
      <c r="V453" s="2" t="s">
        <v>259</v>
      </c>
      <c r="X453" s="2" t="s">
        <v>451</v>
      </c>
      <c r="Z453" s="2" t="s">
        <v>123</v>
      </c>
      <c r="AB453" s="2">
        <v>1.0</v>
      </c>
      <c r="AC453" s="2" t="s">
        <v>2232</v>
      </c>
      <c r="AD453" s="2" t="s">
        <v>78</v>
      </c>
      <c r="AH453" s="2" t="s">
        <v>36</v>
      </c>
      <c r="AI453" s="2" t="s">
        <v>37</v>
      </c>
      <c r="AO453" s="2" t="s">
        <v>79</v>
      </c>
      <c r="AQ453" s="2">
        <v>5.0</v>
      </c>
      <c r="AS453" s="2">
        <v>2.0</v>
      </c>
      <c r="AU453" s="2">
        <v>6.0</v>
      </c>
      <c r="AV453" s="2" t="s">
        <v>2233</v>
      </c>
      <c r="AW453" s="2" t="s">
        <v>101</v>
      </c>
      <c r="AY453" s="2">
        <v>7.0</v>
      </c>
      <c r="AZ453" s="2" t="s">
        <v>2234</v>
      </c>
      <c r="BA453" s="2" t="s">
        <v>2235</v>
      </c>
      <c r="BB453" s="2" t="s">
        <v>2236</v>
      </c>
      <c r="BC453" s="2">
        <v>0.0</v>
      </c>
    </row>
    <row r="454">
      <c r="A454" s="2">
        <v>452.0</v>
      </c>
      <c r="B454" s="2">
        <v>452.0</v>
      </c>
      <c r="C454" s="2">
        <v>452.0</v>
      </c>
      <c r="D454" s="2" t="s">
        <v>6</v>
      </c>
      <c r="J454" s="4">
        <v>27608.0</v>
      </c>
      <c r="K454" s="2">
        <v>7.0</v>
      </c>
      <c r="L454" s="2">
        <v>70.0</v>
      </c>
      <c r="M454" s="2">
        <v>8.0</v>
      </c>
      <c r="N454" s="2">
        <v>50.0</v>
      </c>
      <c r="O454" s="2" t="s">
        <v>167</v>
      </c>
      <c r="P454" s="2">
        <v>1.0</v>
      </c>
      <c r="U454" s="2">
        <v>1.0</v>
      </c>
      <c r="V454" s="2" t="s">
        <v>315</v>
      </c>
      <c r="X454" s="2" t="s">
        <v>111</v>
      </c>
      <c r="Z454" s="2" t="s">
        <v>412</v>
      </c>
      <c r="AB454" s="2">
        <v>15.0</v>
      </c>
      <c r="AC454" s="2" t="s">
        <v>2237</v>
      </c>
      <c r="AD454" s="2" t="s">
        <v>114</v>
      </c>
      <c r="AI454" s="2" t="s">
        <v>37</v>
      </c>
      <c r="AO454" s="2" t="s">
        <v>97</v>
      </c>
      <c r="AQ454" s="2">
        <v>6.0</v>
      </c>
      <c r="AS454" s="2">
        <v>4.0</v>
      </c>
      <c r="AU454" s="2">
        <v>25.0</v>
      </c>
      <c r="AV454" s="2" t="s">
        <v>434</v>
      </c>
      <c r="AW454" s="2" t="s">
        <v>101</v>
      </c>
      <c r="AY454" s="2">
        <v>7.0</v>
      </c>
      <c r="AZ454" s="2" t="s">
        <v>1885</v>
      </c>
      <c r="BC454" s="2">
        <v>0.0</v>
      </c>
    </row>
    <row r="455">
      <c r="A455" s="2">
        <v>453.0</v>
      </c>
      <c r="B455" s="2">
        <v>453.0</v>
      </c>
      <c r="C455" s="2">
        <v>453.0</v>
      </c>
      <c r="E455" s="2" t="s">
        <v>7</v>
      </c>
      <c r="J455" s="4">
        <v>31265.0</v>
      </c>
      <c r="K455" s="2">
        <v>7.0</v>
      </c>
      <c r="L455" s="2">
        <v>0.0</v>
      </c>
      <c r="M455" s="2">
        <v>6.0</v>
      </c>
      <c r="N455" s="2">
        <v>20.0</v>
      </c>
      <c r="O455" s="2" t="s">
        <v>87</v>
      </c>
      <c r="P455" s="2">
        <v>0.0</v>
      </c>
      <c r="Q455" s="2" t="s">
        <v>71</v>
      </c>
      <c r="S455" s="2" t="s">
        <v>72</v>
      </c>
      <c r="U455" s="2">
        <v>1.0</v>
      </c>
      <c r="V455" s="2" t="s">
        <v>224</v>
      </c>
      <c r="X455" s="2" t="s">
        <v>111</v>
      </c>
      <c r="Z455" s="2" t="s">
        <v>123</v>
      </c>
      <c r="AB455" s="2">
        <v>2.0</v>
      </c>
      <c r="AD455" s="2" t="s">
        <v>114</v>
      </c>
      <c r="AJ455" s="2" t="s">
        <v>38</v>
      </c>
      <c r="AO455" s="2" t="s">
        <v>79</v>
      </c>
      <c r="AQ455" s="2">
        <v>5.0</v>
      </c>
      <c r="AS455" s="2">
        <v>5.0</v>
      </c>
      <c r="AU455" s="2">
        <v>10.0</v>
      </c>
      <c r="AV455" s="2" t="s">
        <v>808</v>
      </c>
      <c r="AW455" s="2" t="s">
        <v>84</v>
      </c>
      <c r="AY455" s="2">
        <v>7.0</v>
      </c>
      <c r="AZ455" s="2" t="s">
        <v>2238</v>
      </c>
      <c r="BC455" s="2">
        <v>0.0</v>
      </c>
    </row>
    <row r="456">
      <c r="A456" s="2">
        <v>454.0</v>
      </c>
      <c r="B456" s="2">
        <v>454.0</v>
      </c>
      <c r="C456" s="2">
        <v>454.0</v>
      </c>
      <c r="E456" s="2" t="s">
        <v>7</v>
      </c>
      <c r="J456" s="4">
        <v>30445.0</v>
      </c>
      <c r="K456" s="2">
        <v>7.0</v>
      </c>
      <c r="L456" s="2">
        <v>30.0</v>
      </c>
      <c r="M456" s="2">
        <v>15.0</v>
      </c>
      <c r="N456" s="2">
        <v>8.0</v>
      </c>
      <c r="O456" s="2" t="s">
        <v>134</v>
      </c>
      <c r="P456" s="2">
        <v>1.0</v>
      </c>
      <c r="U456" s="2">
        <v>1.0</v>
      </c>
      <c r="V456" s="2" t="s">
        <v>315</v>
      </c>
      <c r="X456" s="2" t="s">
        <v>75</v>
      </c>
      <c r="Z456" s="2" t="s">
        <v>531</v>
      </c>
      <c r="AB456" s="2">
        <v>14.0</v>
      </c>
      <c r="AC456" s="2" t="s">
        <v>2239</v>
      </c>
      <c r="AD456" s="2" t="s">
        <v>78</v>
      </c>
      <c r="AJ456" s="2" t="s">
        <v>38</v>
      </c>
      <c r="AO456" s="2" t="s">
        <v>79</v>
      </c>
      <c r="AQ456" s="2">
        <v>5.0</v>
      </c>
      <c r="AS456" s="2">
        <v>4.0</v>
      </c>
      <c r="AU456" s="2">
        <v>12.0</v>
      </c>
      <c r="AV456" s="2" t="s">
        <v>2240</v>
      </c>
      <c r="AW456" s="2" t="s">
        <v>101</v>
      </c>
      <c r="AY456" s="2">
        <v>10.0</v>
      </c>
      <c r="AZ456" s="2" t="s">
        <v>2241</v>
      </c>
      <c r="BA456" s="2" t="s">
        <v>2231</v>
      </c>
      <c r="BB456" s="2" t="s">
        <v>2242</v>
      </c>
      <c r="BC456" s="2">
        <v>1.0</v>
      </c>
    </row>
    <row r="457">
      <c r="A457" s="2">
        <v>455.0</v>
      </c>
      <c r="B457" s="2">
        <v>455.0</v>
      </c>
      <c r="C457" s="2">
        <v>455.0</v>
      </c>
      <c r="D457" s="2" t="s">
        <v>6</v>
      </c>
      <c r="H457" s="2" t="s">
        <v>10</v>
      </c>
      <c r="J457" s="4">
        <v>32097.0</v>
      </c>
      <c r="K457" s="2">
        <v>7.0</v>
      </c>
      <c r="L457" s="2">
        <v>0.0</v>
      </c>
      <c r="M457" s="2">
        <v>8.0</v>
      </c>
      <c r="N457" s="2">
        <v>50.0</v>
      </c>
      <c r="O457" s="2" t="s">
        <v>405</v>
      </c>
      <c r="P457" s="2">
        <v>1.0</v>
      </c>
      <c r="U457" s="2">
        <v>0.0</v>
      </c>
      <c r="AD457" s="2" t="s">
        <v>114</v>
      </c>
      <c r="AE457" s="2" t="s">
        <v>33</v>
      </c>
      <c r="AG457" s="2" t="s">
        <v>35</v>
      </c>
      <c r="AH457" s="2" t="s">
        <v>36</v>
      </c>
      <c r="AO457" s="2" t="s">
        <v>97</v>
      </c>
      <c r="AR457" s="2">
        <v>20.0</v>
      </c>
      <c r="AT457" s="2">
        <v>10.0</v>
      </c>
      <c r="AU457" s="2">
        <v>5.0</v>
      </c>
      <c r="AV457" s="2" t="s">
        <v>2243</v>
      </c>
      <c r="AX457" s="2" t="s">
        <v>2244</v>
      </c>
      <c r="AY457" s="2">
        <v>9.0</v>
      </c>
      <c r="AZ457" s="2" t="s">
        <v>2245</v>
      </c>
      <c r="BA457" s="2" t="s">
        <v>2246</v>
      </c>
      <c r="BB457" s="2" t="s">
        <v>2247</v>
      </c>
      <c r="BC457" s="2">
        <v>1.0</v>
      </c>
    </row>
    <row r="458">
      <c r="A458" s="2">
        <v>456.0</v>
      </c>
      <c r="B458" s="2">
        <v>456.0</v>
      </c>
      <c r="C458" s="2">
        <v>456.0</v>
      </c>
      <c r="D458" s="2" t="s">
        <v>6</v>
      </c>
      <c r="G458" s="2" t="s">
        <v>9</v>
      </c>
      <c r="H458" s="2" t="s">
        <v>10</v>
      </c>
      <c r="J458" s="4">
        <v>35411.0</v>
      </c>
      <c r="K458" s="2">
        <v>7.0</v>
      </c>
      <c r="L458" s="2">
        <v>50.0</v>
      </c>
      <c r="M458" s="2">
        <v>9.0</v>
      </c>
      <c r="N458" s="2">
        <v>15.0</v>
      </c>
      <c r="O458" s="2" t="s">
        <v>128</v>
      </c>
      <c r="P458" s="2">
        <v>1.0</v>
      </c>
      <c r="U458" s="2">
        <v>0.0</v>
      </c>
      <c r="AD458" s="2" t="s">
        <v>78</v>
      </c>
      <c r="AH458" s="2" t="s">
        <v>36</v>
      </c>
      <c r="AO458" s="2" t="s">
        <v>97</v>
      </c>
      <c r="AQ458" s="2">
        <v>5.0</v>
      </c>
      <c r="AS458" s="2">
        <v>6.0</v>
      </c>
      <c r="AU458" s="2">
        <v>14.0</v>
      </c>
      <c r="AV458" s="2" t="s">
        <v>2248</v>
      </c>
      <c r="AW458" s="2" t="s">
        <v>84</v>
      </c>
      <c r="AY458" s="2">
        <v>10.0</v>
      </c>
      <c r="AZ458" s="2" t="s">
        <v>2249</v>
      </c>
      <c r="BA458" s="2" t="s">
        <v>2250</v>
      </c>
      <c r="BB458" s="2" t="s">
        <v>2251</v>
      </c>
      <c r="BC458" s="2">
        <v>1.0</v>
      </c>
    </row>
    <row r="459">
      <c r="A459" s="2">
        <v>457.0</v>
      </c>
      <c r="B459" s="2">
        <v>457.0</v>
      </c>
      <c r="C459" s="2">
        <v>457.0</v>
      </c>
      <c r="H459" s="2" t="s">
        <v>10</v>
      </c>
      <c r="J459" s="4">
        <v>28051.0</v>
      </c>
      <c r="K459" s="2">
        <v>8.0</v>
      </c>
      <c r="L459" s="2">
        <v>10.0</v>
      </c>
      <c r="M459" s="2">
        <v>14.0</v>
      </c>
      <c r="N459" s="2">
        <v>0.0</v>
      </c>
      <c r="O459" s="2" t="s">
        <v>291</v>
      </c>
      <c r="P459" s="2">
        <v>0.0</v>
      </c>
      <c r="Q459" s="2" t="s">
        <v>129</v>
      </c>
      <c r="S459" s="2" t="s">
        <v>135</v>
      </c>
      <c r="U459" s="2">
        <v>1.0</v>
      </c>
      <c r="V459" s="2" t="s">
        <v>515</v>
      </c>
      <c r="X459" s="2" t="s">
        <v>111</v>
      </c>
      <c r="Z459" s="2" t="s">
        <v>123</v>
      </c>
      <c r="AB459" s="2">
        <v>10.0</v>
      </c>
      <c r="AD459" s="2" t="s">
        <v>96</v>
      </c>
      <c r="AJ459" s="2" t="s">
        <v>38</v>
      </c>
      <c r="AO459" s="2" t="s">
        <v>97</v>
      </c>
      <c r="AQ459" s="2">
        <v>5.0</v>
      </c>
      <c r="AS459" s="2">
        <v>4.0</v>
      </c>
      <c r="AU459" s="2">
        <v>12.0</v>
      </c>
      <c r="AV459" s="2" t="s">
        <v>2252</v>
      </c>
      <c r="AW459" s="2" t="s">
        <v>84</v>
      </c>
      <c r="AY459" s="2">
        <v>9.0</v>
      </c>
      <c r="AZ459" s="2" t="s">
        <v>2253</v>
      </c>
      <c r="BA459" s="2" t="s">
        <v>2254</v>
      </c>
      <c r="BB459" s="2" t="s">
        <v>2255</v>
      </c>
      <c r="BC459" s="2">
        <v>0.0</v>
      </c>
    </row>
    <row r="460">
      <c r="A460" s="2">
        <v>458.0</v>
      </c>
      <c r="B460" s="2">
        <v>458.0</v>
      </c>
      <c r="C460" s="2">
        <v>458.0</v>
      </c>
      <c r="D460" s="2" t="s">
        <v>6</v>
      </c>
      <c r="F460" s="2" t="s">
        <v>8</v>
      </c>
      <c r="G460" s="2" t="s">
        <v>9</v>
      </c>
      <c r="H460" s="2" t="s">
        <v>10</v>
      </c>
      <c r="J460" s="4">
        <v>35749.0</v>
      </c>
      <c r="K460" s="2">
        <v>7.0</v>
      </c>
      <c r="L460" s="2">
        <v>120.0</v>
      </c>
      <c r="M460" s="2">
        <v>15.0</v>
      </c>
      <c r="N460" s="2">
        <v>100.0</v>
      </c>
      <c r="O460" s="2" t="s">
        <v>134</v>
      </c>
      <c r="P460" s="2">
        <v>0.0</v>
      </c>
      <c r="Q460" s="2" t="s">
        <v>193</v>
      </c>
      <c r="T460" s="2" t="s">
        <v>2256</v>
      </c>
      <c r="U460" s="2">
        <v>0.0</v>
      </c>
      <c r="AD460" s="2" t="s">
        <v>78</v>
      </c>
      <c r="AJ460" s="2" t="s">
        <v>38</v>
      </c>
      <c r="AO460" s="2" t="s">
        <v>79</v>
      </c>
      <c r="AQ460" s="2">
        <v>6.0</v>
      </c>
      <c r="AS460" s="2">
        <v>6.0</v>
      </c>
      <c r="AU460" s="2">
        <v>4.0</v>
      </c>
      <c r="AV460" s="2" t="s">
        <v>2257</v>
      </c>
      <c r="AW460" s="2" t="s">
        <v>84</v>
      </c>
      <c r="AY460" s="2">
        <v>9.0</v>
      </c>
      <c r="AZ460" s="2" t="s">
        <v>2258</v>
      </c>
      <c r="BA460" s="2" t="s">
        <v>2259</v>
      </c>
      <c r="BC460" s="2">
        <v>1.0</v>
      </c>
    </row>
    <row r="461">
      <c r="A461" s="2">
        <v>459.0</v>
      </c>
      <c r="B461" s="2">
        <v>459.0</v>
      </c>
      <c r="C461" s="2">
        <v>459.0</v>
      </c>
      <c r="D461" s="2" t="s">
        <v>6</v>
      </c>
      <c r="E461" s="2" t="s">
        <v>7</v>
      </c>
      <c r="J461" s="4">
        <v>26900.0</v>
      </c>
      <c r="K461" s="2">
        <v>6.0</v>
      </c>
      <c r="L461" s="2">
        <v>60.0</v>
      </c>
      <c r="M461" s="2">
        <v>16.0</v>
      </c>
      <c r="N461" s="2">
        <v>10.0</v>
      </c>
      <c r="O461" s="2" t="s">
        <v>134</v>
      </c>
      <c r="P461" s="2">
        <v>0.0</v>
      </c>
      <c r="Q461" s="2" t="s">
        <v>129</v>
      </c>
      <c r="S461" s="2" t="s">
        <v>130</v>
      </c>
      <c r="U461" s="2">
        <v>0.0</v>
      </c>
      <c r="AD461" s="2" t="s">
        <v>114</v>
      </c>
      <c r="AG461" s="2" t="s">
        <v>35</v>
      </c>
      <c r="AO461" s="2" t="s">
        <v>97</v>
      </c>
      <c r="AR461" s="2">
        <v>40.0</v>
      </c>
      <c r="AT461" s="2">
        <v>20.0</v>
      </c>
      <c r="AU461" s="2">
        <v>25.0</v>
      </c>
      <c r="AV461" s="2" t="s">
        <v>2260</v>
      </c>
      <c r="AW461" s="2" t="s">
        <v>101</v>
      </c>
      <c r="AY461" s="2">
        <v>9.0</v>
      </c>
      <c r="AZ461" s="2" t="s">
        <v>2261</v>
      </c>
      <c r="BA461" s="2" t="s">
        <v>2262</v>
      </c>
      <c r="BB461" s="2" t="s">
        <v>2263</v>
      </c>
      <c r="BC461" s="2">
        <v>1.0</v>
      </c>
    </row>
    <row r="462">
      <c r="A462" s="2">
        <v>460.0</v>
      </c>
      <c r="B462" s="2">
        <v>460.0</v>
      </c>
      <c r="C462" s="2">
        <v>460.0</v>
      </c>
      <c r="D462" s="2" t="s">
        <v>6</v>
      </c>
      <c r="J462" s="4">
        <v>32226.0</v>
      </c>
      <c r="K462" s="2">
        <v>6.0</v>
      </c>
      <c r="L462" s="2">
        <v>20.0</v>
      </c>
      <c r="M462" s="2">
        <v>8.0</v>
      </c>
      <c r="N462" s="2">
        <v>3.0</v>
      </c>
      <c r="O462" s="2" t="s">
        <v>405</v>
      </c>
      <c r="P462" s="2">
        <v>1.0</v>
      </c>
      <c r="U462" s="2">
        <v>1.0</v>
      </c>
      <c r="V462" s="2" t="s">
        <v>315</v>
      </c>
      <c r="X462" s="2" t="s">
        <v>147</v>
      </c>
      <c r="Z462" s="2" t="s">
        <v>123</v>
      </c>
      <c r="AB462" s="2">
        <v>2.0</v>
      </c>
      <c r="AC462" s="2" t="s">
        <v>1806</v>
      </c>
      <c r="AD462" s="2" t="s">
        <v>114</v>
      </c>
      <c r="AH462" s="2" t="s">
        <v>36</v>
      </c>
      <c r="AP462" s="2" t="s">
        <v>2264</v>
      </c>
      <c r="AQ462" s="2">
        <v>5.0</v>
      </c>
      <c r="AS462" s="2">
        <v>5.0</v>
      </c>
      <c r="AU462" s="2">
        <v>20.0</v>
      </c>
      <c r="AV462" s="2" t="s">
        <v>2265</v>
      </c>
      <c r="AW462" s="2" t="s">
        <v>84</v>
      </c>
      <c r="AY462" s="2">
        <v>10.0</v>
      </c>
      <c r="AZ462" s="2" t="s">
        <v>102</v>
      </c>
      <c r="BA462" s="2" t="s">
        <v>102</v>
      </c>
      <c r="BB462" s="2" t="s">
        <v>392</v>
      </c>
      <c r="BC462" s="2">
        <v>0.0</v>
      </c>
    </row>
    <row r="463">
      <c r="A463" s="2">
        <v>461.0</v>
      </c>
      <c r="B463" s="2">
        <v>461.0</v>
      </c>
      <c r="C463" s="2">
        <v>461.0</v>
      </c>
      <c r="D463" s="2" t="s">
        <v>6</v>
      </c>
      <c r="H463" s="2" t="s">
        <v>10</v>
      </c>
      <c r="J463" s="4">
        <v>27921.0</v>
      </c>
      <c r="K463" s="2">
        <v>6.0</v>
      </c>
      <c r="L463" s="2">
        <v>0.0</v>
      </c>
      <c r="M463" s="2">
        <v>5.0</v>
      </c>
      <c r="N463" s="2">
        <v>5.0</v>
      </c>
      <c r="O463" s="2" t="s">
        <v>192</v>
      </c>
      <c r="P463" s="2">
        <v>0.0</v>
      </c>
      <c r="Q463" s="2" t="s">
        <v>129</v>
      </c>
      <c r="S463" s="2" t="s">
        <v>130</v>
      </c>
      <c r="U463" s="2">
        <v>1.0</v>
      </c>
      <c r="V463" s="2" t="s">
        <v>145</v>
      </c>
      <c r="X463" s="2" t="s">
        <v>147</v>
      </c>
      <c r="Z463" s="2" t="s">
        <v>123</v>
      </c>
      <c r="AB463" s="2">
        <v>15.0</v>
      </c>
      <c r="AD463" s="2" t="s">
        <v>114</v>
      </c>
      <c r="AM463" s="2" t="s">
        <v>41</v>
      </c>
      <c r="AW463" s="2" t="s">
        <v>292</v>
      </c>
      <c r="AY463" s="2">
        <v>8.0</v>
      </c>
      <c r="AZ463" s="2" t="s">
        <v>2266</v>
      </c>
      <c r="BA463" s="2" t="s">
        <v>2267</v>
      </c>
      <c r="BB463" s="2" t="s">
        <v>2268</v>
      </c>
      <c r="BC463" s="2">
        <v>0.0</v>
      </c>
    </row>
    <row r="464">
      <c r="A464" s="2">
        <v>462.0</v>
      </c>
      <c r="B464" s="2">
        <v>462.0</v>
      </c>
      <c r="C464" s="2">
        <v>462.0</v>
      </c>
      <c r="D464" s="2" t="s">
        <v>6</v>
      </c>
      <c r="J464" s="4">
        <v>33863.0</v>
      </c>
      <c r="K464" s="2">
        <v>7.0</v>
      </c>
      <c r="L464" s="2">
        <v>0.0</v>
      </c>
      <c r="M464" s="2">
        <v>15.0</v>
      </c>
      <c r="N464" s="2">
        <v>5.0</v>
      </c>
      <c r="O464" s="2" t="s">
        <v>167</v>
      </c>
      <c r="P464" s="2">
        <v>0.0</v>
      </c>
      <c r="Q464" s="2" t="s">
        <v>71</v>
      </c>
      <c r="S464" s="2" t="s">
        <v>130</v>
      </c>
      <c r="U464" s="2">
        <v>0.0</v>
      </c>
      <c r="AD464" s="2" t="s">
        <v>114</v>
      </c>
      <c r="AJ464" s="2" t="s">
        <v>38</v>
      </c>
      <c r="AO464" s="2" t="s">
        <v>97</v>
      </c>
      <c r="AQ464" s="2">
        <v>5.0</v>
      </c>
      <c r="AS464" s="2">
        <v>5.0</v>
      </c>
      <c r="AU464" s="2">
        <v>100.0</v>
      </c>
      <c r="AV464" s="2" t="s">
        <v>2269</v>
      </c>
      <c r="AW464" s="2" t="s">
        <v>101</v>
      </c>
      <c r="AY464" s="2">
        <v>10.0</v>
      </c>
      <c r="AZ464" s="2" t="s">
        <v>2270</v>
      </c>
      <c r="BA464" s="2" t="s">
        <v>2271</v>
      </c>
      <c r="BC464" s="2">
        <v>1.0</v>
      </c>
    </row>
    <row r="465">
      <c r="A465" s="2">
        <v>463.0</v>
      </c>
      <c r="B465" s="2">
        <v>463.0</v>
      </c>
      <c r="C465" s="2">
        <v>463.0</v>
      </c>
      <c r="D465" s="2" t="s">
        <v>6</v>
      </c>
      <c r="J465" s="4">
        <v>31904.0</v>
      </c>
      <c r="K465" s="2">
        <v>8.0</v>
      </c>
      <c r="L465" s="2">
        <v>0.0</v>
      </c>
      <c r="M465" s="2">
        <v>10.0</v>
      </c>
      <c r="N465" s="2">
        <v>12.0</v>
      </c>
      <c r="O465" s="2" t="s">
        <v>291</v>
      </c>
      <c r="P465" s="2">
        <v>0.0</v>
      </c>
      <c r="Q465" s="2" t="s">
        <v>71</v>
      </c>
      <c r="S465" s="2" t="s">
        <v>72</v>
      </c>
      <c r="U465" s="2">
        <v>0.0</v>
      </c>
      <c r="AD465" s="2" t="s">
        <v>78</v>
      </c>
      <c r="AG465" s="2" t="s">
        <v>35</v>
      </c>
      <c r="AO465" s="2" t="s">
        <v>97</v>
      </c>
      <c r="AQ465" s="2">
        <v>5.0</v>
      </c>
      <c r="AS465" s="2">
        <v>5.0</v>
      </c>
      <c r="AU465" s="2">
        <v>5.0</v>
      </c>
      <c r="AV465" s="2" t="s">
        <v>2272</v>
      </c>
      <c r="AW465" s="2" t="s">
        <v>101</v>
      </c>
      <c r="AY465" s="2">
        <v>8.0</v>
      </c>
      <c r="AZ465" s="2" t="s">
        <v>102</v>
      </c>
      <c r="BA465" s="2" t="s">
        <v>2273</v>
      </c>
      <c r="BB465" s="2" t="s">
        <v>2274</v>
      </c>
      <c r="BC465" s="2">
        <v>1.0</v>
      </c>
    </row>
    <row r="466">
      <c r="A466" s="2">
        <v>464.0</v>
      </c>
      <c r="B466" s="2">
        <v>464.0</v>
      </c>
      <c r="C466" s="2">
        <v>464.0</v>
      </c>
      <c r="D466" s="2" t="s">
        <v>6</v>
      </c>
      <c r="F466" s="2" t="s">
        <v>8</v>
      </c>
      <c r="H466" s="2" t="s">
        <v>10</v>
      </c>
      <c r="J466" s="4">
        <v>29535.0</v>
      </c>
      <c r="K466" s="2">
        <v>7.0</v>
      </c>
      <c r="L466" s="2">
        <v>0.0</v>
      </c>
      <c r="M466" s="2">
        <v>10.0</v>
      </c>
      <c r="N466" s="2">
        <v>0.0</v>
      </c>
      <c r="O466" s="2" t="s">
        <v>167</v>
      </c>
      <c r="P466" s="2">
        <v>0.0</v>
      </c>
      <c r="Q466" s="2" t="s">
        <v>89</v>
      </c>
      <c r="S466" s="2" t="s">
        <v>130</v>
      </c>
      <c r="U466" s="2">
        <v>1.0</v>
      </c>
      <c r="V466" s="2" t="s">
        <v>224</v>
      </c>
      <c r="X466" s="2" t="s">
        <v>111</v>
      </c>
      <c r="Z466" s="2" t="s">
        <v>123</v>
      </c>
      <c r="AB466" s="2">
        <v>1.0</v>
      </c>
      <c r="AC466" s="2" t="s">
        <v>149</v>
      </c>
      <c r="AD466" s="2" t="s">
        <v>114</v>
      </c>
      <c r="AG466" s="2" t="s">
        <v>35</v>
      </c>
      <c r="AO466" s="2" t="s">
        <v>116</v>
      </c>
      <c r="AQ466" s="2">
        <v>6.0</v>
      </c>
      <c r="AS466" s="2">
        <v>3.0</v>
      </c>
      <c r="AU466" s="2">
        <v>8.0</v>
      </c>
      <c r="AV466" s="2" t="s">
        <v>2275</v>
      </c>
      <c r="AX466" s="2" t="s">
        <v>1986</v>
      </c>
      <c r="AY466" s="2">
        <v>6.0</v>
      </c>
      <c r="AZ466" s="2" t="s">
        <v>2276</v>
      </c>
      <c r="BA466" s="2" t="s">
        <v>2277</v>
      </c>
      <c r="BC466" s="2">
        <v>1.0</v>
      </c>
    </row>
    <row r="467">
      <c r="A467" s="2">
        <v>465.0</v>
      </c>
      <c r="B467" s="2">
        <v>465.0</v>
      </c>
      <c r="C467" s="2">
        <v>465.0</v>
      </c>
      <c r="D467" s="2" t="s">
        <v>6</v>
      </c>
      <c r="H467" s="2" t="s">
        <v>10</v>
      </c>
      <c r="J467" s="4">
        <v>31458.0</v>
      </c>
      <c r="K467" s="2">
        <v>7.0</v>
      </c>
      <c r="L467" s="2">
        <v>90.0</v>
      </c>
      <c r="M467" s="2">
        <v>14.0</v>
      </c>
      <c r="N467" s="2">
        <v>0.0</v>
      </c>
      <c r="O467" s="2" t="s">
        <v>87</v>
      </c>
      <c r="P467" s="2">
        <v>0.0</v>
      </c>
      <c r="Q467" s="2" t="s">
        <v>193</v>
      </c>
      <c r="S467" s="2" t="s">
        <v>130</v>
      </c>
      <c r="U467" s="2">
        <v>1.0</v>
      </c>
      <c r="W467" s="2" t="s">
        <v>2278</v>
      </c>
      <c r="X467" s="2" t="s">
        <v>147</v>
      </c>
      <c r="Z467" s="2" t="s">
        <v>76</v>
      </c>
      <c r="AB467" s="2">
        <v>1.0</v>
      </c>
      <c r="AC467" s="2" t="s">
        <v>2146</v>
      </c>
      <c r="AD467" s="2" t="s">
        <v>78</v>
      </c>
      <c r="AG467" s="2" t="s">
        <v>35</v>
      </c>
      <c r="AH467" s="2" t="s">
        <v>36</v>
      </c>
      <c r="AI467" s="2" t="s">
        <v>37</v>
      </c>
      <c r="AJ467" s="2" t="s">
        <v>38</v>
      </c>
      <c r="AK467" s="2" t="s">
        <v>39</v>
      </c>
      <c r="AO467" s="2" t="s">
        <v>97</v>
      </c>
      <c r="AR467" s="2">
        <v>10.0</v>
      </c>
      <c r="AT467" s="2">
        <v>8.0</v>
      </c>
      <c r="AU467" s="2">
        <v>12.0</v>
      </c>
      <c r="AV467" s="2" t="s">
        <v>2279</v>
      </c>
      <c r="AX467" s="2" t="s">
        <v>2280</v>
      </c>
      <c r="AY467" s="2">
        <v>9.0</v>
      </c>
      <c r="AZ467" s="2" t="s">
        <v>2281</v>
      </c>
      <c r="BA467" s="2" t="s">
        <v>2282</v>
      </c>
      <c r="BB467" s="2" t="s">
        <v>2283</v>
      </c>
    </row>
    <row r="468">
      <c r="A468" s="2">
        <v>466.0</v>
      </c>
      <c r="B468" s="2">
        <v>466.0</v>
      </c>
      <c r="C468" s="2">
        <v>466.0</v>
      </c>
      <c r="E468" s="2" t="s">
        <v>7</v>
      </c>
      <c r="H468" s="2" t="s">
        <v>10</v>
      </c>
      <c r="J468" s="4">
        <v>20026.0</v>
      </c>
      <c r="K468" s="2">
        <v>6.0</v>
      </c>
      <c r="L468" s="2">
        <v>48.0</v>
      </c>
      <c r="M468" s="2">
        <v>10.0</v>
      </c>
      <c r="N468" s="2">
        <v>4.0</v>
      </c>
      <c r="O468" s="2" t="s">
        <v>405</v>
      </c>
      <c r="P468" s="2">
        <v>0.0</v>
      </c>
      <c r="Q468" s="2" t="s">
        <v>129</v>
      </c>
      <c r="S468" s="2" t="s">
        <v>130</v>
      </c>
      <c r="U468" s="2">
        <v>1.0</v>
      </c>
      <c r="V468" s="2" t="s">
        <v>524</v>
      </c>
      <c r="X468" s="2" t="s">
        <v>75</v>
      </c>
      <c r="Z468" s="2" t="s">
        <v>123</v>
      </c>
      <c r="AB468" s="2">
        <v>40.0</v>
      </c>
      <c r="AC468" s="2" t="s">
        <v>2284</v>
      </c>
      <c r="AD468" s="2" t="s">
        <v>114</v>
      </c>
      <c r="AH468" s="2" t="s">
        <v>36</v>
      </c>
      <c r="AO468" s="2" t="s">
        <v>97</v>
      </c>
      <c r="AQ468" s="2">
        <v>6.0</v>
      </c>
      <c r="AS468" s="2">
        <v>6.0</v>
      </c>
      <c r="AU468" s="2">
        <v>100.0</v>
      </c>
      <c r="AV468" s="2" t="s">
        <v>2285</v>
      </c>
      <c r="AW468" s="2" t="s">
        <v>101</v>
      </c>
      <c r="AY468" s="2">
        <v>9.0</v>
      </c>
      <c r="AZ468" s="2" t="s">
        <v>2286</v>
      </c>
      <c r="BA468" s="2" t="s">
        <v>2287</v>
      </c>
      <c r="BC468" s="2">
        <v>1.0</v>
      </c>
    </row>
    <row r="469">
      <c r="A469" s="2">
        <v>467.0</v>
      </c>
      <c r="B469" s="2">
        <v>467.0</v>
      </c>
      <c r="C469" s="2">
        <v>467.0</v>
      </c>
      <c r="D469" s="2" t="s">
        <v>6</v>
      </c>
      <c r="J469" s="4">
        <v>29644.0</v>
      </c>
      <c r="K469" s="2">
        <v>7.0</v>
      </c>
      <c r="L469" s="2">
        <v>0.0</v>
      </c>
      <c r="M469" s="2">
        <v>11.0</v>
      </c>
      <c r="N469" s="2">
        <v>12.0</v>
      </c>
      <c r="O469" s="2" t="s">
        <v>167</v>
      </c>
      <c r="P469" s="2">
        <v>1.0</v>
      </c>
      <c r="U469" s="2">
        <v>1.0</v>
      </c>
      <c r="V469" s="2" t="s">
        <v>195</v>
      </c>
      <c r="X469" s="2" t="s">
        <v>122</v>
      </c>
      <c r="Z469" s="2" t="s">
        <v>123</v>
      </c>
      <c r="AB469" s="2">
        <v>18.0</v>
      </c>
      <c r="AC469" s="2" t="s">
        <v>2288</v>
      </c>
      <c r="AD469" s="2" t="s">
        <v>464</v>
      </c>
      <c r="AJ469" s="2" t="s">
        <v>38</v>
      </c>
      <c r="AO469" s="2" t="s">
        <v>79</v>
      </c>
      <c r="AR469" s="2">
        <v>20.0</v>
      </c>
      <c r="AT469" s="2">
        <v>10.0</v>
      </c>
      <c r="AU469" s="2">
        <v>30.0</v>
      </c>
      <c r="AV469" s="2" t="s">
        <v>2289</v>
      </c>
      <c r="AX469" s="10" t="s">
        <v>2290</v>
      </c>
      <c r="AY469" s="2">
        <v>10.0</v>
      </c>
      <c r="AZ469" s="2" t="s">
        <v>2291</v>
      </c>
      <c r="BA469" s="2" t="s">
        <v>2292</v>
      </c>
      <c r="BB469" s="2" t="s">
        <v>2293</v>
      </c>
      <c r="BC469" s="2">
        <v>0.0</v>
      </c>
    </row>
    <row r="470">
      <c r="A470" s="2">
        <v>468.0</v>
      </c>
      <c r="B470" s="2">
        <v>468.0</v>
      </c>
      <c r="C470" s="2">
        <v>468.0</v>
      </c>
      <c r="D470" s="2" t="s">
        <v>6</v>
      </c>
      <c r="J470" s="4">
        <v>34587.0</v>
      </c>
      <c r="K470" s="2">
        <v>7.0</v>
      </c>
      <c r="L470" s="2">
        <v>0.0</v>
      </c>
      <c r="M470" s="2">
        <v>9.0</v>
      </c>
      <c r="N470" s="2">
        <v>3.0</v>
      </c>
      <c r="O470" s="2" t="s">
        <v>120</v>
      </c>
      <c r="P470" s="2">
        <v>1.0</v>
      </c>
      <c r="U470" s="2">
        <v>1.0</v>
      </c>
      <c r="V470" s="2" t="s">
        <v>36</v>
      </c>
      <c r="X470" s="2" t="s">
        <v>147</v>
      </c>
      <c r="Z470" s="2" t="s">
        <v>76</v>
      </c>
      <c r="AB470" s="2">
        <v>0.0</v>
      </c>
      <c r="AC470" s="2" t="s">
        <v>77</v>
      </c>
      <c r="AD470" s="2" t="s">
        <v>78</v>
      </c>
      <c r="AH470" s="2" t="s">
        <v>36</v>
      </c>
      <c r="AO470" s="2" t="s">
        <v>79</v>
      </c>
      <c r="AQ470" s="2">
        <v>6.0</v>
      </c>
      <c r="AS470" s="2">
        <v>6.0</v>
      </c>
      <c r="AU470" s="2">
        <v>10.0</v>
      </c>
      <c r="AV470" s="2" t="s">
        <v>2294</v>
      </c>
      <c r="AW470" s="2" t="s">
        <v>101</v>
      </c>
      <c r="AY470" s="2">
        <v>10.0</v>
      </c>
      <c r="AZ470" s="2" t="s">
        <v>2295</v>
      </c>
      <c r="BA470" s="2" t="s">
        <v>2296</v>
      </c>
      <c r="BB470" s="2" t="s">
        <v>2297</v>
      </c>
      <c r="BC470" s="2">
        <v>1.0</v>
      </c>
    </row>
    <row r="471">
      <c r="A471" s="2">
        <v>469.0</v>
      </c>
      <c r="B471" s="2">
        <v>469.0</v>
      </c>
      <c r="C471" s="2">
        <v>469.0</v>
      </c>
      <c r="D471" s="2" t="s">
        <v>6</v>
      </c>
      <c r="E471" s="2" t="s">
        <v>7</v>
      </c>
      <c r="H471" s="2" t="s">
        <v>10</v>
      </c>
      <c r="J471" s="4">
        <v>28762.0</v>
      </c>
      <c r="K471" s="2">
        <v>4.0</v>
      </c>
      <c r="L471" s="2">
        <v>180.0</v>
      </c>
      <c r="M471" s="2">
        <v>12.0</v>
      </c>
      <c r="N471" s="2">
        <v>10.0</v>
      </c>
      <c r="O471" s="2" t="s">
        <v>437</v>
      </c>
      <c r="P471" s="2">
        <v>1.0</v>
      </c>
      <c r="U471" s="2">
        <v>1.0</v>
      </c>
      <c r="V471" s="2" t="s">
        <v>515</v>
      </c>
      <c r="Y471" s="2" t="s">
        <v>393</v>
      </c>
      <c r="Z471" s="2" t="s">
        <v>123</v>
      </c>
      <c r="AB471" s="2">
        <v>14.0</v>
      </c>
      <c r="AC471" s="2" t="s">
        <v>2298</v>
      </c>
      <c r="AD471" s="2" t="s">
        <v>96</v>
      </c>
      <c r="AH471" s="2" t="s">
        <v>36</v>
      </c>
      <c r="AI471" s="2" t="s">
        <v>37</v>
      </c>
      <c r="AJ471" s="2" t="s">
        <v>38</v>
      </c>
      <c r="AK471" s="2" t="s">
        <v>39</v>
      </c>
      <c r="AO471" s="2" t="s">
        <v>79</v>
      </c>
      <c r="AR471" s="2">
        <v>30.0</v>
      </c>
      <c r="AS471" s="2">
        <v>6.0</v>
      </c>
      <c r="AU471" s="2">
        <v>60.0</v>
      </c>
      <c r="AV471" s="2" t="s">
        <v>2299</v>
      </c>
      <c r="AW471" s="2" t="s">
        <v>84</v>
      </c>
      <c r="AY471" s="2">
        <v>10.0</v>
      </c>
      <c r="AZ471" s="2" t="s">
        <v>2300</v>
      </c>
      <c r="BA471" s="2" t="s">
        <v>2301</v>
      </c>
      <c r="BB471" s="2" t="s">
        <v>2302</v>
      </c>
      <c r="BC471" s="2">
        <v>0.0</v>
      </c>
    </row>
    <row r="472">
      <c r="A472" s="2">
        <v>470.0</v>
      </c>
      <c r="B472" s="2">
        <v>470.0</v>
      </c>
      <c r="C472" s="2">
        <v>470.0</v>
      </c>
      <c r="H472" s="2" t="s">
        <v>10</v>
      </c>
      <c r="J472" s="4">
        <v>30896.0</v>
      </c>
      <c r="K472" s="2">
        <v>6.0</v>
      </c>
      <c r="L472" s="2">
        <v>120.0</v>
      </c>
      <c r="M472" s="2">
        <v>12.0</v>
      </c>
      <c r="N472" s="2">
        <v>12.0</v>
      </c>
      <c r="O472" s="2" t="s">
        <v>327</v>
      </c>
      <c r="P472" s="2">
        <v>1.0</v>
      </c>
      <c r="U472" s="2">
        <v>1.0</v>
      </c>
      <c r="W472" s="2" t="s">
        <v>2303</v>
      </c>
      <c r="X472" s="2" t="s">
        <v>75</v>
      </c>
      <c r="Z472" s="2" t="s">
        <v>457</v>
      </c>
      <c r="AB472" s="2">
        <v>7.0</v>
      </c>
      <c r="AC472" s="2" t="s">
        <v>2304</v>
      </c>
      <c r="AD472" s="2" t="s">
        <v>114</v>
      </c>
      <c r="AJ472" s="2" t="s">
        <v>38</v>
      </c>
      <c r="AO472" s="2" t="s">
        <v>97</v>
      </c>
      <c r="AQ472" s="2">
        <v>4.0</v>
      </c>
      <c r="AS472" s="2">
        <v>4.0</v>
      </c>
      <c r="AU472" s="2">
        <v>4.0</v>
      </c>
      <c r="AV472" s="2" t="s">
        <v>2305</v>
      </c>
      <c r="AW472" s="2" t="s">
        <v>101</v>
      </c>
      <c r="AY472" s="2">
        <v>8.0</v>
      </c>
      <c r="AZ472" s="2" t="s">
        <v>2306</v>
      </c>
      <c r="BA472" s="2" t="s">
        <v>2307</v>
      </c>
      <c r="BB472" s="2" t="s">
        <v>2308</v>
      </c>
      <c r="BC472" s="2">
        <v>0.0</v>
      </c>
    </row>
    <row r="473">
      <c r="A473" s="2">
        <v>471.0</v>
      </c>
      <c r="B473" s="2">
        <v>471.0</v>
      </c>
      <c r="C473" s="2">
        <v>471.0</v>
      </c>
      <c r="E473" s="2" t="s">
        <v>7</v>
      </c>
      <c r="J473" s="4">
        <v>32413.0</v>
      </c>
      <c r="K473" s="2">
        <v>6.0</v>
      </c>
      <c r="L473" s="2">
        <v>120.0</v>
      </c>
      <c r="M473" s="2">
        <v>14.0</v>
      </c>
      <c r="N473" s="2">
        <v>50.0</v>
      </c>
      <c r="O473" s="2" t="s">
        <v>327</v>
      </c>
      <c r="P473" s="2">
        <v>0.0</v>
      </c>
      <c r="Q473" s="2" t="s">
        <v>71</v>
      </c>
      <c r="S473" s="2" t="s">
        <v>130</v>
      </c>
      <c r="U473" s="2">
        <v>1.0</v>
      </c>
      <c r="V473" s="2" t="s">
        <v>195</v>
      </c>
      <c r="X473" s="2" t="s">
        <v>207</v>
      </c>
      <c r="Z473" s="2" t="s">
        <v>123</v>
      </c>
      <c r="AB473" s="2">
        <v>1.0</v>
      </c>
      <c r="AC473" s="2" t="s">
        <v>2309</v>
      </c>
      <c r="AD473" s="2" t="s">
        <v>464</v>
      </c>
      <c r="AH473" s="2" t="s">
        <v>36</v>
      </c>
      <c r="AO473" s="2" t="s">
        <v>116</v>
      </c>
      <c r="AR473" s="2">
        <v>25.0</v>
      </c>
      <c r="AT473" s="2">
        <v>15.0</v>
      </c>
      <c r="AU473" s="2">
        <v>5.0</v>
      </c>
      <c r="AV473" s="2" t="s">
        <v>350</v>
      </c>
      <c r="AW473" s="2" t="s">
        <v>84</v>
      </c>
      <c r="AY473" s="2">
        <v>10.0</v>
      </c>
      <c r="AZ473" s="2" t="s">
        <v>2310</v>
      </c>
      <c r="BA473" s="2" t="s">
        <v>2311</v>
      </c>
      <c r="BB473" s="2" t="s">
        <v>2312</v>
      </c>
      <c r="BC473" s="2">
        <v>1.0</v>
      </c>
    </row>
    <row r="474">
      <c r="A474" s="2">
        <v>472.0</v>
      </c>
      <c r="B474" s="2">
        <v>472.0</v>
      </c>
      <c r="C474" s="2">
        <v>472.0</v>
      </c>
      <c r="D474" s="2" t="s">
        <v>6</v>
      </c>
      <c r="J474" s="4">
        <v>26816.0</v>
      </c>
      <c r="K474" s="2">
        <v>7.0</v>
      </c>
      <c r="L474" s="2">
        <v>0.0</v>
      </c>
      <c r="M474" s="2">
        <v>6.0</v>
      </c>
      <c r="N474" s="2">
        <v>10.0</v>
      </c>
      <c r="O474" s="2" t="s">
        <v>106</v>
      </c>
      <c r="P474" s="2">
        <v>1.0</v>
      </c>
      <c r="U474" s="2">
        <v>1.0</v>
      </c>
      <c r="V474" s="2" t="s">
        <v>11</v>
      </c>
      <c r="Y474" s="2" t="s">
        <v>2313</v>
      </c>
      <c r="Z474" s="2" t="s">
        <v>228</v>
      </c>
      <c r="AB474" s="2">
        <v>10.0</v>
      </c>
      <c r="AC474" s="2" t="s">
        <v>2314</v>
      </c>
      <c r="AD474" s="2" t="s">
        <v>464</v>
      </c>
      <c r="AJ474" s="2" t="s">
        <v>38</v>
      </c>
      <c r="AO474" s="2" t="s">
        <v>97</v>
      </c>
      <c r="AQ474" s="2">
        <v>5.0</v>
      </c>
      <c r="AS474" s="2">
        <v>2.0</v>
      </c>
      <c r="AU474" s="2">
        <v>10.0</v>
      </c>
      <c r="AV474" s="2" t="s">
        <v>2315</v>
      </c>
      <c r="AW474" s="2" t="s">
        <v>101</v>
      </c>
      <c r="AY474" s="2">
        <v>10.0</v>
      </c>
      <c r="AZ474" s="2" t="s">
        <v>2316</v>
      </c>
      <c r="BA474" s="2" t="s">
        <v>2317</v>
      </c>
      <c r="BB474" s="2" t="s">
        <v>2318</v>
      </c>
      <c r="BC474" s="2">
        <v>1.0</v>
      </c>
    </row>
    <row r="475">
      <c r="A475" s="2">
        <v>473.0</v>
      </c>
      <c r="B475" s="2">
        <v>473.0</v>
      </c>
      <c r="C475" s="2">
        <v>473.0</v>
      </c>
      <c r="D475" s="2" t="s">
        <v>6</v>
      </c>
      <c r="J475" s="4">
        <v>29434.0</v>
      </c>
      <c r="K475" s="2">
        <v>7.0</v>
      </c>
      <c r="L475" s="2">
        <v>50.0</v>
      </c>
      <c r="M475" s="2">
        <v>8.0</v>
      </c>
      <c r="N475" s="2">
        <v>4.0</v>
      </c>
      <c r="O475" s="2" t="s">
        <v>167</v>
      </c>
      <c r="P475" s="2">
        <v>1.0</v>
      </c>
      <c r="U475" s="2">
        <v>1.0</v>
      </c>
      <c r="V475" s="2" t="s">
        <v>515</v>
      </c>
      <c r="X475" s="2" t="s">
        <v>111</v>
      </c>
      <c r="Z475" s="2" t="s">
        <v>175</v>
      </c>
      <c r="AB475" s="2">
        <v>12.0</v>
      </c>
      <c r="AC475" s="2" t="s">
        <v>2319</v>
      </c>
      <c r="AD475" s="2" t="s">
        <v>96</v>
      </c>
      <c r="AJ475" s="2" t="s">
        <v>38</v>
      </c>
      <c r="AO475" s="2" t="s">
        <v>97</v>
      </c>
      <c r="AQ475" s="2">
        <v>3.0</v>
      </c>
      <c r="AS475" s="2">
        <v>4.0</v>
      </c>
      <c r="AU475" s="2">
        <v>7.0</v>
      </c>
      <c r="AV475" s="2" t="s">
        <v>2320</v>
      </c>
      <c r="AW475" s="2" t="s">
        <v>84</v>
      </c>
      <c r="AY475" s="2">
        <v>10.0</v>
      </c>
      <c r="AZ475" s="2" t="s">
        <v>2321</v>
      </c>
      <c r="BA475" s="2" t="s">
        <v>2322</v>
      </c>
      <c r="BB475" s="2" t="s">
        <v>2323</v>
      </c>
      <c r="BC475" s="2">
        <v>1.0</v>
      </c>
    </row>
    <row r="476">
      <c r="A476" s="2">
        <v>474.0</v>
      </c>
      <c r="B476" s="2">
        <v>474.0</v>
      </c>
      <c r="C476" s="2">
        <v>474.0</v>
      </c>
      <c r="H476" s="2" t="s">
        <v>10</v>
      </c>
      <c r="J476" s="4">
        <v>30294.0</v>
      </c>
      <c r="K476" s="2">
        <v>8.0</v>
      </c>
      <c r="L476" s="2">
        <v>25.0</v>
      </c>
      <c r="M476" s="2">
        <v>10.0</v>
      </c>
      <c r="N476" s="2">
        <v>40.0</v>
      </c>
      <c r="O476" s="2" t="s">
        <v>167</v>
      </c>
      <c r="P476" s="2">
        <v>1.0</v>
      </c>
      <c r="U476" s="2">
        <v>1.0</v>
      </c>
      <c r="V476" s="2" t="s">
        <v>213</v>
      </c>
      <c r="X476" s="2" t="s">
        <v>111</v>
      </c>
      <c r="Z476" s="2" t="s">
        <v>228</v>
      </c>
      <c r="AB476" s="2">
        <v>5.0</v>
      </c>
      <c r="AC476" s="2" t="s">
        <v>1631</v>
      </c>
      <c r="AD476" s="2" t="s">
        <v>96</v>
      </c>
      <c r="AH476" s="2" t="s">
        <v>36</v>
      </c>
      <c r="AO476" s="2" t="s">
        <v>97</v>
      </c>
      <c r="AQ476" s="2">
        <v>4.0</v>
      </c>
      <c r="AS476" s="2">
        <v>3.0</v>
      </c>
      <c r="AU476" s="2">
        <v>120.0</v>
      </c>
      <c r="AV476" s="2" t="s">
        <v>2324</v>
      </c>
      <c r="AX476" s="2" t="s">
        <v>2229</v>
      </c>
      <c r="AY476" s="2">
        <v>9.0</v>
      </c>
      <c r="AZ476" s="2" t="s">
        <v>102</v>
      </c>
      <c r="BA476" s="2" t="s">
        <v>2325</v>
      </c>
      <c r="BB476" s="2" t="s">
        <v>1780</v>
      </c>
      <c r="BC476" s="2">
        <v>0.0</v>
      </c>
    </row>
    <row r="477">
      <c r="A477" s="2">
        <v>475.0</v>
      </c>
      <c r="B477" s="2">
        <v>475.0</v>
      </c>
      <c r="C477" s="2">
        <v>475.0</v>
      </c>
      <c r="D477" s="2" t="s">
        <v>6</v>
      </c>
      <c r="E477" s="2" t="s">
        <v>7</v>
      </c>
      <c r="H477" s="2" t="s">
        <v>10</v>
      </c>
      <c r="J477" s="4">
        <v>30738.0</v>
      </c>
      <c r="K477" s="2">
        <v>8.0</v>
      </c>
      <c r="L477" s="2">
        <v>60.0</v>
      </c>
      <c r="M477" s="2">
        <v>11.0</v>
      </c>
      <c r="N477" s="2">
        <v>7.0</v>
      </c>
      <c r="O477" s="2" t="s">
        <v>120</v>
      </c>
      <c r="P477" s="2">
        <v>1.0</v>
      </c>
      <c r="U477" s="2">
        <v>1.0</v>
      </c>
      <c r="V477" s="2" t="s">
        <v>315</v>
      </c>
      <c r="X477" s="2" t="s">
        <v>111</v>
      </c>
      <c r="Z477" s="2" t="s">
        <v>123</v>
      </c>
      <c r="AB477" s="2">
        <v>10.0</v>
      </c>
      <c r="AD477" s="2" t="s">
        <v>114</v>
      </c>
      <c r="AJ477" s="2" t="s">
        <v>38</v>
      </c>
      <c r="AO477" s="2" t="s">
        <v>97</v>
      </c>
      <c r="AQ477" s="2">
        <v>4.0</v>
      </c>
      <c r="AT477" s="2">
        <v>16.0</v>
      </c>
      <c r="AU477" s="2">
        <v>30.0</v>
      </c>
      <c r="AV477" s="2" t="s">
        <v>2326</v>
      </c>
      <c r="AX477" s="2" t="s">
        <v>2327</v>
      </c>
      <c r="AY477" s="2">
        <v>8.0</v>
      </c>
      <c r="AZ477" s="2" t="s">
        <v>2328</v>
      </c>
      <c r="BC477" s="2">
        <v>0.0</v>
      </c>
    </row>
    <row r="478">
      <c r="A478" s="2">
        <v>476.0</v>
      </c>
      <c r="B478" s="2">
        <v>476.0</v>
      </c>
      <c r="C478" s="2">
        <v>476.0</v>
      </c>
      <c r="E478" s="2" t="s">
        <v>7</v>
      </c>
      <c r="H478" s="2" t="s">
        <v>10</v>
      </c>
      <c r="J478" s="4">
        <v>30659.0</v>
      </c>
      <c r="K478" s="2">
        <v>6.0</v>
      </c>
      <c r="L478" s="2">
        <v>30.0</v>
      </c>
      <c r="M478" s="2">
        <v>12.0</v>
      </c>
      <c r="N478" s="2">
        <v>25.0</v>
      </c>
      <c r="O478" s="2" t="s">
        <v>128</v>
      </c>
      <c r="P478" s="2">
        <v>0.0</v>
      </c>
      <c r="Q478" s="2" t="s">
        <v>89</v>
      </c>
      <c r="S478" s="2" t="s">
        <v>130</v>
      </c>
      <c r="U478" s="2">
        <v>1.0</v>
      </c>
      <c r="V478" s="2" t="s">
        <v>224</v>
      </c>
      <c r="X478" s="2" t="s">
        <v>111</v>
      </c>
      <c r="AA478" s="2" t="s">
        <v>2329</v>
      </c>
      <c r="AB478" s="2">
        <v>5.0</v>
      </c>
      <c r="AC478" s="2" t="s">
        <v>2330</v>
      </c>
      <c r="AD478" s="2" t="s">
        <v>114</v>
      </c>
      <c r="AJ478" s="2" t="s">
        <v>38</v>
      </c>
      <c r="AO478" s="2" t="s">
        <v>97</v>
      </c>
      <c r="AR478" s="2">
        <v>10.0</v>
      </c>
      <c r="AS478" s="2">
        <v>6.0</v>
      </c>
      <c r="AU478" s="2">
        <v>10.0</v>
      </c>
      <c r="AV478" s="2" t="s">
        <v>2331</v>
      </c>
      <c r="AW478" s="2" t="s">
        <v>101</v>
      </c>
      <c r="AY478" s="2">
        <v>10.0</v>
      </c>
      <c r="AZ478" s="2" t="s">
        <v>2332</v>
      </c>
      <c r="BA478" s="2" t="s">
        <v>2333</v>
      </c>
      <c r="BB478" s="2" t="s">
        <v>2334</v>
      </c>
      <c r="BC478" s="2">
        <v>0.0</v>
      </c>
    </row>
    <row r="479">
      <c r="A479" s="2">
        <v>477.0</v>
      </c>
      <c r="B479" s="2">
        <v>477.0</v>
      </c>
      <c r="C479" s="2">
        <v>477.0</v>
      </c>
      <c r="D479" s="2" t="s">
        <v>6</v>
      </c>
      <c r="G479" s="2" t="s">
        <v>9</v>
      </c>
      <c r="H479" s="2" t="s">
        <v>10</v>
      </c>
      <c r="J479" s="4">
        <v>34058.0</v>
      </c>
      <c r="K479" s="2">
        <v>9.0</v>
      </c>
      <c r="L479" s="2">
        <v>0.0</v>
      </c>
      <c r="M479" s="2">
        <v>12.0</v>
      </c>
      <c r="N479" s="2">
        <v>6.0</v>
      </c>
      <c r="O479" s="2" t="s">
        <v>327</v>
      </c>
      <c r="P479" s="2">
        <v>1.0</v>
      </c>
      <c r="U479" s="2">
        <v>1.0</v>
      </c>
      <c r="V479" s="2" t="s">
        <v>145</v>
      </c>
      <c r="X479" s="2" t="s">
        <v>111</v>
      </c>
      <c r="Z479" s="2" t="s">
        <v>76</v>
      </c>
      <c r="AB479" s="2">
        <v>2.0</v>
      </c>
      <c r="AC479" s="2" t="s">
        <v>77</v>
      </c>
      <c r="AD479" s="2" t="s">
        <v>78</v>
      </c>
      <c r="AG479" s="2" t="s">
        <v>35</v>
      </c>
      <c r="AO479" s="2" t="s">
        <v>97</v>
      </c>
      <c r="AR479" s="2">
        <v>15.0</v>
      </c>
      <c r="AT479" s="2">
        <v>30.0</v>
      </c>
      <c r="AU479" s="2">
        <v>22.0</v>
      </c>
      <c r="AV479" s="2" t="s">
        <v>2335</v>
      </c>
      <c r="AX479" s="2" t="s">
        <v>2336</v>
      </c>
      <c r="AY479" s="2">
        <v>10.0</v>
      </c>
      <c r="AZ479" s="2" t="s">
        <v>2337</v>
      </c>
      <c r="BA479" s="2" t="s">
        <v>2333</v>
      </c>
      <c r="BB479" s="2" t="s">
        <v>2338</v>
      </c>
      <c r="BC479" s="2">
        <v>1.0</v>
      </c>
    </row>
    <row r="480">
      <c r="A480" s="2">
        <v>478.0</v>
      </c>
      <c r="B480" s="2">
        <v>478.0</v>
      </c>
      <c r="C480" s="2">
        <v>478.0</v>
      </c>
      <c r="D480" s="2" t="s">
        <v>6</v>
      </c>
      <c r="G480" s="2" t="s">
        <v>9</v>
      </c>
      <c r="H480" s="2" t="s">
        <v>10</v>
      </c>
      <c r="K480" s="2">
        <v>6.0</v>
      </c>
      <c r="L480" s="2">
        <v>30.0</v>
      </c>
      <c r="M480" s="2">
        <v>10.0</v>
      </c>
      <c r="N480" s="2">
        <v>15.0</v>
      </c>
      <c r="O480" s="2" t="s">
        <v>128</v>
      </c>
      <c r="P480" s="2">
        <v>0.0</v>
      </c>
      <c r="Q480" s="2" t="s">
        <v>89</v>
      </c>
      <c r="S480" s="2" t="s">
        <v>130</v>
      </c>
      <c r="U480" s="2">
        <v>1.0</v>
      </c>
      <c r="V480" s="2" t="s">
        <v>315</v>
      </c>
      <c r="X480" s="2" t="s">
        <v>111</v>
      </c>
      <c r="Z480" s="2" t="s">
        <v>123</v>
      </c>
      <c r="AB480" s="2">
        <v>0.0</v>
      </c>
      <c r="AC480" s="2" t="s">
        <v>433</v>
      </c>
      <c r="AD480" s="2" t="s">
        <v>78</v>
      </c>
      <c r="AJ480" s="2" t="s">
        <v>38</v>
      </c>
      <c r="AO480" s="2" t="s">
        <v>79</v>
      </c>
      <c r="AQ480" s="2">
        <v>4.0</v>
      </c>
      <c r="AS480" s="2">
        <v>4.0</v>
      </c>
      <c r="AU480" s="2">
        <v>2.0</v>
      </c>
      <c r="AV480" s="2" t="s">
        <v>2339</v>
      </c>
      <c r="AW480" s="2" t="s">
        <v>101</v>
      </c>
      <c r="AY480" s="2">
        <v>10.0</v>
      </c>
      <c r="AZ480" s="2" t="s">
        <v>2340</v>
      </c>
      <c r="BC480" s="2">
        <v>1.0</v>
      </c>
    </row>
    <row r="481">
      <c r="A481" s="2">
        <v>479.0</v>
      </c>
      <c r="B481" s="2">
        <v>479.0</v>
      </c>
      <c r="C481" s="2">
        <v>479.0</v>
      </c>
      <c r="D481" s="2" t="s">
        <v>6</v>
      </c>
      <c r="H481" s="2" t="s">
        <v>10</v>
      </c>
      <c r="J481" s="4">
        <v>29964.0</v>
      </c>
      <c r="K481" s="2">
        <v>7.0</v>
      </c>
      <c r="L481" s="2">
        <v>40.0</v>
      </c>
      <c r="M481" s="2">
        <v>8.0</v>
      </c>
      <c r="N481" s="2">
        <v>15.0</v>
      </c>
      <c r="O481" s="2" t="s">
        <v>120</v>
      </c>
      <c r="P481" s="2">
        <v>1.0</v>
      </c>
      <c r="U481" s="2">
        <v>1.0</v>
      </c>
      <c r="V481" s="2" t="s">
        <v>315</v>
      </c>
      <c r="Y481" s="2" t="s">
        <v>2341</v>
      </c>
      <c r="Z481" s="2" t="s">
        <v>531</v>
      </c>
      <c r="AB481" s="2">
        <v>10.0</v>
      </c>
      <c r="AC481" s="2" t="s">
        <v>2342</v>
      </c>
      <c r="AD481" s="2" t="s">
        <v>114</v>
      </c>
      <c r="AH481" s="2" t="s">
        <v>36</v>
      </c>
      <c r="AO481" s="2" t="s">
        <v>79</v>
      </c>
      <c r="AQ481" s="2">
        <v>2.0</v>
      </c>
      <c r="AT481" s="2">
        <v>6.0</v>
      </c>
      <c r="AU481" s="2">
        <v>30.0</v>
      </c>
      <c r="AV481" s="2" t="s">
        <v>2343</v>
      </c>
      <c r="AW481" s="2" t="s">
        <v>101</v>
      </c>
      <c r="AY481" s="2">
        <v>5.0</v>
      </c>
      <c r="AZ481" s="2" t="s">
        <v>2344</v>
      </c>
      <c r="BA481" s="2" t="s">
        <v>2345</v>
      </c>
      <c r="BB481" s="2" t="s">
        <v>154</v>
      </c>
      <c r="BC481" s="2">
        <v>1.0</v>
      </c>
    </row>
    <row r="482">
      <c r="A482" s="2">
        <v>480.0</v>
      </c>
      <c r="B482" s="2">
        <v>480.0</v>
      </c>
      <c r="C482" s="2">
        <v>480.0</v>
      </c>
      <c r="D482" s="2" t="s">
        <v>6</v>
      </c>
      <c r="H482" s="2" t="s">
        <v>10</v>
      </c>
      <c r="J482" s="4">
        <v>31940.0</v>
      </c>
      <c r="K482" s="2">
        <v>6.0</v>
      </c>
      <c r="L482" s="2">
        <v>80.0</v>
      </c>
      <c r="M482" s="2">
        <v>4.0</v>
      </c>
      <c r="N482" s="2">
        <v>10.0</v>
      </c>
      <c r="O482" s="2" t="s">
        <v>87</v>
      </c>
      <c r="P482" s="2">
        <v>0.0</v>
      </c>
      <c r="Q482" s="2" t="s">
        <v>89</v>
      </c>
      <c r="S482" s="2" t="s">
        <v>135</v>
      </c>
      <c r="U482" s="2">
        <v>1.0</v>
      </c>
      <c r="V482" s="2" t="s">
        <v>213</v>
      </c>
      <c r="X482" s="2" t="s">
        <v>111</v>
      </c>
      <c r="AA482" s="2" t="s">
        <v>2346</v>
      </c>
      <c r="AB482" s="2">
        <v>4.0</v>
      </c>
      <c r="AD482" s="2" t="s">
        <v>78</v>
      </c>
      <c r="AG482" s="2" t="s">
        <v>35</v>
      </c>
      <c r="AO482" s="2" t="s">
        <v>97</v>
      </c>
      <c r="AR482" s="2">
        <v>10.0</v>
      </c>
      <c r="AT482" s="2">
        <v>10.0</v>
      </c>
      <c r="AU482" s="2">
        <v>4.0</v>
      </c>
      <c r="AV482" s="2" t="s">
        <v>2347</v>
      </c>
      <c r="AW482" s="2" t="s">
        <v>101</v>
      </c>
      <c r="AY482" s="2">
        <v>8.0</v>
      </c>
      <c r="AZ482" s="2" t="s">
        <v>2348</v>
      </c>
      <c r="BC482" s="2">
        <v>1.0</v>
      </c>
    </row>
    <row r="483">
      <c r="A483" s="2">
        <v>481.0</v>
      </c>
      <c r="B483" s="2">
        <v>481.0</v>
      </c>
      <c r="C483" s="2">
        <v>481.0</v>
      </c>
      <c r="G483" s="2" t="s">
        <v>9</v>
      </c>
      <c r="J483" s="4">
        <v>31478.0</v>
      </c>
      <c r="K483" s="2">
        <v>7.0</v>
      </c>
      <c r="L483" s="2">
        <v>0.0</v>
      </c>
      <c r="M483" s="2">
        <v>10.0</v>
      </c>
      <c r="N483" s="2">
        <v>3.0</v>
      </c>
      <c r="O483" s="2" t="s">
        <v>87</v>
      </c>
      <c r="P483" s="2">
        <v>1.0</v>
      </c>
      <c r="U483" s="2">
        <v>1.0</v>
      </c>
      <c r="V483" s="2" t="s">
        <v>315</v>
      </c>
      <c r="X483" s="2" t="s">
        <v>111</v>
      </c>
      <c r="Z483" s="2" t="s">
        <v>123</v>
      </c>
      <c r="AB483" s="2">
        <v>12.0</v>
      </c>
      <c r="AC483" s="2" t="s">
        <v>2349</v>
      </c>
      <c r="AD483" s="2" t="s">
        <v>78</v>
      </c>
      <c r="AJ483" s="2" t="s">
        <v>38</v>
      </c>
      <c r="AO483" s="2" t="s">
        <v>237</v>
      </c>
      <c r="AQ483" s="2">
        <v>6.0</v>
      </c>
      <c r="AS483" s="2">
        <v>2.0</v>
      </c>
      <c r="AU483" s="2">
        <v>48.0</v>
      </c>
      <c r="AV483" s="2" t="s">
        <v>2350</v>
      </c>
      <c r="AW483" s="2" t="s">
        <v>101</v>
      </c>
      <c r="AY483" s="2">
        <v>10.0</v>
      </c>
      <c r="AZ483" s="2" t="s">
        <v>2351</v>
      </c>
      <c r="BA483" s="2" t="s">
        <v>299</v>
      </c>
      <c r="BB483" s="2" t="s">
        <v>2352</v>
      </c>
      <c r="BC483" s="2">
        <v>1.0</v>
      </c>
    </row>
    <row r="484">
      <c r="A484" s="2">
        <v>482.0</v>
      </c>
      <c r="B484" s="2">
        <v>482.0</v>
      </c>
      <c r="C484" s="2">
        <v>482.0</v>
      </c>
      <c r="D484" s="2" t="s">
        <v>6</v>
      </c>
      <c r="J484" s="4">
        <v>31912.0</v>
      </c>
      <c r="K484" s="2">
        <v>8.0</v>
      </c>
      <c r="L484" s="2">
        <v>30.0</v>
      </c>
      <c r="M484" s="2">
        <v>12.0</v>
      </c>
      <c r="N484" s="2">
        <v>5.0</v>
      </c>
      <c r="O484" s="2" t="s">
        <v>167</v>
      </c>
      <c r="P484" s="2">
        <v>0.0</v>
      </c>
      <c r="Q484" s="2" t="s">
        <v>71</v>
      </c>
      <c r="S484" s="2" t="s">
        <v>72</v>
      </c>
      <c r="U484" s="2">
        <v>1.0</v>
      </c>
      <c r="V484" s="2" t="s">
        <v>35</v>
      </c>
      <c r="X484" s="2" t="s">
        <v>75</v>
      </c>
      <c r="Z484" s="2" t="s">
        <v>148</v>
      </c>
      <c r="AB484" s="2">
        <v>7.0</v>
      </c>
      <c r="AC484" s="2" t="s">
        <v>362</v>
      </c>
      <c r="AD484" s="2" t="s">
        <v>114</v>
      </c>
      <c r="AG484" s="2" t="s">
        <v>35</v>
      </c>
      <c r="AH484" s="2" t="s">
        <v>36</v>
      </c>
      <c r="AJ484" s="2" t="s">
        <v>38</v>
      </c>
      <c r="AO484" s="2" t="s">
        <v>97</v>
      </c>
      <c r="AQ484" s="2">
        <v>4.0</v>
      </c>
      <c r="AS484" s="2">
        <v>6.0</v>
      </c>
      <c r="AU484" s="2">
        <v>20.0</v>
      </c>
      <c r="AV484" s="2" t="s">
        <v>2353</v>
      </c>
      <c r="AW484" s="2" t="s">
        <v>101</v>
      </c>
      <c r="AY484" s="2">
        <v>9.0</v>
      </c>
      <c r="AZ484" s="2" t="s">
        <v>2354</v>
      </c>
      <c r="BA484" s="2" t="s">
        <v>2355</v>
      </c>
      <c r="BC484" s="2">
        <v>1.0</v>
      </c>
    </row>
    <row r="485">
      <c r="A485" s="2">
        <v>483.0</v>
      </c>
      <c r="B485" s="2">
        <v>483.0</v>
      </c>
      <c r="C485" s="2">
        <v>483.0</v>
      </c>
      <c r="H485" s="2" t="s">
        <v>10</v>
      </c>
      <c r="J485" s="4">
        <v>30050.0</v>
      </c>
      <c r="K485" s="2">
        <v>6.0</v>
      </c>
      <c r="L485" s="2">
        <v>100.0</v>
      </c>
      <c r="M485" s="2">
        <v>10.0</v>
      </c>
      <c r="N485" s="2">
        <v>8.0</v>
      </c>
      <c r="O485" s="2" t="s">
        <v>167</v>
      </c>
      <c r="P485" s="2">
        <v>1.0</v>
      </c>
      <c r="U485" s="2">
        <v>1.0</v>
      </c>
      <c r="V485" s="2" t="s">
        <v>315</v>
      </c>
      <c r="X485" s="2" t="s">
        <v>111</v>
      </c>
      <c r="Z485" s="2" t="s">
        <v>123</v>
      </c>
      <c r="AB485" s="2">
        <v>6.0</v>
      </c>
      <c r="AC485" s="2" t="s">
        <v>2356</v>
      </c>
      <c r="AD485" s="2" t="s">
        <v>114</v>
      </c>
      <c r="AJ485" s="2" t="s">
        <v>38</v>
      </c>
      <c r="AO485" s="2" t="s">
        <v>97</v>
      </c>
      <c r="AQ485" s="2">
        <v>1.0</v>
      </c>
      <c r="AS485" s="2">
        <v>4.0</v>
      </c>
      <c r="AU485" s="2">
        <v>12.0</v>
      </c>
      <c r="AV485" s="2" t="s">
        <v>2357</v>
      </c>
      <c r="AW485" s="2" t="s">
        <v>84</v>
      </c>
      <c r="AY485" s="2">
        <v>10.0</v>
      </c>
      <c r="AZ485" s="2" t="s">
        <v>2358</v>
      </c>
      <c r="BA485" s="2" t="s">
        <v>2359</v>
      </c>
      <c r="BC485" s="2">
        <v>0.0</v>
      </c>
    </row>
    <row r="486">
      <c r="A486" s="2">
        <v>484.0</v>
      </c>
      <c r="B486" s="2">
        <v>484.0</v>
      </c>
      <c r="C486" s="2">
        <v>484.0</v>
      </c>
      <c r="D486" s="2" t="s">
        <v>6</v>
      </c>
      <c r="J486" s="4">
        <v>26115.0</v>
      </c>
      <c r="K486" s="2">
        <v>6.0</v>
      </c>
      <c r="L486" s="2">
        <v>30.0</v>
      </c>
      <c r="M486" s="2">
        <v>8.0</v>
      </c>
      <c r="N486" s="2">
        <v>30.0</v>
      </c>
      <c r="O486" s="2" t="s">
        <v>192</v>
      </c>
      <c r="P486" s="2">
        <v>1.0</v>
      </c>
      <c r="U486" s="2">
        <v>1.0</v>
      </c>
      <c r="V486" s="2" t="s">
        <v>110</v>
      </c>
      <c r="X486" s="2" t="s">
        <v>122</v>
      </c>
      <c r="AA486" s="2" t="s">
        <v>2360</v>
      </c>
      <c r="AB486" s="2">
        <v>15.0</v>
      </c>
      <c r="AC486" s="2" t="s">
        <v>2361</v>
      </c>
      <c r="AD486" s="2" t="s">
        <v>78</v>
      </c>
      <c r="AJ486" s="2" t="s">
        <v>38</v>
      </c>
      <c r="AO486" s="2" t="s">
        <v>79</v>
      </c>
      <c r="AQ486" s="2">
        <v>6.0</v>
      </c>
      <c r="AS486" s="2">
        <v>5.0</v>
      </c>
      <c r="AU486" s="2">
        <v>400.0</v>
      </c>
      <c r="AV486" s="2" t="s">
        <v>2362</v>
      </c>
      <c r="AW486" s="2" t="s">
        <v>101</v>
      </c>
      <c r="AY486" s="2">
        <v>10.0</v>
      </c>
      <c r="AZ486" s="2" t="s">
        <v>2363</v>
      </c>
      <c r="BA486" s="2" t="s">
        <v>2364</v>
      </c>
      <c r="BC486" s="2">
        <v>1.0</v>
      </c>
    </row>
    <row r="487">
      <c r="A487" s="2">
        <v>485.0</v>
      </c>
      <c r="B487" s="2">
        <v>485.0</v>
      </c>
      <c r="C487" s="2">
        <v>485.0</v>
      </c>
      <c r="D487" s="2" t="s">
        <v>6</v>
      </c>
      <c r="G487" s="2" t="s">
        <v>9</v>
      </c>
      <c r="H487" s="2" t="s">
        <v>10</v>
      </c>
      <c r="J487" s="4">
        <v>30433.0</v>
      </c>
      <c r="K487" s="2">
        <v>7.0</v>
      </c>
      <c r="L487" s="2">
        <v>0.0</v>
      </c>
      <c r="M487" s="2">
        <v>8.0</v>
      </c>
      <c r="N487" s="2">
        <v>2.0</v>
      </c>
      <c r="O487" s="2" t="s">
        <v>87</v>
      </c>
      <c r="P487" s="2">
        <v>1.0</v>
      </c>
      <c r="U487" s="2">
        <v>1.0</v>
      </c>
      <c r="V487" s="2" t="s">
        <v>631</v>
      </c>
      <c r="Y487" s="2" t="s">
        <v>2365</v>
      </c>
      <c r="Z487" s="2" t="s">
        <v>76</v>
      </c>
      <c r="AB487" s="2">
        <v>1.0</v>
      </c>
      <c r="AC487" s="2" t="s">
        <v>77</v>
      </c>
      <c r="AD487" s="2" t="s">
        <v>78</v>
      </c>
      <c r="AE487" s="2" t="s">
        <v>33</v>
      </c>
      <c r="AG487" s="2" t="s">
        <v>35</v>
      </c>
      <c r="AJ487" s="2" t="s">
        <v>38</v>
      </c>
      <c r="AO487" s="2" t="s">
        <v>97</v>
      </c>
      <c r="AQ487" s="2">
        <v>6.0</v>
      </c>
      <c r="AS487" s="2">
        <v>6.0</v>
      </c>
      <c r="AU487" s="2">
        <v>6.0</v>
      </c>
      <c r="AV487" s="2" t="s">
        <v>2366</v>
      </c>
      <c r="AW487" s="2" t="s">
        <v>101</v>
      </c>
      <c r="AY487" s="2">
        <v>10.0</v>
      </c>
      <c r="AZ487" s="2" t="s">
        <v>2367</v>
      </c>
      <c r="BA487" s="2" t="s">
        <v>2368</v>
      </c>
      <c r="BB487" s="2" t="s">
        <v>2369</v>
      </c>
      <c r="BC487" s="2">
        <v>0.0</v>
      </c>
    </row>
    <row r="488">
      <c r="A488" s="2">
        <v>486.0</v>
      </c>
      <c r="B488" s="2">
        <v>486.0</v>
      </c>
      <c r="C488" s="2">
        <v>486.0</v>
      </c>
      <c r="D488" s="2" t="s">
        <v>6</v>
      </c>
      <c r="J488" s="4">
        <v>31192.0</v>
      </c>
      <c r="K488" s="2">
        <v>6.0</v>
      </c>
      <c r="L488" s="2">
        <v>60.0</v>
      </c>
      <c r="M488" s="2">
        <v>14.0</v>
      </c>
      <c r="N488" s="2">
        <v>6.0</v>
      </c>
      <c r="O488" s="2" t="s">
        <v>134</v>
      </c>
      <c r="P488" s="2">
        <v>1.0</v>
      </c>
      <c r="U488" s="2">
        <v>1.0</v>
      </c>
      <c r="V488" s="2" t="s">
        <v>315</v>
      </c>
      <c r="X488" s="2" t="s">
        <v>111</v>
      </c>
      <c r="AA488" s="2" t="s">
        <v>2370</v>
      </c>
      <c r="AB488" s="2">
        <v>10.0</v>
      </c>
      <c r="AC488" s="2" t="s">
        <v>2371</v>
      </c>
      <c r="AD488" s="2" t="s">
        <v>78</v>
      </c>
      <c r="AH488" s="2" t="s">
        <v>36</v>
      </c>
      <c r="AJ488" s="2" t="s">
        <v>38</v>
      </c>
      <c r="AO488" s="2" t="s">
        <v>79</v>
      </c>
      <c r="AR488" s="2">
        <v>10.0</v>
      </c>
      <c r="AT488" s="2">
        <v>26.0</v>
      </c>
      <c r="AU488" s="2">
        <v>22.0</v>
      </c>
      <c r="AV488" s="2" t="s">
        <v>2372</v>
      </c>
      <c r="AW488" s="2" t="s">
        <v>84</v>
      </c>
      <c r="AY488" s="2">
        <v>10.0</v>
      </c>
      <c r="AZ488" s="2" t="s">
        <v>2373</v>
      </c>
      <c r="BA488" s="2" t="s">
        <v>188</v>
      </c>
      <c r="BC488" s="2">
        <v>0.0</v>
      </c>
    </row>
    <row r="489">
      <c r="A489" s="2">
        <v>487.0</v>
      </c>
      <c r="B489" s="2">
        <v>487.0</v>
      </c>
      <c r="C489" s="2">
        <v>487.0</v>
      </c>
      <c r="D489" s="2" t="s">
        <v>6</v>
      </c>
      <c r="J489" s="4">
        <v>21582.0</v>
      </c>
      <c r="K489" s="2">
        <v>8.0</v>
      </c>
      <c r="L489" s="2">
        <v>0.0</v>
      </c>
      <c r="M489" s="2">
        <v>8.0</v>
      </c>
      <c r="N489" s="2">
        <v>10.0</v>
      </c>
      <c r="O489" s="2" t="s">
        <v>405</v>
      </c>
      <c r="P489" s="2">
        <v>0.0</v>
      </c>
      <c r="R489" s="2" t="s">
        <v>2374</v>
      </c>
      <c r="T489" s="2" t="s">
        <v>2375</v>
      </c>
      <c r="U489" s="2">
        <v>0.0</v>
      </c>
      <c r="AD489" s="2" t="s">
        <v>114</v>
      </c>
      <c r="AH489" s="2" t="s">
        <v>36</v>
      </c>
      <c r="AO489" s="2" t="s">
        <v>116</v>
      </c>
      <c r="AR489" s="2">
        <v>14.0</v>
      </c>
      <c r="AS489" s="2">
        <v>6.0</v>
      </c>
      <c r="AU489" s="2">
        <v>20.0</v>
      </c>
      <c r="AV489" s="2" t="s">
        <v>2376</v>
      </c>
      <c r="AW489" s="2" t="s">
        <v>84</v>
      </c>
      <c r="AY489" s="2">
        <v>9.0</v>
      </c>
      <c r="AZ489" s="2" t="s">
        <v>2377</v>
      </c>
      <c r="BA489" s="2" t="s">
        <v>2378</v>
      </c>
      <c r="BB489" s="2" t="s">
        <v>2379</v>
      </c>
      <c r="BC489" s="2">
        <v>1.0</v>
      </c>
    </row>
    <row r="490">
      <c r="A490" s="2">
        <v>488.0</v>
      </c>
      <c r="B490" s="2">
        <v>488.0</v>
      </c>
      <c r="C490" s="2">
        <v>488.0</v>
      </c>
      <c r="D490" s="2" t="s">
        <v>6</v>
      </c>
      <c r="E490" s="2" t="s">
        <v>7</v>
      </c>
      <c r="H490" s="2" t="s">
        <v>10</v>
      </c>
      <c r="J490" s="4">
        <v>30169.0</v>
      </c>
      <c r="K490" s="2">
        <v>6.0</v>
      </c>
      <c r="L490" s="2">
        <v>0.0</v>
      </c>
      <c r="M490" s="2">
        <v>12.0</v>
      </c>
      <c r="N490" s="2">
        <v>12.0</v>
      </c>
      <c r="O490" s="2" t="s">
        <v>291</v>
      </c>
      <c r="P490" s="2">
        <v>0.0</v>
      </c>
      <c r="Q490" s="2" t="s">
        <v>71</v>
      </c>
      <c r="S490" s="2" t="s">
        <v>90</v>
      </c>
      <c r="U490" s="2">
        <v>1.0</v>
      </c>
      <c r="V490" s="2" t="s">
        <v>145</v>
      </c>
      <c r="X490" s="2" t="s">
        <v>111</v>
      </c>
      <c r="Z490" s="2" t="s">
        <v>123</v>
      </c>
      <c r="AB490" s="2">
        <v>10.0</v>
      </c>
      <c r="AC490" s="2" t="s">
        <v>2380</v>
      </c>
      <c r="AD490" s="2" t="s">
        <v>78</v>
      </c>
      <c r="AJ490" s="2" t="s">
        <v>38</v>
      </c>
      <c r="AO490" s="2" t="s">
        <v>97</v>
      </c>
      <c r="AR490" s="2">
        <v>15.0</v>
      </c>
      <c r="AS490" s="2">
        <v>5.0</v>
      </c>
      <c r="AU490" s="2">
        <v>10.0</v>
      </c>
      <c r="AV490" s="2" t="s">
        <v>2381</v>
      </c>
      <c r="AW490" s="2" t="s">
        <v>101</v>
      </c>
      <c r="AY490" s="2">
        <v>10.0</v>
      </c>
      <c r="AZ490" s="2" t="s">
        <v>2382</v>
      </c>
      <c r="BA490" s="2" t="s">
        <v>2383</v>
      </c>
      <c r="BB490" s="2" t="s">
        <v>2384</v>
      </c>
      <c r="BC490" s="2">
        <v>1.0</v>
      </c>
    </row>
    <row r="491">
      <c r="A491" s="2">
        <v>489.0</v>
      </c>
      <c r="B491" s="2">
        <v>489.0</v>
      </c>
      <c r="C491" s="2">
        <v>489.0</v>
      </c>
      <c r="E491" s="2" t="s">
        <v>7</v>
      </c>
      <c r="H491" s="2" t="s">
        <v>10</v>
      </c>
      <c r="J491" s="4">
        <v>30185.0</v>
      </c>
      <c r="K491" s="2">
        <v>7.0</v>
      </c>
      <c r="L491" s="2">
        <v>45.0</v>
      </c>
      <c r="M491" s="2">
        <v>16.0</v>
      </c>
      <c r="N491" s="2">
        <v>6.0</v>
      </c>
      <c r="O491" s="2" t="s">
        <v>192</v>
      </c>
      <c r="P491" s="2">
        <v>1.0</v>
      </c>
      <c r="U491" s="2">
        <v>1.0</v>
      </c>
      <c r="V491" s="2" t="s">
        <v>315</v>
      </c>
      <c r="X491" s="2" t="s">
        <v>111</v>
      </c>
      <c r="Z491" s="2" t="s">
        <v>123</v>
      </c>
      <c r="AB491" s="2">
        <v>13.0</v>
      </c>
      <c r="AC491" s="2" t="s">
        <v>2385</v>
      </c>
      <c r="AD491" s="2" t="s">
        <v>114</v>
      </c>
      <c r="AJ491" s="2" t="s">
        <v>38</v>
      </c>
      <c r="AO491" s="2" t="s">
        <v>79</v>
      </c>
      <c r="AQ491" s="2">
        <v>3.0</v>
      </c>
      <c r="AS491" s="2">
        <v>6.0</v>
      </c>
      <c r="AU491" s="2">
        <v>6.0</v>
      </c>
      <c r="AV491" s="2" t="s">
        <v>2386</v>
      </c>
      <c r="AW491" s="2" t="s">
        <v>101</v>
      </c>
      <c r="AY491" s="2">
        <v>7.0</v>
      </c>
      <c r="AZ491" s="2" t="s">
        <v>2387</v>
      </c>
      <c r="BB491" s="2" t="s">
        <v>2388</v>
      </c>
      <c r="BC491" s="2">
        <v>1.0</v>
      </c>
    </row>
    <row r="492">
      <c r="A492" s="2">
        <v>490.0</v>
      </c>
      <c r="B492" s="2">
        <v>490.0</v>
      </c>
      <c r="C492" s="2">
        <v>490.0</v>
      </c>
      <c r="D492" s="2" t="s">
        <v>6</v>
      </c>
      <c r="E492" s="2" t="s">
        <v>7</v>
      </c>
      <c r="F492" s="2" t="s">
        <v>8</v>
      </c>
      <c r="G492" s="2" t="s">
        <v>9</v>
      </c>
      <c r="H492" s="2" t="s">
        <v>10</v>
      </c>
      <c r="J492" s="4">
        <v>32976.0</v>
      </c>
      <c r="K492" s="2">
        <v>7.0</v>
      </c>
      <c r="L492" s="2">
        <v>80.0</v>
      </c>
      <c r="M492" s="2">
        <v>8.0</v>
      </c>
      <c r="N492" s="2">
        <v>8.0</v>
      </c>
      <c r="O492" s="2" t="s">
        <v>437</v>
      </c>
      <c r="P492" s="2">
        <v>1.0</v>
      </c>
      <c r="U492" s="2">
        <v>1.0</v>
      </c>
      <c r="V492" s="2" t="s">
        <v>515</v>
      </c>
      <c r="X492" s="2" t="s">
        <v>111</v>
      </c>
      <c r="AA492" s="2" t="s">
        <v>2389</v>
      </c>
      <c r="AB492" s="2">
        <v>5.0</v>
      </c>
      <c r="AC492" s="2" t="s">
        <v>2390</v>
      </c>
      <c r="AD492" s="2" t="s">
        <v>114</v>
      </c>
      <c r="AI492" s="2" t="s">
        <v>37</v>
      </c>
      <c r="AO492" s="2" t="s">
        <v>97</v>
      </c>
      <c r="AQ492" s="2">
        <v>4.0</v>
      </c>
      <c r="AS492" s="2">
        <v>6.0</v>
      </c>
      <c r="AU492" s="2">
        <v>66.0</v>
      </c>
      <c r="AV492" s="2" t="s">
        <v>2391</v>
      </c>
      <c r="AW492" s="2" t="s">
        <v>101</v>
      </c>
      <c r="AY492" s="2">
        <v>9.0</v>
      </c>
      <c r="AZ492" s="2" t="s">
        <v>2392</v>
      </c>
      <c r="BA492" s="2" t="s">
        <v>2393</v>
      </c>
      <c r="BB492" s="2" t="s">
        <v>2394</v>
      </c>
      <c r="BC492" s="2">
        <v>1.0</v>
      </c>
    </row>
    <row r="493">
      <c r="A493" s="2">
        <v>491.0</v>
      </c>
      <c r="B493" s="2">
        <v>491.0</v>
      </c>
      <c r="C493" s="2">
        <v>491.0</v>
      </c>
      <c r="D493" s="2" t="s">
        <v>6</v>
      </c>
      <c r="E493" s="2" t="s">
        <v>7</v>
      </c>
      <c r="H493" s="2" t="s">
        <v>10</v>
      </c>
      <c r="J493" s="4">
        <v>19547.0</v>
      </c>
      <c r="K493" s="2">
        <v>5.0</v>
      </c>
      <c r="L493" s="2">
        <v>60.0</v>
      </c>
      <c r="M493" s="2">
        <v>8.0</v>
      </c>
      <c r="N493" s="2">
        <v>4.0</v>
      </c>
      <c r="O493" s="2" t="s">
        <v>192</v>
      </c>
      <c r="P493" s="2">
        <v>0.0</v>
      </c>
      <c r="Q493" s="2" t="s">
        <v>108</v>
      </c>
      <c r="S493" s="2" t="s">
        <v>135</v>
      </c>
      <c r="U493" s="2">
        <v>1.0</v>
      </c>
      <c r="V493" s="2" t="s">
        <v>36</v>
      </c>
      <c r="X493" s="2" t="s">
        <v>111</v>
      </c>
      <c r="Z493" s="2" t="s">
        <v>760</v>
      </c>
      <c r="AB493" s="2">
        <v>6.0</v>
      </c>
      <c r="AC493" s="2" t="s">
        <v>2395</v>
      </c>
      <c r="AD493" s="2" t="s">
        <v>114</v>
      </c>
      <c r="AH493" s="2" t="s">
        <v>36</v>
      </c>
      <c r="AO493" s="2" t="s">
        <v>665</v>
      </c>
      <c r="AQ493" s="2">
        <v>4.0</v>
      </c>
      <c r="AT493" s="2">
        <v>30.0</v>
      </c>
      <c r="AU493" s="2">
        <v>60.0</v>
      </c>
      <c r="AV493" s="2" t="s">
        <v>2396</v>
      </c>
      <c r="AX493" s="2" t="s">
        <v>2397</v>
      </c>
      <c r="AY493" s="2">
        <v>8.0</v>
      </c>
      <c r="AZ493" s="2" t="s">
        <v>2398</v>
      </c>
      <c r="BA493" s="2" t="s">
        <v>2399</v>
      </c>
      <c r="BB493" s="2" t="s">
        <v>202</v>
      </c>
      <c r="BC493" s="2">
        <v>1.0</v>
      </c>
    </row>
    <row r="494">
      <c r="A494" s="2">
        <v>492.0</v>
      </c>
      <c r="B494" s="2">
        <v>492.0</v>
      </c>
      <c r="C494" s="2">
        <v>492.0</v>
      </c>
      <c r="D494" s="2" t="s">
        <v>6</v>
      </c>
      <c r="J494" s="4">
        <v>28928.0</v>
      </c>
      <c r="K494" s="2">
        <v>8.0</v>
      </c>
      <c r="L494" s="2">
        <v>35.0</v>
      </c>
      <c r="M494" s="2">
        <v>9.0</v>
      </c>
      <c r="N494" s="2">
        <v>10.0</v>
      </c>
      <c r="O494" s="2" t="s">
        <v>167</v>
      </c>
      <c r="P494" s="2">
        <v>1.0</v>
      </c>
      <c r="U494" s="2">
        <v>1.0</v>
      </c>
      <c r="V494" s="2" t="s">
        <v>11</v>
      </c>
      <c r="X494" s="2" t="s">
        <v>122</v>
      </c>
      <c r="Z494" s="2" t="s">
        <v>123</v>
      </c>
      <c r="AB494" s="2">
        <v>23.0</v>
      </c>
      <c r="AC494" s="2" t="s">
        <v>2400</v>
      </c>
      <c r="AD494" s="2" t="s">
        <v>78</v>
      </c>
      <c r="AJ494" s="2" t="s">
        <v>38</v>
      </c>
      <c r="AO494" s="2" t="s">
        <v>79</v>
      </c>
      <c r="AR494" s="2">
        <v>10.0</v>
      </c>
      <c r="AS494" s="2">
        <v>2.0</v>
      </c>
      <c r="AU494" s="2">
        <v>8.0</v>
      </c>
      <c r="AV494" s="2" t="s">
        <v>2401</v>
      </c>
      <c r="AW494" s="2" t="s">
        <v>84</v>
      </c>
      <c r="AY494" s="2">
        <v>8.0</v>
      </c>
      <c r="AZ494" s="2" t="s">
        <v>2402</v>
      </c>
      <c r="BA494" s="2" t="s">
        <v>2403</v>
      </c>
      <c r="BB494" s="2" t="s">
        <v>2404</v>
      </c>
      <c r="BC494" s="2">
        <v>1.0</v>
      </c>
    </row>
    <row r="495">
      <c r="A495" s="2">
        <v>493.0</v>
      </c>
      <c r="B495" s="2">
        <v>493.0</v>
      </c>
      <c r="C495" s="2">
        <v>493.0</v>
      </c>
      <c r="H495" s="2" t="s">
        <v>10</v>
      </c>
      <c r="J495" s="4">
        <v>25883.0</v>
      </c>
      <c r="K495" s="2">
        <v>7.0</v>
      </c>
      <c r="L495" s="2">
        <v>0.0</v>
      </c>
      <c r="M495" s="2">
        <v>10.0</v>
      </c>
      <c r="N495" s="2">
        <v>30.0</v>
      </c>
      <c r="O495" s="2" t="s">
        <v>437</v>
      </c>
      <c r="P495" s="2">
        <v>1.0</v>
      </c>
      <c r="U495" s="2">
        <v>1.0</v>
      </c>
      <c r="V495" s="2" t="s">
        <v>195</v>
      </c>
      <c r="X495" s="2" t="s">
        <v>207</v>
      </c>
      <c r="Z495" s="2" t="s">
        <v>138</v>
      </c>
      <c r="AB495" s="2">
        <v>20.0</v>
      </c>
      <c r="AC495" s="2" t="s">
        <v>2405</v>
      </c>
      <c r="AD495" s="2" t="s">
        <v>236</v>
      </c>
      <c r="AG495" s="2" t="s">
        <v>35</v>
      </c>
      <c r="AO495" s="2" t="s">
        <v>116</v>
      </c>
      <c r="AQ495" s="2">
        <v>6.0</v>
      </c>
      <c r="AS495" s="2">
        <v>2.0</v>
      </c>
      <c r="AU495" s="2">
        <v>16.0</v>
      </c>
      <c r="AV495" s="2" t="s">
        <v>2406</v>
      </c>
      <c r="AW495" s="2" t="s">
        <v>101</v>
      </c>
      <c r="AY495" s="2">
        <v>9.0</v>
      </c>
      <c r="AZ495" s="2" t="s">
        <v>2407</v>
      </c>
      <c r="BA495" s="2" t="s">
        <v>2408</v>
      </c>
      <c r="BB495" s="2" t="s">
        <v>2409</v>
      </c>
      <c r="BC495" s="2">
        <v>0.0</v>
      </c>
    </row>
    <row r="496">
      <c r="A496" s="2">
        <v>494.0</v>
      </c>
      <c r="B496" s="2">
        <v>494.0</v>
      </c>
      <c r="C496" s="2">
        <v>494.0</v>
      </c>
      <c r="D496" s="2" t="s">
        <v>6</v>
      </c>
      <c r="J496" s="4">
        <v>32718.0</v>
      </c>
      <c r="K496" s="2">
        <v>7.0</v>
      </c>
      <c r="L496" s="2">
        <v>0.0</v>
      </c>
      <c r="M496" s="2">
        <v>13.0</v>
      </c>
      <c r="N496" s="2">
        <v>6.0</v>
      </c>
      <c r="O496" s="2" t="s">
        <v>291</v>
      </c>
      <c r="P496" s="2">
        <v>0.0</v>
      </c>
      <c r="Q496" s="2" t="s">
        <v>172</v>
      </c>
      <c r="S496" s="2" t="s">
        <v>90</v>
      </c>
      <c r="U496" s="2">
        <v>0.0</v>
      </c>
      <c r="AD496" s="2" t="s">
        <v>78</v>
      </c>
      <c r="AH496" s="2" t="s">
        <v>36</v>
      </c>
      <c r="AO496" s="2" t="s">
        <v>116</v>
      </c>
      <c r="AQ496" s="2">
        <v>5.0</v>
      </c>
      <c r="AS496" s="2">
        <v>2.0</v>
      </c>
      <c r="AU496" s="2">
        <v>6.0</v>
      </c>
      <c r="AV496" s="2" t="s">
        <v>2410</v>
      </c>
      <c r="AW496" s="2" t="s">
        <v>84</v>
      </c>
      <c r="AY496" s="2">
        <v>6.0</v>
      </c>
      <c r="AZ496" s="2" t="s">
        <v>2411</v>
      </c>
      <c r="BA496" s="2" t="s">
        <v>2412</v>
      </c>
      <c r="BB496" s="2" t="s">
        <v>2413</v>
      </c>
      <c r="BC496" s="2">
        <v>1.0</v>
      </c>
    </row>
    <row r="497">
      <c r="A497" s="2">
        <v>495.0</v>
      </c>
      <c r="B497" s="2">
        <v>495.0</v>
      </c>
      <c r="C497" s="2">
        <v>495.0</v>
      </c>
      <c r="D497" s="2" t="s">
        <v>6</v>
      </c>
      <c r="E497" s="2" t="s">
        <v>7</v>
      </c>
      <c r="G497" s="2" t="s">
        <v>9</v>
      </c>
      <c r="J497" s="4">
        <v>30053.0</v>
      </c>
      <c r="K497" s="2">
        <v>6.0</v>
      </c>
      <c r="L497" s="2">
        <v>30.0</v>
      </c>
      <c r="M497" s="2">
        <v>10.0</v>
      </c>
      <c r="N497" s="2">
        <v>20.0</v>
      </c>
      <c r="O497" s="2" t="s">
        <v>167</v>
      </c>
      <c r="P497" s="2">
        <v>1.0</v>
      </c>
      <c r="U497" s="2">
        <v>1.0</v>
      </c>
      <c r="V497" s="2" t="s">
        <v>11</v>
      </c>
      <c r="X497" s="2" t="s">
        <v>147</v>
      </c>
      <c r="Z497" s="2" t="s">
        <v>228</v>
      </c>
      <c r="AB497" s="2">
        <v>5.0</v>
      </c>
      <c r="AC497" s="2" t="s">
        <v>2414</v>
      </c>
      <c r="AD497" s="2" t="s">
        <v>78</v>
      </c>
      <c r="AG497" s="2" t="s">
        <v>35</v>
      </c>
      <c r="AO497" s="2" t="s">
        <v>97</v>
      </c>
      <c r="AR497" s="6">
        <v>43388.0</v>
      </c>
      <c r="AT497" s="6">
        <v>43388.0</v>
      </c>
      <c r="AU497" s="2">
        <v>500.0</v>
      </c>
      <c r="AV497" s="2" t="s">
        <v>2415</v>
      </c>
      <c r="AW497" s="2" t="s">
        <v>84</v>
      </c>
      <c r="AY497" s="2">
        <v>8.0</v>
      </c>
      <c r="AZ497" s="2" t="s">
        <v>2416</v>
      </c>
      <c r="BA497" s="2" t="s">
        <v>2417</v>
      </c>
      <c r="BB497" s="2" t="s">
        <v>2418</v>
      </c>
      <c r="BC497" s="2">
        <v>1.0</v>
      </c>
    </row>
    <row r="498">
      <c r="A498" s="2">
        <v>496.0</v>
      </c>
      <c r="B498" s="2">
        <v>496.0</v>
      </c>
      <c r="C498" s="2">
        <v>496.0</v>
      </c>
      <c r="D498" s="2" t="s">
        <v>6</v>
      </c>
      <c r="J498" s="4">
        <v>22816.0</v>
      </c>
      <c r="K498" s="2">
        <v>8.0</v>
      </c>
      <c r="L498" s="2">
        <v>60.0</v>
      </c>
      <c r="M498" s="2">
        <v>8.0</v>
      </c>
      <c r="N498" s="2">
        <v>5.0</v>
      </c>
      <c r="O498" s="2" t="s">
        <v>167</v>
      </c>
      <c r="P498" s="2">
        <v>1.0</v>
      </c>
      <c r="U498" s="2">
        <v>1.0</v>
      </c>
      <c r="V498" s="2" t="s">
        <v>213</v>
      </c>
      <c r="X498" s="2" t="s">
        <v>75</v>
      </c>
      <c r="Z498" s="2" t="s">
        <v>123</v>
      </c>
      <c r="AB498" s="2">
        <v>25.0</v>
      </c>
      <c r="AC498" s="2" t="s">
        <v>2419</v>
      </c>
      <c r="AD498" s="2" t="s">
        <v>114</v>
      </c>
      <c r="AH498" s="2" t="s">
        <v>36</v>
      </c>
      <c r="AO498" s="2" t="s">
        <v>97</v>
      </c>
      <c r="AR498" s="2">
        <v>21.0</v>
      </c>
      <c r="AU498" s="2">
        <v>8.0</v>
      </c>
      <c r="AV498" s="2" t="s">
        <v>2420</v>
      </c>
      <c r="AW498" s="2" t="s">
        <v>101</v>
      </c>
      <c r="AY498" s="2">
        <v>10.0</v>
      </c>
      <c r="AZ498" s="2" t="s">
        <v>2421</v>
      </c>
      <c r="BA498" s="2" t="s">
        <v>2422</v>
      </c>
      <c r="BB498" s="2" t="s">
        <v>2423</v>
      </c>
      <c r="BC498" s="2">
        <v>1.0</v>
      </c>
    </row>
    <row r="499">
      <c r="A499" s="2">
        <v>497.0</v>
      </c>
      <c r="B499" s="2">
        <v>497.0</v>
      </c>
      <c r="C499" s="2">
        <v>497.0</v>
      </c>
      <c r="H499" s="2" t="s">
        <v>10</v>
      </c>
      <c r="J499" s="4">
        <v>31540.0</v>
      </c>
      <c r="K499" s="2">
        <v>5.0</v>
      </c>
      <c r="L499" s="2">
        <v>20.0</v>
      </c>
      <c r="M499" s="2">
        <v>12.0</v>
      </c>
      <c r="N499" s="2">
        <v>20.0</v>
      </c>
      <c r="O499" s="2" t="s">
        <v>120</v>
      </c>
      <c r="P499" s="2">
        <v>0.0</v>
      </c>
      <c r="R499" s="2" t="s">
        <v>2424</v>
      </c>
      <c r="S499" s="2" t="s">
        <v>72</v>
      </c>
      <c r="U499" s="2">
        <v>1.0</v>
      </c>
      <c r="V499" s="2" t="s">
        <v>315</v>
      </c>
      <c r="Y499" s="2" t="s">
        <v>2425</v>
      </c>
      <c r="Z499" s="2" t="s">
        <v>457</v>
      </c>
      <c r="AB499" s="2">
        <v>6.0</v>
      </c>
      <c r="AC499" s="2" t="s">
        <v>1100</v>
      </c>
      <c r="AD499" s="2" t="s">
        <v>114</v>
      </c>
      <c r="AE499" s="2" t="s">
        <v>33</v>
      </c>
      <c r="AH499" s="2" t="s">
        <v>36</v>
      </c>
      <c r="AO499" s="2" t="s">
        <v>79</v>
      </c>
      <c r="AR499" s="2">
        <v>10.0</v>
      </c>
      <c r="AS499" s="2">
        <v>2.0</v>
      </c>
      <c r="AU499" s="2">
        <v>10.0</v>
      </c>
      <c r="AV499" s="2" t="s">
        <v>2426</v>
      </c>
      <c r="AW499" s="2" t="s">
        <v>101</v>
      </c>
      <c r="AY499" s="2">
        <v>10.0</v>
      </c>
      <c r="AZ499" s="2" t="s">
        <v>2427</v>
      </c>
      <c r="BA499" s="2" t="s">
        <v>2428</v>
      </c>
      <c r="BB499" s="2" t="s">
        <v>2429</v>
      </c>
    </row>
    <row r="500">
      <c r="A500" s="2">
        <v>498.0</v>
      </c>
      <c r="B500" s="2">
        <v>498.0</v>
      </c>
      <c r="C500" s="2">
        <v>498.0</v>
      </c>
      <c r="D500" s="2" t="s">
        <v>6</v>
      </c>
      <c r="J500" s="4">
        <v>30081.0</v>
      </c>
      <c r="K500" s="2">
        <v>9.0</v>
      </c>
      <c r="L500" s="2">
        <v>15.0</v>
      </c>
      <c r="M500" s="2">
        <v>8.0</v>
      </c>
      <c r="N500" s="2">
        <v>20.0</v>
      </c>
      <c r="O500" s="2" t="s">
        <v>327</v>
      </c>
      <c r="P500" s="2">
        <v>1.0</v>
      </c>
      <c r="U500" s="2">
        <v>1.0</v>
      </c>
      <c r="V500" s="2" t="s">
        <v>11</v>
      </c>
      <c r="X500" s="2" t="s">
        <v>111</v>
      </c>
      <c r="AA500" s="2" t="s">
        <v>394</v>
      </c>
      <c r="AB500" s="2">
        <v>7.0</v>
      </c>
      <c r="AC500" s="2" t="s">
        <v>2430</v>
      </c>
      <c r="AD500" s="2" t="s">
        <v>114</v>
      </c>
      <c r="AH500" s="2" t="s">
        <v>36</v>
      </c>
      <c r="AO500" s="2" t="s">
        <v>116</v>
      </c>
      <c r="AQ500" s="2">
        <v>6.0</v>
      </c>
      <c r="AS500" s="2">
        <v>6.0</v>
      </c>
      <c r="AU500" s="2">
        <v>20.0</v>
      </c>
      <c r="AV500" s="2" t="s">
        <v>2431</v>
      </c>
      <c r="AW500" s="2" t="s">
        <v>84</v>
      </c>
      <c r="AY500" s="2">
        <v>10.0</v>
      </c>
      <c r="AZ500" s="2" t="s">
        <v>2432</v>
      </c>
      <c r="BA500" s="2" t="s">
        <v>512</v>
      </c>
      <c r="BB500" s="2" t="s">
        <v>2433</v>
      </c>
      <c r="BC500" s="2">
        <v>0.0</v>
      </c>
    </row>
    <row r="501">
      <c r="A501" s="2">
        <v>499.0</v>
      </c>
      <c r="B501" s="2">
        <v>499.0</v>
      </c>
      <c r="C501" s="2">
        <v>499.0</v>
      </c>
      <c r="H501" s="2" t="s">
        <v>10</v>
      </c>
      <c r="J501" s="4">
        <v>32850.0</v>
      </c>
      <c r="K501" s="2">
        <v>7.0</v>
      </c>
      <c r="L501" s="2">
        <v>50.0</v>
      </c>
      <c r="M501" s="2">
        <v>10.0</v>
      </c>
      <c r="N501" s="2">
        <v>5.0</v>
      </c>
      <c r="O501" s="2" t="s">
        <v>70</v>
      </c>
      <c r="P501" s="2">
        <v>1.0</v>
      </c>
      <c r="U501" s="2">
        <v>1.0</v>
      </c>
      <c r="V501" s="2" t="s">
        <v>224</v>
      </c>
      <c r="X501" s="2" t="s">
        <v>75</v>
      </c>
      <c r="Z501" s="2" t="s">
        <v>123</v>
      </c>
      <c r="AB501" s="2">
        <v>5.0</v>
      </c>
      <c r="AC501" s="2" t="s">
        <v>2434</v>
      </c>
      <c r="AD501" s="2" t="s">
        <v>78</v>
      </c>
      <c r="AJ501" s="2" t="s">
        <v>38</v>
      </c>
      <c r="AO501" s="2" t="s">
        <v>97</v>
      </c>
      <c r="AQ501" s="2">
        <v>6.0</v>
      </c>
      <c r="AS501" s="2">
        <v>6.0</v>
      </c>
      <c r="AU501" s="2">
        <v>7.0</v>
      </c>
      <c r="AV501" s="2" t="s">
        <v>2435</v>
      </c>
      <c r="AW501" s="2" t="s">
        <v>292</v>
      </c>
      <c r="AY501" s="2">
        <v>10.0</v>
      </c>
      <c r="AZ501" s="2" t="s">
        <v>2436</v>
      </c>
      <c r="BA501" s="2" t="s">
        <v>2437</v>
      </c>
      <c r="BB501" s="2" t="s">
        <v>154</v>
      </c>
      <c r="BC501" s="2">
        <v>1.0</v>
      </c>
    </row>
    <row r="502">
      <c r="A502" s="2">
        <v>500.0</v>
      </c>
      <c r="B502" s="2">
        <v>500.0</v>
      </c>
      <c r="C502" s="2">
        <v>500.0</v>
      </c>
      <c r="D502" s="2" t="s">
        <v>6</v>
      </c>
      <c r="E502" s="2" t="s">
        <v>7</v>
      </c>
      <c r="H502" s="2" t="s">
        <v>10</v>
      </c>
      <c r="J502" s="4">
        <v>32964.0</v>
      </c>
      <c r="K502" s="2">
        <v>6.0</v>
      </c>
      <c r="L502" s="2">
        <v>15.0</v>
      </c>
      <c r="M502" s="2">
        <v>8.0</v>
      </c>
      <c r="N502" s="2">
        <v>1.0</v>
      </c>
      <c r="O502" s="2" t="s">
        <v>167</v>
      </c>
      <c r="P502" s="2">
        <v>0.0</v>
      </c>
      <c r="Q502" s="2" t="s">
        <v>172</v>
      </c>
      <c r="S502" s="2" t="s">
        <v>130</v>
      </c>
      <c r="U502" s="2">
        <v>1.0</v>
      </c>
      <c r="V502" s="2" t="s">
        <v>224</v>
      </c>
      <c r="X502" s="2" t="s">
        <v>111</v>
      </c>
      <c r="Z502" s="2" t="s">
        <v>228</v>
      </c>
      <c r="AB502" s="2">
        <v>0.0</v>
      </c>
      <c r="AC502" s="2" t="s">
        <v>301</v>
      </c>
      <c r="AD502" s="2" t="s">
        <v>78</v>
      </c>
      <c r="AH502" s="2" t="s">
        <v>36</v>
      </c>
      <c r="AN502" s="2" t="s">
        <v>2438</v>
      </c>
      <c r="AO502" s="2" t="s">
        <v>97</v>
      </c>
      <c r="AQ502" s="2">
        <v>4.0</v>
      </c>
      <c r="AS502" s="2">
        <v>6.0</v>
      </c>
      <c r="AU502" s="2">
        <v>60.0</v>
      </c>
      <c r="AV502" s="2" t="s">
        <v>2439</v>
      </c>
      <c r="AW502" s="2" t="s">
        <v>101</v>
      </c>
      <c r="AY502" s="2">
        <v>10.0</v>
      </c>
      <c r="AZ502" s="2" t="s">
        <v>2440</v>
      </c>
      <c r="BC502" s="2">
        <v>1.0</v>
      </c>
    </row>
    <row r="503">
      <c r="A503" s="2">
        <v>501.0</v>
      </c>
      <c r="B503" s="2">
        <v>501.0</v>
      </c>
      <c r="C503" s="2">
        <v>501.0</v>
      </c>
      <c r="E503" s="2" t="s">
        <v>7</v>
      </c>
      <c r="H503" s="2" t="s">
        <v>10</v>
      </c>
      <c r="J503" s="4">
        <v>25965.0</v>
      </c>
      <c r="K503" s="2">
        <v>8.0</v>
      </c>
      <c r="L503" s="2">
        <v>30.0</v>
      </c>
      <c r="M503" s="2">
        <v>9.0</v>
      </c>
      <c r="N503" s="2">
        <v>4.0</v>
      </c>
      <c r="O503" s="2" t="s">
        <v>120</v>
      </c>
      <c r="P503" s="2">
        <v>1.0</v>
      </c>
      <c r="U503" s="2">
        <v>1.0</v>
      </c>
      <c r="V503" s="2" t="s">
        <v>524</v>
      </c>
      <c r="X503" s="2" t="s">
        <v>75</v>
      </c>
      <c r="Z503" s="2" t="s">
        <v>374</v>
      </c>
      <c r="AB503" s="2">
        <v>23.0</v>
      </c>
      <c r="AC503" s="2" t="s">
        <v>2441</v>
      </c>
      <c r="AD503" s="2" t="s">
        <v>236</v>
      </c>
      <c r="AJ503" s="2" t="s">
        <v>38</v>
      </c>
      <c r="AO503" s="2" t="s">
        <v>79</v>
      </c>
      <c r="AR503" s="2">
        <v>23.0</v>
      </c>
      <c r="AS503" s="2">
        <v>2.0</v>
      </c>
      <c r="AU503" s="2">
        <v>15.0</v>
      </c>
      <c r="AV503" s="2" t="s">
        <v>2442</v>
      </c>
      <c r="AW503" s="2" t="s">
        <v>84</v>
      </c>
      <c r="AY503" s="2">
        <v>8.0</v>
      </c>
      <c r="AZ503" s="2" t="s">
        <v>2443</v>
      </c>
      <c r="BA503" s="2" t="s">
        <v>2444</v>
      </c>
      <c r="BB503" s="2" t="s">
        <v>2445</v>
      </c>
      <c r="BC503" s="2">
        <v>0.0</v>
      </c>
    </row>
    <row r="504">
      <c r="A504" s="2">
        <v>502.0</v>
      </c>
      <c r="B504" s="2">
        <v>502.0</v>
      </c>
      <c r="C504" s="2">
        <v>502.0</v>
      </c>
      <c r="E504" s="2" t="s">
        <v>7</v>
      </c>
      <c r="J504" s="4">
        <v>30672.0</v>
      </c>
      <c r="K504" s="2">
        <v>7.0</v>
      </c>
      <c r="L504" s="2">
        <v>20.0</v>
      </c>
      <c r="M504" s="2">
        <v>10.0</v>
      </c>
      <c r="N504" s="2">
        <v>24.0</v>
      </c>
      <c r="O504" s="2" t="s">
        <v>134</v>
      </c>
      <c r="P504" s="2">
        <v>1.0</v>
      </c>
      <c r="U504" s="2">
        <v>1.0</v>
      </c>
      <c r="V504" s="2" t="s">
        <v>315</v>
      </c>
      <c r="X504" s="2" t="s">
        <v>111</v>
      </c>
      <c r="Z504" s="2" t="s">
        <v>457</v>
      </c>
      <c r="AB504" s="2">
        <v>10.0</v>
      </c>
      <c r="AC504" s="2" t="s">
        <v>2446</v>
      </c>
      <c r="AD504" s="2" t="s">
        <v>114</v>
      </c>
      <c r="AH504" s="2" t="s">
        <v>36</v>
      </c>
      <c r="AO504" s="2" t="s">
        <v>97</v>
      </c>
      <c r="AQ504" s="2">
        <v>5.0</v>
      </c>
      <c r="AS504" s="2">
        <v>1.0</v>
      </c>
      <c r="AU504" s="2">
        <v>6.0</v>
      </c>
      <c r="AV504" s="2" t="s">
        <v>2447</v>
      </c>
      <c r="AW504" s="2" t="s">
        <v>101</v>
      </c>
      <c r="AY504" s="2">
        <v>10.0</v>
      </c>
      <c r="AZ504" s="2" t="s">
        <v>2448</v>
      </c>
      <c r="BA504" s="2" t="s">
        <v>2449</v>
      </c>
      <c r="BB504" s="2" t="s">
        <v>202</v>
      </c>
      <c r="BC504" s="2">
        <v>1.0</v>
      </c>
    </row>
    <row r="505">
      <c r="A505" s="2">
        <v>503.0</v>
      </c>
      <c r="B505" s="2">
        <v>503.0</v>
      </c>
      <c r="C505" s="2">
        <v>503.0</v>
      </c>
      <c r="H505" s="2" t="s">
        <v>10</v>
      </c>
      <c r="J505" s="4">
        <v>28203.0</v>
      </c>
      <c r="K505" s="2">
        <v>6.0</v>
      </c>
      <c r="L505" s="2">
        <v>30.0</v>
      </c>
      <c r="M505" s="2">
        <v>7.0</v>
      </c>
      <c r="N505" s="2">
        <v>6.0</v>
      </c>
      <c r="O505" s="2" t="s">
        <v>87</v>
      </c>
      <c r="P505" s="2">
        <v>0.0</v>
      </c>
      <c r="Q505" s="2" t="s">
        <v>193</v>
      </c>
      <c r="S505" s="2" t="s">
        <v>135</v>
      </c>
      <c r="U505" s="2">
        <v>1.0</v>
      </c>
      <c r="V505" s="2" t="s">
        <v>110</v>
      </c>
      <c r="X505" s="2" t="s">
        <v>75</v>
      </c>
      <c r="AA505" s="2" t="s">
        <v>2450</v>
      </c>
      <c r="AB505" s="2">
        <v>20.0</v>
      </c>
      <c r="AC505" s="2" t="s">
        <v>2451</v>
      </c>
      <c r="AD505" s="2" t="s">
        <v>464</v>
      </c>
      <c r="AH505" s="2" t="s">
        <v>36</v>
      </c>
      <c r="AO505" s="2" t="s">
        <v>237</v>
      </c>
      <c r="AQ505" s="2">
        <v>6.0</v>
      </c>
      <c r="AS505" s="2">
        <v>5.0</v>
      </c>
      <c r="AU505" s="2">
        <v>100.0</v>
      </c>
      <c r="AV505" s="2" t="s">
        <v>2452</v>
      </c>
      <c r="AW505" s="2" t="s">
        <v>101</v>
      </c>
      <c r="AY505" s="2">
        <v>9.0</v>
      </c>
      <c r="AZ505" s="2" t="s">
        <v>2453</v>
      </c>
      <c r="BA505" s="2" t="s">
        <v>600</v>
      </c>
      <c r="BB505" s="2" t="s">
        <v>202</v>
      </c>
      <c r="BC505" s="2">
        <v>0.0</v>
      </c>
    </row>
    <row r="506">
      <c r="A506" s="2">
        <v>504.0</v>
      </c>
      <c r="B506" s="2">
        <v>504.0</v>
      </c>
      <c r="C506" s="2">
        <v>504.0</v>
      </c>
      <c r="D506" s="2" t="s">
        <v>6</v>
      </c>
      <c r="H506" s="2" t="s">
        <v>10</v>
      </c>
      <c r="J506" s="4">
        <v>31758.0</v>
      </c>
      <c r="K506" s="2">
        <v>6.0</v>
      </c>
      <c r="L506" s="2">
        <v>60.0</v>
      </c>
      <c r="M506" s="2">
        <v>10.0</v>
      </c>
      <c r="N506" s="2">
        <v>6.0</v>
      </c>
      <c r="O506" s="2" t="s">
        <v>291</v>
      </c>
      <c r="P506" s="2">
        <v>1.0</v>
      </c>
      <c r="U506" s="2">
        <v>1.0</v>
      </c>
      <c r="V506" s="2" t="s">
        <v>315</v>
      </c>
      <c r="X506" s="2" t="s">
        <v>111</v>
      </c>
      <c r="Z506" s="2" t="s">
        <v>123</v>
      </c>
      <c r="AB506" s="2">
        <v>9.0</v>
      </c>
      <c r="AC506" s="2" t="s">
        <v>2454</v>
      </c>
      <c r="AD506" s="2" t="s">
        <v>78</v>
      </c>
      <c r="AJ506" s="2" t="s">
        <v>38</v>
      </c>
      <c r="AO506" s="2" t="s">
        <v>97</v>
      </c>
      <c r="AQ506" s="2">
        <v>5.0</v>
      </c>
      <c r="AS506" s="2">
        <v>5.0</v>
      </c>
      <c r="AU506" s="2">
        <v>5.0</v>
      </c>
      <c r="AV506" s="2" t="s">
        <v>2455</v>
      </c>
      <c r="AW506" s="2" t="s">
        <v>101</v>
      </c>
      <c r="AY506" s="2">
        <v>10.0</v>
      </c>
      <c r="AZ506" s="2" t="s">
        <v>2456</v>
      </c>
      <c r="BA506" s="2" t="s">
        <v>2457</v>
      </c>
      <c r="BB506" s="2" t="s">
        <v>2458</v>
      </c>
      <c r="BC506" s="2">
        <v>1.0</v>
      </c>
    </row>
    <row r="507">
      <c r="A507" s="2">
        <v>505.0</v>
      </c>
      <c r="B507" s="2">
        <v>505.0</v>
      </c>
      <c r="C507" s="2">
        <v>505.0</v>
      </c>
      <c r="D507" s="2" t="s">
        <v>6</v>
      </c>
      <c r="J507" s="4">
        <v>32136.0</v>
      </c>
      <c r="K507" s="2">
        <v>6.0</v>
      </c>
      <c r="L507" s="2">
        <v>2.0</v>
      </c>
      <c r="M507" s="2">
        <v>10.0</v>
      </c>
      <c r="N507" s="2">
        <v>10.0</v>
      </c>
      <c r="O507" s="2" t="s">
        <v>134</v>
      </c>
      <c r="P507" s="2">
        <v>1.0</v>
      </c>
      <c r="U507" s="2">
        <v>1.0</v>
      </c>
      <c r="V507" s="2" t="s">
        <v>206</v>
      </c>
      <c r="X507" s="2" t="s">
        <v>111</v>
      </c>
      <c r="Z507" s="2" t="s">
        <v>123</v>
      </c>
      <c r="AB507" s="2">
        <v>1.0</v>
      </c>
      <c r="AC507" s="2" t="s">
        <v>567</v>
      </c>
      <c r="AD507" s="2" t="s">
        <v>114</v>
      </c>
      <c r="AJ507" s="2" t="s">
        <v>38</v>
      </c>
      <c r="AO507" s="2" t="s">
        <v>79</v>
      </c>
      <c r="AR507" s="2">
        <v>10.0</v>
      </c>
      <c r="AS507" s="2">
        <v>3.0</v>
      </c>
      <c r="AU507" s="2">
        <v>6.0</v>
      </c>
      <c r="AV507" s="2" t="s">
        <v>2459</v>
      </c>
      <c r="AW507" s="2" t="s">
        <v>101</v>
      </c>
      <c r="AY507" s="2">
        <v>8.0</v>
      </c>
      <c r="AZ507" s="2" t="s">
        <v>2460</v>
      </c>
      <c r="BA507" s="2" t="s">
        <v>2461</v>
      </c>
      <c r="BC507" s="2">
        <v>0.0</v>
      </c>
    </row>
    <row r="508">
      <c r="A508" s="2">
        <v>506.0</v>
      </c>
      <c r="B508" s="2">
        <v>506.0</v>
      </c>
      <c r="C508" s="2">
        <v>506.0</v>
      </c>
      <c r="D508" s="2" t="s">
        <v>6</v>
      </c>
      <c r="J508" s="4">
        <v>32478.0</v>
      </c>
      <c r="K508" s="2">
        <v>8.0</v>
      </c>
      <c r="L508" s="2">
        <v>0.0</v>
      </c>
      <c r="M508" s="2">
        <v>8.0</v>
      </c>
      <c r="N508" s="2">
        <v>4.0</v>
      </c>
      <c r="O508" s="2" t="s">
        <v>87</v>
      </c>
      <c r="P508" s="2">
        <v>1.0</v>
      </c>
      <c r="Q508" s="2" t="s">
        <v>71</v>
      </c>
      <c r="S508" s="2" t="s">
        <v>135</v>
      </c>
      <c r="U508" s="2">
        <v>0.0</v>
      </c>
      <c r="AD508" s="2" t="s">
        <v>464</v>
      </c>
      <c r="AE508" s="2" t="s">
        <v>33</v>
      </c>
      <c r="AG508" s="2" t="s">
        <v>35</v>
      </c>
      <c r="AO508" s="2" t="s">
        <v>116</v>
      </c>
      <c r="AR508" s="2">
        <v>35.0</v>
      </c>
      <c r="AT508" s="2">
        <v>56.0</v>
      </c>
      <c r="AU508" s="2">
        <v>112.0</v>
      </c>
      <c r="AV508" s="2" t="s">
        <v>2462</v>
      </c>
      <c r="AW508" s="2" t="s">
        <v>101</v>
      </c>
      <c r="AY508" s="2">
        <v>10.0</v>
      </c>
      <c r="AZ508" s="2" t="s">
        <v>2463</v>
      </c>
      <c r="BA508" s="2" t="s">
        <v>2464</v>
      </c>
      <c r="BB508" s="2" t="s">
        <v>2465</v>
      </c>
    </row>
    <row r="509">
      <c r="A509" s="2">
        <v>507.0</v>
      </c>
      <c r="B509" s="2">
        <v>507.0</v>
      </c>
      <c r="C509" s="2">
        <v>507.0</v>
      </c>
      <c r="D509" s="2" t="s">
        <v>6</v>
      </c>
      <c r="J509" s="4">
        <v>29313.0</v>
      </c>
      <c r="K509" s="2">
        <v>7.0</v>
      </c>
      <c r="L509" s="2">
        <v>0.0</v>
      </c>
      <c r="M509" s="2">
        <v>5.0</v>
      </c>
      <c r="N509" s="2">
        <v>8.0</v>
      </c>
      <c r="O509" s="2" t="s">
        <v>192</v>
      </c>
      <c r="P509" s="2">
        <v>0.0</v>
      </c>
      <c r="Q509" s="2" t="s">
        <v>193</v>
      </c>
      <c r="T509" s="2" t="s">
        <v>2466</v>
      </c>
      <c r="U509" s="2">
        <v>0.0</v>
      </c>
      <c r="AD509" s="2" t="s">
        <v>114</v>
      </c>
      <c r="AI509" s="2" t="s">
        <v>37</v>
      </c>
      <c r="AJ509" s="2" t="s">
        <v>38</v>
      </c>
      <c r="AO509" s="2" t="s">
        <v>97</v>
      </c>
      <c r="AR509" s="2">
        <v>8.0</v>
      </c>
      <c r="AT509" s="2">
        <v>16.0</v>
      </c>
      <c r="AU509" s="2">
        <v>8.0</v>
      </c>
      <c r="AV509" s="2" t="s">
        <v>2467</v>
      </c>
      <c r="AW509" s="2" t="s">
        <v>101</v>
      </c>
      <c r="AY509" s="2">
        <v>9.0</v>
      </c>
      <c r="AZ509" s="2" t="s">
        <v>2468</v>
      </c>
      <c r="BA509" s="2" t="s">
        <v>2469</v>
      </c>
      <c r="BB509" s="2" t="s">
        <v>2470</v>
      </c>
      <c r="BC509" s="2">
        <v>1.0</v>
      </c>
    </row>
    <row r="510">
      <c r="A510" s="2">
        <v>508.0</v>
      </c>
      <c r="B510" s="2">
        <v>508.0</v>
      </c>
      <c r="C510" s="2">
        <v>508.0</v>
      </c>
      <c r="D510" s="2" t="s">
        <v>6</v>
      </c>
      <c r="J510" s="4">
        <v>33993.0</v>
      </c>
      <c r="K510" s="2">
        <v>7.0</v>
      </c>
      <c r="L510" s="2">
        <v>20.0</v>
      </c>
      <c r="M510" s="2">
        <v>5.0</v>
      </c>
      <c r="N510" s="2">
        <v>36.0</v>
      </c>
      <c r="O510" s="2" t="s">
        <v>437</v>
      </c>
      <c r="P510" s="2">
        <v>0.0</v>
      </c>
      <c r="Q510" s="2" t="s">
        <v>108</v>
      </c>
      <c r="S510" s="2" t="s">
        <v>72</v>
      </c>
      <c r="U510" s="2">
        <v>1.0</v>
      </c>
      <c r="V510" s="2" t="s">
        <v>11</v>
      </c>
      <c r="X510" s="2" t="s">
        <v>147</v>
      </c>
      <c r="Z510" s="2" t="s">
        <v>138</v>
      </c>
      <c r="AB510" s="2">
        <v>1.0</v>
      </c>
      <c r="AC510" s="2" t="s">
        <v>2471</v>
      </c>
      <c r="AD510" s="2" t="s">
        <v>78</v>
      </c>
      <c r="AF510" s="2" t="s">
        <v>34</v>
      </c>
      <c r="AN510" s="2" t="s">
        <v>2472</v>
      </c>
      <c r="AO510" s="2" t="s">
        <v>97</v>
      </c>
      <c r="AR510" s="2">
        <v>15.0</v>
      </c>
      <c r="AT510" s="2">
        <v>15.0</v>
      </c>
      <c r="AU510" s="2">
        <v>160.0</v>
      </c>
      <c r="AV510" s="2" t="s">
        <v>2473</v>
      </c>
      <c r="AW510" s="2" t="s">
        <v>84</v>
      </c>
      <c r="AY510" s="2">
        <v>9.0</v>
      </c>
      <c r="AZ510" s="2" t="s">
        <v>984</v>
      </c>
      <c r="BA510" s="2" t="s">
        <v>984</v>
      </c>
      <c r="BB510" s="2" t="s">
        <v>2474</v>
      </c>
      <c r="BC510" s="2">
        <v>1.0</v>
      </c>
    </row>
    <row r="511">
      <c r="A511" s="2">
        <v>509.0</v>
      </c>
      <c r="B511" s="2">
        <v>509.0</v>
      </c>
      <c r="C511" s="2">
        <v>509.0</v>
      </c>
      <c r="E511" s="2" t="s">
        <v>7</v>
      </c>
      <c r="J511" s="4">
        <v>29614.0</v>
      </c>
      <c r="K511" s="2">
        <v>7.0</v>
      </c>
      <c r="L511" s="2">
        <v>200.0</v>
      </c>
      <c r="M511" s="2">
        <v>12.0</v>
      </c>
      <c r="N511" s="2">
        <v>10.0</v>
      </c>
      <c r="O511" s="2" t="s">
        <v>437</v>
      </c>
      <c r="P511" s="2">
        <v>1.0</v>
      </c>
      <c r="U511" s="2">
        <v>1.0</v>
      </c>
      <c r="V511" s="2" t="s">
        <v>224</v>
      </c>
      <c r="X511" s="2" t="s">
        <v>147</v>
      </c>
      <c r="Z511" s="2" t="s">
        <v>374</v>
      </c>
      <c r="AB511" s="2">
        <v>5.0</v>
      </c>
      <c r="AC511" s="2" t="s">
        <v>2475</v>
      </c>
      <c r="AD511" s="2" t="s">
        <v>96</v>
      </c>
      <c r="AM511" s="2" t="s">
        <v>41</v>
      </c>
      <c r="AW511" s="2" t="s">
        <v>101</v>
      </c>
      <c r="AY511" s="2">
        <v>10.0</v>
      </c>
      <c r="AZ511" s="2" t="s">
        <v>2476</v>
      </c>
      <c r="BA511" s="2" t="s">
        <v>2477</v>
      </c>
      <c r="BB511" s="2" t="s">
        <v>2478</v>
      </c>
      <c r="BC511" s="2">
        <v>1.0</v>
      </c>
    </row>
    <row r="512">
      <c r="A512" s="2">
        <v>510.0</v>
      </c>
      <c r="B512" s="2">
        <v>510.0</v>
      </c>
      <c r="C512" s="2">
        <v>510.0</v>
      </c>
      <c r="E512" s="2" t="s">
        <v>7</v>
      </c>
      <c r="J512" s="4">
        <v>23189.0</v>
      </c>
      <c r="K512" s="2">
        <v>7.0</v>
      </c>
      <c r="L512" s="2">
        <v>45.0</v>
      </c>
      <c r="M512" s="2">
        <v>13.0</v>
      </c>
      <c r="N512" s="2">
        <v>1.0</v>
      </c>
      <c r="O512" s="2" t="s">
        <v>70</v>
      </c>
      <c r="P512" s="2">
        <v>0.0</v>
      </c>
      <c r="Q512" s="2" t="s">
        <v>108</v>
      </c>
      <c r="S512" s="2" t="s">
        <v>135</v>
      </c>
      <c r="U512" s="2">
        <v>0.0</v>
      </c>
      <c r="AD512" s="2" t="s">
        <v>114</v>
      </c>
      <c r="AF512" s="2" t="s">
        <v>34</v>
      </c>
      <c r="AO512" s="2" t="s">
        <v>97</v>
      </c>
      <c r="AQ512" s="2">
        <v>6.0</v>
      </c>
      <c r="AS512" s="2">
        <v>6.0</v>
      </c>
      <c r="AU512" s="2">
        <v>5.0</v>
      </c>
      <c r="AV512" s="2" t="s">
        <v>2479</v>
      </c>
      <c r="AW512" s="2" t="s">
        <v>101</v>
      </c>
      <c r="AY512" s="2">
        <v>10.0</v>
      </c>
      <c r="AZ512" s="2" t="s">
        <v>2480</v>
      </c>
      <c r="BB512" s="2" t="s">
        <v>2481</v>
      </c>
      <c r="BC512" s="2">
        <v>0.0</v>
      </c>
    </row>
    <row r="513">
      <c r="A513" s="2">
        <v>511.0</v>
      </c>
      <c r="B513" s="2">
        <v>511.0</v>
      </c>
      <c r="C513" s="2">
        <v>511.0</v>
      </c>
      <c r="I513" s="2" t="s">
        <v>2482</v>
      </c>
      <c r="J513" s="4">
        <v>32916.0</v>
      </c>
      <c r="K513" s="2">
        <v>6.0</v>
      </c>
      <c r="L513" s="2">
        <v>25.0</v>
      </c>
      <c r="M513" s="2">
        <v>15.0</v>
      </c>
      <c r="N513" s="2">
        <v>5.0</v>
      </c>
      <c r="O513" s="2" t="s">
        <v>87</v>
      </c>
      <c r="P513" s="2">
        <v>1.0</v>
      </c>
      <c r="U513" s="2">
        <v>1.0</v>
      </c>
      <c r="V513" s="2" t="s">
        <v>224</v>
      </c>
      <c r="X513" s="2" t="s">
        <v>111</v>
      </c>
      <c r="Z513" s="2" t="s">
        <v>123</v>
      </c>
      <c r="AB513" s="2">
        <v>1.0</v>
      </c>
      <c r="AC513" s="2" t="s">
        <v>2483</v>
      </c>
      <c r="AD513" s="2" t="s">
        <v>114</v>
      </c>
      <c r="AM513" s="2" t="s">
        <v>41</v>
      </c>
      <c r="AW513" s="2" t="s">
        <v>101</v>
      </c>
      <c r="AY513" s="2">
        <v>10.0</v>
      </c>
      <c r="AZ513" s="2" t="s">
        <v>2484</v>
      </c>
      <c r="BA513" s="2" t="s">
        <v>540</v>
      </c>
      <c r="BC513" s="2">
        <v>1.0</v>
      </c>
    </row>
    <row r="514">
      <c r="A514" s="2">
        <v>512.0</v>
      </c>
      <c r="B514" s="2">
        <v>512.0</v>
      </c>
      <c r="C514" s="2">
        <v>512.0</v>
      </c>
      <c r="D514" s="2" t="s">
        <v>6</v>
      </c>
      <c r="E514" s="2" t="s">
        <v>7</v>
      </c>
      <c r="J514" s="4">
        <v>34931.0</v>
      </c>
      <c r="K514" s="2">
        <v>7.0</v>
      </c>
      <c r="L514" s="2">
        <v>70.0</v>
      </c>
      <c r="M514" s="2">
        <v>6.0</v>
      </c>
      <c r="N514" s="2">
        <v>6.0</v>
      </c>
      <c r="O514" s="2" t="s">
        <v>192</v>
      </c>
      <c r="P514" s="2">
        <v>1.0</v>
      </c>
      <c r="U514" s="2">
        <v>1.0</v>
      </c>
      <c r="V514" s="2" t="s">
        <v>577</v>
      </c>
      <c r="X514" s="2" t="s">
        <v>451</v>
      </c>
      <c r="AA514" s="2" t="s">
        <v>1010</v>
      </c>
      <c r="AB514" s="2">
        <v>3.0</v>
      </c>
      <c r="AC514" s="2" t="s">
        <v>2485</v>
      </c>
      <c r="AD514" s="2" t="s">
        <v>78</v>
      </c>
      <c r="AM514" s="2" t="s">
        <v>41</v>
      </c>
      <c r="AW514" s="2" t="s">
        <v>292</v>
      </c>
      <c r="AY514" s="2">
        <v>10.0</v>
      </c>
      <c r="AZ514" s="2" t="s">
        <v>2486</v>
      </c>
      <c r="BA514" s="2" t="s">
        <v>2487</v>
      </c>
      <c r="BB514" s="2" t="s">
        <v>975</v>
      </c>
      <c r="BC514" s="2">
        <v>1.0</v>
      </c>
    </row>
    <row r="515">
      <c r="A515" s="2">
        <v>513.0</v>
      </c>
      <c r="B515" s="2">
        <v>513.0</v>
      </c>
      <c r="C515" s="2">
        <v>513.0</v>
      </c>
      <c r="D515" s="2" t="s">
        <v>6</v>
      </c>
      <c r="J515" s="4">
        <v>30351.0</v>
      </c>
      <c r="K515" s="2">
        <v>8.0</v>
      </c>
      <c r="L515" s="2">
        <v>0.0</v>
      </c>
      <c r="M515" s="2">
        <v>8.0</v>
      </c>
      <c r="N515" s="2">
        <v>4.0</v>
      </c>
      <c r="O515" s="2" t="s">
        <v>437</v>
      </c>
      <c r="P515" s="2">
        <v>0.0</v>
      </c>
      <c r="Q515" s="2" t="s">
        <v>108</v>
      </c>
      <c r="S515" s="2" t="s">
        <v>130</v>
      </c>
      <c r="U515" s="2">
        <v>0.0</v>
      </c>
      <c r="AD515" s="2" t="s">
        <v>114</v>
      </c>
      <c r="AG515" s="2" t="s">
        <v>35</v>
      </c>
      <c r="AH515" s="2" t="s">
        <v>36</v>
      </c>
      <c r="AO515" s="2" t="s">
        <v>97</v>
      </c>
      <c r="AR515" s="2">
        <v>30.0</v>
      </c>
      <c r="AT515" s="2">
        <v>20.0</v>
      </c>
      <c r="AU515" s="2">
        <v>80.0</v>
      </c>
      <c r="AV515" s="2" t="s">
        <v>2488</v>
      </c>
      <c r="AX515" s="2" t="s">
        <v>2489</v>
      </c>
      <c r="AY515" s="2">
        <v>10.0</v>
      </c>
      <c r="AZ515" s="2" t="s">
        <v>2490</v>
      </c>
      <c r="BC515" s="2">
        <v>0.0</v>
      </c>
    </row>
    <row r="516">
      <c r="A516" s="2">
        <v>514.0</v>
      </c>
      <c r="B516" s="2">
        <v>514.0</v>
      </c>
      <c r="C516" s="2">
        <v>514.0</v>
      </c>
      <c r="G516" s="2" t="s">
        <v>9</v>
      </c>
      <c r="J516" s="4">
        <v>34335.0</v>
      </c>
      <c r="K516" s="2">
        <v>6.0</v>
      </c>
      <c r="L516" s="2">
        <v>2.0</v>
      </c>
      <c r="M516" s="2">
        <v>17.0</v>
      </c>
      <c r="N516" s="2">
        <v>50.0</v>
      </c>
      <c r="O516" s="2" t="s">
        <v>134</v>
      </c>
      <c r="P516" s="2">
        <v>1.0</v>
      </c>
      <c r="U516" s="2">
        <v>0.0</v>
      </c>
      <c r="AD516" s="2" t="s">
        <v>114</v>
      </c>
      <c r="AG516" s="2" t="s">
        <v>35</v>
      </c>
      <c r="AO516" s="2" t="s">
        <v>79</v>
      </c>
      <c r="AQ516" s="2">
        <v>5.0</v>
      </c>
      <c r="AT516" s="2">
        <v>10.0</v>
      </c>
      <c r="AU516" s="2">
        <v>50.0</v>
      </c>
      <c r="AV516" s="2" t="s">
        <v>2491</v>
      </c>
      <c r="AW516" s="2" t="s">
        <v>84</v>
      </c>
      <c r="AY516" s="2">
        <v>10.0</v>
      </c>
      <c r="AZ516" s="2" t="s">
        <v>2492</v>
      </c>
      <c r="BA516" s="2" t="s">
        <v>2493</v>
      </c>
      <c r="BC516" s="2">
        <v>1.0</v>
      </c>
    </row>
    <row r="517">
      <c r="A517" s="2">
        <v>515.0</v>
      </c>
      <c r="B517" s="2">
        <v>515.0</v>
      </c>
      <c r="C517" s="2">
        <v>515.0</v>
      </c>
      <c r="D517" s="2" t="s">
        <v>6</v>
      </c>
      <c r="J517" s="4">
        <v>31403.0</v>
      </c>
      <c r="K517" s="2">
        <v>7.0</v>
      </c>
      <c r="L517" s="2">
        <v>60.0</v>
      </c>
      <c r="M517" s="2">
        <v>9.0</v>
      </c>
      <c r="N517" s="2">
        <v>3.0</v>
      </c>
      <c r="O517" s="2" t="s">
        <v>128</v>
      </c>
      <c r="P517" s="2">
        <v>0.0</v>
      </c>
      <c r="Q517" s="2" t="s">
        <v>193</v>
      </c>
      <c r="S517" s="2" t="s">
        <v>130</v>
      </c>
      <c r="U517" s="2">
        <v>0.0</v>
      </c>
      <c r="AD517" s="2" t="s">
        <v>114</v>
      </c>
      <c r="AH517" s="2" t="s">
        <v>36</v>
      </c>
      <c r="AO517" s="2" t="s">
        <v>116</v>
      </c>
      <c r="AQ517" s="2">
        <v>6.0</v>
      </c>
      <c r="AS517" s="2">
        <v>6.0</v>
      </c>
      <c r="AU517" s="2">
        <v>20.0</v>
      </c>
      <c r="AV517" s="2" t="s">
        <v>2494</v>
      </c>
      <c r="AW517" s="2" t="s">
        <v>101</v>
      </c>
      <c r="AY517" s="2">
        <v>8.0</v>
      </c>
      <c r="AZ517" s="2" t="s">
        <v>2495</v>
      </c>
      <c r="BA517" s="2" t="s">
        <v>2496</v>
      </c>
      <c r="BB517" s="2" t="s">
        <v>2497</v>
      </c>
      <c r="BC517" s="2">
        <v>1.0</v>
      </c>
    </row>
    <row r="518">
      <c r="A518" s="2">
        <v>516.0</v>
      </c>
      <c r="B518" s="2">
        <v>516.0</v>
      </c>
      <c r="C518" s="2">
        <v>516.0</v>
      </c>
      <c r="H518" s="2" t="s">
        <v>10</v>
      </c>
      <c r="J518" s="4">
        <v>31452.0</v>
      </c>
      <c r="K518" s="2">
        <v>6.0</v>
      </c>
      <c r="L518" s="2">
        <v>45.0</v>
      </c>
      <c r="M518" s="2">
        <v>12.0</v>
      </c>
      <c r="N518" s="2">
        <v>5.0</v>
      </c>
      <c r="O518" s="2" t="s">
        <v>192</v>
      </c>
      <c r="P518" s="2">
        <v>1.0</v>
      </c>
      <c r="U518" s="2">
        <v>1.0</v>
      </c>
      <c r="V518" s="2" t="s">
        <v>315</v>
      </c>
      <c r="X518" s="2" t="s">
        <v>111</v>
      </c>
      <c r="AA518" s="2" t="s">
        <v>1010</v>
      </c>
      <c r="AB518" s="2">
        <v>15.0</v>
      </c>
      <c r="AC518" s="2" t="s">
        <v>2498</v>
      </c>
      <c r="AD518" s="2" t="s">
        <v>236</v>
      </c>
      <c r="AM518" s="2" t="s">
        <v>41</v>
      </c>
      <c r="AW518" s="2" t="s">
        <v>101</v>
      </c>
      <c r="AY518" s="2">
        <v>10.0</v>
      </c>
      <c r="AZ518" s="2" t="s">
        <v>2499</v>
      </c>
      <c r="BA518" s="2" t="s">
        <v>1237</v>
      </c>
      <c r="BB518" s="2" t="s">
        <v>2500</v>
      </c>
      <c r="BC518" s="2">
        <v>1.0</v>
      </c>
    </row>
    <row r="519">
      <c r="A519" s="2">
        <v>517.0</v>
      </c>
      <c r="B519" s="2">
        <v>517.0</v>
      </c>
      <c r="C519" s="2">
        <v>517.0</v>
      </c>
      <c r="D519" s="2" t="s">
        <v>6</v>
      </c>
      <c r="E519" s="2" t="s">
        <v>7</v>
      </c>
      <c r="H519" s="2" t="s">
        <v>10</v>
      </c>
      <c r="J519" s="4">
        <v>31800.0</v>
      </c>
      <c r="K519" s="2">
        <v>6.0</v>
      </c>
      <c r="L519" s="2">
        <v>250.0</v>
      </c>
      <c r="M519" s="2">
        <v>14.0</v>
      </c>
      <c r="N519" s="2">
        <v>1.0</v>
      </c>
      <c r="O519" s="2" t="s">
        <v>405</v>
      </c>
      <c r="P519" s="2">
        <v>1.0</v>
      </c>
      <c r="U519" s="2">
        <v>1.0</v>
      </c>
      <c r="V519" s="2" t="s">
        <v>315</v>
      </c>
      <c r="X519" s="2" t="s">
        <v>111</v>
      </c>
      <c r="Z519" s="2" t="s">
        <v>138</v>
      </c>
      <c r="AB519" s="2">
        <v>10.0</v>
      </c>
      <c r="AC519" s="2" t="s">
        <v>2501</v>
      </c>
      <c r="AD519" s="2" t="s">
        <v>1229</v>
      </c>
      <c r="AI519" s="2" t="s">
        <v>37</v>
      </c>
      <c r="AO519" s="2" t="s">
        <v>79</v>
      </c>
      <c r="AQ519" s="2">
        <v>3.0</v>
      </c>
      <c r="AS519" s="2">
        <v>5.0</v>
      </c>
      <c r="AU519" s="2">
        <v>14.0</v>
      </c>
      <c r="AV519" s="2" t="s">
        <v>2502</v>
      </c>
      <c r="AX519" s="2" t="s">
        <v>2503</v>
      </c>
      <c r="AY519" s="2">
        <v>10.0</v>
      </c>
      <c r="AZ519" s="2" t="s">
        <v>2504</v>
      </c>
      <c r="BC519" s="2">
        <v>1.0</v>
      </c>
    </row>
    <row r="520">
      <c r="A520" s="2">
        <v>518.0</v>
      </c>
      <c r="B520" s="2">
        <v>518.0</v>
      </c>
      <c r="C520" s="2">
        <v>518.0</v>
      </c>
      <c r="D520" s="2" t="s">
        <v>6</v>
      </c>
      <c r="H520" s="2" t="s">
        <v>10</v>
      </c>
      <c r="J520" s="4">
        <v>30018.0</v>
      </c>
      <c r="K520" s="2">
        <v>7.0</v>
      </c>
      <c r="L520" s="2">
        <v>30.0</v>
      </c>
      <c r="M520" s="2">
        <v>12.0</v>
      </c>
      <c r="N520" s="2">
        <v>5.0</v>
      </c>
      <c r="O520" s="2" t="s">
        <v>87</v>
      </c>
      <c r="P520" s="2">
        <v>1.0</v>
      </c>
      <c r="U520" s="2">
        <v>1.0</v>
      </c>
      <c r="V520" s="2" t="s">
        <v>11</v>
      </c>
      <c r="X520" s="2" t="s">
        <v>111</v>
      </c>
      <c r="Z520" s="2" t="s">
        <v>760</v>
      </c>
      <c r="AB520" s="2">
        <v>9.0</v>
      </c>
      <c r="AC520" s="2" t="s">
        <v>2505</v>
      </c>
      <c r="AD520" s="2" t="s">
        <v>114</v>
      </c>
      <c r="AI520" s="2" t="s">
        <v>37</v>
      </c>
      <c r="AO520" s="2" t="s">
        <v>97</v>
      </c>
      <c r="AQ520" s="2">
        <v>4.0</v>
      </c>
      <c r="AS520" s="2">
        <v>1.0</v>
      </c>
      <c r="AU520" s="2">
        <v>6.0</v>
      </c>
      <c r="AV520" s="2" t="s">
        <v>2506</v>
      </c>
      <c r="AW520" s="2" t="s">
        <v>101</v>
      </c>
      <c r="AY520" s="2">
        <v>6.0</v>
      </c>
      <c r="AZ520" s="2" t="s">
        <v>2507</v>
      </c>
      <c r="BC520" s="2">
        <v>1.0</v>
      </c>
    </row>
    <row r="521">
      <c r="A521" s="2">
        <v>519.0</v>
      </c>
      <c r="B521" s="2">
        <v>519.0</v>
      </c>
      <c r="C521" s="2">
        <v>519.0</v>
      </c>
      <c r="E521" s="2" t="s">
        <v>7</v>
      </c>
      <c r="H521" s="2" t="s">
        <v>10</v>
      </c>
      <c r="J521" s="4">
        <v>31014.0</v>
      </c>
      <c r="K521" s="2">
        <v>6.0</v>
      </c>
      <c r="L521" s="2">
        <v>50.0</v>
      </c>
      <c r="M521" s="2">
        <v>6.0</v>
      </c>
      <c r="N521" s="2">
        <v>4.0</v>
      </c>
      <c r="O521" s="2" t="s">
        <v>327</v>
      </c>
      <c r="P521" s="2">
        <v>0.0</v>
      </c>
      <c r="Q521" s="2" t="s">
        <v>491</v>
      </c>
      <c r="S521" s="2" t="s">
        <v>90</v>
      </c>
      <c r="U521" s="2">
        <v>1.0</v>
      </c>
      <c r="V521" s="2" t="s">
        <v>224</v>
      </c>
      <c r="X521" s="2" t="s">
        <v>122</v>
      </c>
      <c r="Z521" s="2" t="s">
        <v>228</v>
      </c>
      <c r="AB521" s="2">
        <v>5.0</v>
      </c>
      <c r="AC521" s="2" t="s">
        <v>2508</v>
      </c>
      <c r="AD521" s="2" t="s">
        <v>96</v>
      </c>
      <c r="AJ521" s="2" t="s">
        <v>38</v>
      </c>
      <c r="AO521" s="2" t="s">
        <v>79</v>
      </c>
      <c r="AQ521" s="2">
        <v>2.0</v>
      </c>
      <c r="AS521" s="2">
        <v>2.0</v>
      </c>
      <c r="AU521" s="2">
        <v>2.0</v>
      </c>
      <c r="AV521" s="2" t="s">
        <v>2509</v>
      </c>
      <c r="AW521" s="2" t="s">
        <v>101</v>
      </c>
      <c r="AY521" s="2">
        <v>8.0</v>
      </c>
      <c r="AZ521" s="2" t="s">
        <v>2510</v>
      </c>
      <c r="BA521" s="2" t="s">
        <v>2511</v>
      </c>
      <c r="BB521" s="2" t="s">
        <v>2512</v>
      </c>
      <c r="BC521" s="2">
        <v>0.0</v>
      </c>
    </row>
    <row r="522">
      <c r="A522" s="2">
        <v>520.0</v>
      </c>
      <c r="B522" s="2">
        <v>520.0</v>
      </c>
      <c r="C522" s="2">
        <v>520.0</v>
      </c>
      <c r="E522" s="2" t="s">
        <v>7</v>
      </c>
      <c r="H522" s="2" t="s">
        <v>10</v>
      </c>
      <c r="J522" s="4">
        <v>26198.0</v>
      </c>
      <c r="K522" s="2">
        <v>8.0</v>
      </c>
      <c r="L522" s="2">
        <v>130.0</v>
      </c>
      <c r="M522" s="2">
        <v>6.0</v>
      </c>
      <c r="N522" s="2">
        <v>20.0</v>
      </c>
      <c r="O522" s="2" t="s">
        <v>120</v>
      </c>
      <c r="P522" s="2">
        <v>0.0</v>
      </c>
      <c r="Q522" s="2" t="s">
        <v>108</v>
      </c>
      <c r="S522" s="2" t="s">
        <v>130</v>
      </c>
      <c r="U522" s="2">
        <v>1.0</v>
      </c>
      <c r="V522" s="2" t="s">
        <v>524</v>
      </c>
      <c r="X522" s="2" t="s">
        <v>122</v>
      </c>
      <c r="Z522" s="2" t="s">
        <v>760</v>
      </c>
      <c r="AB522" s="2">
        <v>23.0</v>
      </c>
      <c r="AC522" s="2" t="s">
        <v>2513</v>
      </c>
      <c r="AD522" s="2" t="s">
        <v>114</v>
      </c>
      <c r="AJ522" s="2" t="s">
        <v>38</v>
      </c>
      <c r="AO522" s="2" t="s">
        <v>79</v>
      </c>
      <c r="AQ522" s="2">
        <v>3.0</v>
      </c>
      <c r="AS522" s="2">
        <v>6.0</v>
      </c>
      <c r="AU522" s="2">
        <v>10.0</v>
      </c>
      <c r="AV522" s="2" t="s">
        <v>2514</v>
      </c>
      <c r="AW522" s="2" t="s">
        <v>101</v>
      </c>
      <c r="AY522" s="2">
        <v>8.0</v>
      </c>
      <c r="AZ522" s="2" t="s">
        <v>2515</v>
      </c>
      <c r="BC522" s="2">
        <v>0.0</v>
      </c>
    </row>
    <row r="523">
      <c r="A523" s="2">
        <v>521.0</v>
      </c>
      <c r="B523" s="2">
        <v>521.0</v>
      </c>
      <c r="C523" s="2">
        <v>521.0</v>
      </c>
      <c r="D523" s="2" t="s">
        <v>6</v>
      </c>
      <c r="J523" s="4">
        <v>30945.0</v>
      </c>
      <c r="K523" s="2">
        <v>7.0</v>
      </c>
      <c r="L523" s="2">
        <v>30.0</v>
      </c>
      <c r="M523" s="2">
        <v>1.0</v>
      </c>
      <c r="N523" s="2">
        <v>15.0</v>
      </c>
      <c r="O523" s="2" t="s">
        <v>167</v>
      </c>
      <c r="P523" s="2">
        <v>1.0</v>
      </c>
      <c r="U523" s="2">
        <v>1.0</v>
      </c>
      <c r="V523" s="2" t="s">
        <v>110</v>
      </c>
      <c r="X523" s="2" t="s">
        <v>75</v>
      </c>
      <c r="Z523" s="2" t="s">
        <v>123</v>
      </c>
      <c r="AB523" s="2">
        <v>7.0</v>
      </c>
      <c r="AC523" s="2" t="s">
        <v>2516</v>
      </c>
      <c r="AD523" s="2" t="s">
        <v>96</v>
      </c>
      <c r="AJ523" s="2" t="s">
        <v>38</v>
      </c>
      <c r="AN523" s="2" t="s">
        <v>1161</v>
      </c>
      <c r="AO523" s="2" t="s">
        <v>79</v>
      </c>
      <c r="AQ523" s="2">
        <v>3.0</v>
      </c>
      <c r="AS523" s="2">
        <v>4.0</v>
      </c>
      <c r="AU523" s="2">
        <v>10.0</v>
      </c>
      <c r="AV523" s="2" t="s">
        <v>2517</v>
      </c>
      <c r="AW523" s="2" t="s">
        <v>101</v>
      </c>
      <c r="AY523" s="2">
        <v>9.0</v>
      </c>
      <c r="AZ523" s="2" t="s">
        <v>2518</v>
      </c>
      <c r="BA523" s="2" t="s">
        <v>2519</v>
      </c>
      <c r="BB523" s="2" t="s">
        <v>2520</v>
      </c>
      <c r="BC523" s="2">
        <v>1.0</v>
      </c>
    </row>
    <row r="524">
      <c r="A524" s="2">
        <v>522.0</v>
      </c>
      <c r="B524" s="2">
        <v>522.0</v>
      </c>
      <c r="C524" s="2">
        <v>522.0</v>
      </c>
      <c r="D524" s="2" t="s">
        <v>6</v>
      </c>
      <c r="J524" s="4">
        <v>32220.0</v>
      </c>
      <c r="K524" s="2">
        <v>4.0</v>
      </c>
      <c r="L524" s="2">
        <v>5.0</v>
      </c>
      <c r="M524" s="2">
        <v>12.0</v>
      </c>
      <c r="N524" s="2">
        <v>1.0</v>
      </c>
      <c r="O524" s="2" t="s">
        <v>437</v>
      </c>
      <c r="P524" s="2">
        <v>0.0</v>
      </c>
      <c r="Q524" s="2" t="s">
        <v>89</v>
      </c>
      <c r="S524" s="2" t="s">
        <v>130</v>
      </c>
      <c r="U524" s="2">
        <v>0.0</v>
      </c>
      <c r="AD524" s="2" t="s">
        <v>464</v>
      </c>
      <c r="AH524" s="2" t="s">
        <v>36</v>
      </c>
      <c r="AO524" s="2" t="s">
        <v>116</v>
      </c>
      <c r="AR524" s="2">
        <v>10.0</v>
      </c>
      <c r="AS524" s="2">
        <v>3.0</v>
      </c>
      <c r="AU524" s="2">
        <v>100.0</v>
      </c>
      <c r="AV524" s="2" t="s">
        <v>2521</v>
      </c>
      <c r="AX524" s="2" t="s">
        <v>2522</v>
      </c>
      <c r="AY524" s="2">
        <v>0.0</v>
      </c>
      <c r="AZ524" s="2" t="s">
        <v>2523</v>
      </c>
      <c r="BA524" s="2" t="s">
        <v>2524</v>
      </c>
      <c r="BC524" s="2">
        <v>0.0</v>
      </c>
    </row>
    <row r="525">
      <c r="A525" s="2">
        <v>523.0</v>
      </c>
      <c r="B525" s="2">
        <v>523.0</v>
      </c>
      <c r="C525" s="2">
        <v>523.0</v>
      </c>
      <c r="D525" s="2" t="s">
        <v>6</v>
      </c>
      <c r="H525" s="2" t="s">
        <v>10</v>
      </c>
      <c r="J525" s="4">
        <v>31081.0</v>
      </c>
      <c r="K525" s="2">
        <v>6.0</v>
      </c>
      <c r="L525" s="2">
        <v>0.0</v>
      </c>
      <c r="M525" s="2">
        <v>2.0</v>
      </c>
      <c r="N525" s="2">
        <v>15.0</v>
      </c>
      <c r="O525" s="2" t="s">
        <v>327</v>
      </c>
      <c r="P525" s="2">
        <v>0.0</v>
      </c>
      <c r="Q525" s="2" t="s">
        <v>108</v>
      </c>
      <c r="S525" s="2" t="s">
        <v>135</v>
      </c>
      <c r="U525" s="2">
        <v>1.0</v>
      </c>
      <c r="V525" s="2" t="s">
        <v>213</v>
      </c>
      <c r="X525" s="2" t="s">
        <v>75</v>
      </c>
      <c r="Z525" s="2" t="s">
        <v>322</v>
      </c>
      <c r="AB525" s="2">
        <v>10.0</v>
      </c>
      <c r="AC525" s="2" t="s">
        <v>2525</v>
      </c>
      <c r="AD525" s="2" t="s">
        <v>78</v>
      </c>
      <c r="AH525" s="2" t="s">
        <v>36</v>
      </c>
      <c r="AK525" s="2" t="s">
        <v>39</v>
      </c>
      <c r="AO525" s="2" t="s">
        <v>97</v>
      </c>
      <c r="AQ525" s="2">
        <v>5.0</v>
      </c>
      <c r="AT525" s="2">
        <v>20.0</v>
      </c>
      <c r="AU525" s="2">
        <v>20.0</v>
      </c>
      <c r="AV525" s="2" t="s">
        <v>2526</v>
      </c>
      <c r="AW525" s="2" t="s">
        <v>84</v>
      </c>
      <c r="AY525" s="2">
        <v>9.0</v>
      </c>
      <c r="AZ525" s="2" t="s">
        <v>2527</v>
      </c>
      <c r="BB525" s="2" t="s">
        <v>2528</v>
      </c>
      <c r="BC525" s="2">
        <v>1.0</v>
      </c>
    </row>
    <row r="526">
      <c r="A526" s="2">
        <v>524.0</v>
      </c>
      <c r="B526" s="2">
        <v>524.0</v>
      </c>
      <c r="C526" s="2">
        <v>524.0</v>
      </c>
      <c r="H526" s="2" t="s">
        <v>10</v>
      </c>
      <c r="J526" s="4">
        <v>29924.0</v>
      </c>
      <c r="K526" s="2">
        <v>6.0</v>
      </c>
      <c r="L526" s="2">
        <v>0.0</v>
      </c>
      <c r="M526" s="2">
        <v>12.0</v>
      </c>
      <c r="N526" s="2">
        <v>10.0</v>
      </c>
      <c r="O526" s="2" t="s">
        <v>128</v>
      </c>
      <c r="P526" s="2">
        <v>0.0</v>
      </c>
      <c r="Q526" s="2" t="s">
        <v>129</v>
      </c>
      <c r="S526" s="2" t="s">
        <v>135</v>
      </c>
      <c r="U526" s="2">
        <v>1.0</v>
      </c>
      <c r="V526" s="2" t="s">
        <v>121</v>
      </c>
      <c r="X526" s="2" t="s">
        <v>111</v>
      </c>
      <c r="Z526" s="2" t="s">
        <v>333</v>
      </c>
      <c r="AB526" s="2">
        <v>12.0</v>
      </c>
      <c r="AC526" s="2" t="s">
        <v>2529</v>
      </c>
      <c r="AD526" s="2" t="s">
        <v>114</v>
      </c>
      <c r="AG526" s="2" t="s">
        <v>35</v>
      </c>
      <c r="AH526" s="2" t="s">
        <v>36</v>
      </c>
      <c r="AO526" s="2" t="s">
        <v>116</v>
      </c>
      <c r="AQ526" s="2">
        <v>2.0</v>
      </c>
      <c r="AS526" s="2">
        <v>6.0</v>
      </c>
      <c r="AU526" s="2">
        <v>80.0</v>
      </c>
      <c r="AV526" s="2" t="s">
        <v>2530</v>
      </c>
      <c r="AW526" s="2" t="s">
        <v>101</v>
      </c>
      <c r="AY526" s="2">
        <v>10.0</v>
      </c>
      <c r="AZ526" s="2" t="s">
        <v>2531</v>
      </c>
      <c r="BA526" s="2" t="s">
        <v>2532</v>
      </c>
      <c r="BC526" s="2">
        <v>0.0</v>
      </c>
    </row>
    <row r="527">
      <c r="A527" s="2">
        <v>525.0</v>
      </c>
      <c r="B527" s="2">
        <v>525.0</v>
      </c>
      <c r="C527" s="2">
        <v>525.0</v>
      </c>
      <c r="D527" s="2" t="s">
        <v>6</v>
      </c>
      <c r="H527" s="2" t="s">
        <v>10</v>
      </c>
      <c r="J527" s="4">
        <v>29448.0</v>
      </c>
      <c r="K527" s="2">
        <v>7.0</v>
      </c>
      <c r="L527" s="2">
        <v>45.0</v>
      </c>
      <c r="M527" s="2">
        <v>5.0</v>
      </c>
      <c r="N527" s="2">
        <v>6.0</v>
      </c>
      <c r="O527" s="2" t="s">
        <v>437</v>
      </c>
      <c r="P527" s="2">
        <v>0.0</v>
      </c>
      <c r="Q527" s="2" t="s">
        <v>71</v>
      </c>
      <c r="S527" s="2" t="s">
        <v>135</v>
      </c>
      <c r="U527" s="2">
        <v>1.0</v>
      </c>
      <c r="V527" s="2" t="s">
        <v>11</v>
      </c>
      <c r="X527" s="2" t="s">
        <v>111</v>
      </c>
      <c r="Z527" s="2" t="s">
        <v>76</v>
      </c>
      <c r="AB527" s="2">
        <v>8.0</v>
      </c>
      <c r="AC527" s="2" t="s">
        <v>2533</v>
      </c>
      <c r="AD527" s="2" t="s">
        <v>114</v>
      </c>
      <c r="AJ527" s="2" t="s">
        <v>38</v>
      </c>
      <c r="AO527" s="2" t="s">
        <v>97</v>
      </c>
      <c r="AQ527" s="2">
        <v>6.0</v>
      </c>
      <c r="AS527" s="2">
        <v>2.0</v>
      </c>
      <c r="AU527" s="2">
        <v>80.0</v>
      </c>
      <c r="AV527" s="2" t="s">
        <v>2534</v>
      </c>
      <c r="AW527" s="2" t="s">
        <v>478</v>
      </c>
      <c r="AY527" s="2">
        <v>10.0</v>
      </c>
      <c r="AZ527" s="2" t="s">
        <v>2535</v>
      </c>
      <c r="BA527" s="2" t="s">
        <v>2536</v>
      </c>
      <c r="BC527" s="2">
        <v>1.0</v>
      </c>
    </row>
    <row r="528">
      <c r="A528" s="2">
        <v>526.0</v>
      </c>
      <c r="B528" s="2">
        <v>526.0</v>
      </c>
      <c r="C528" s="2">
        <v>526.0</v>
      </c>
      <c r="D528" s="2" t="s">
        <v>6</v>
      </c>
      <c r="K528" s="2">
        <v>7.0</v>
      </c>
      <c r="L528" s="2">
        <v>13.0</v>
      </c>
      <c r="M528" s="2">
        <v>10.0</v>
      </c>
      <c r="N528" s="2">
        <v>2.0</v>
      </c>
      <c r="O528" s="2" t="s">
        <v>327</v>
      </c>
      <c r="P528" s="2">
        <v>1.0</v>
      </c>
      <c r="U528" s="2">
        <v>1.0</v>
      </c>
      <c r="V528" s="2" t="s">
        <v>36</v>
      </c>
      <c r="X528" s="2" t="s">
        <v>111</v>
      </c>
      <c r="Z528" s="2" t="s">
        <v>123</v>
      </c>
      <c r="AB528" s="2">
        <v>2.0</v>
      </c>
      <c r="AC528" s="2" t="s">
        <v>2537</v>
      </c>
      <c r="AD528" s="2" t="s">
        <v>78</v>
      </c>
      <c r="AH528" s="2" t="s">
        <v>36</v>
      </c>
      <c r="AO528" s="2" t="s">
        <v>116</v>
      </c>
      <c r="AR528" s="2">
        <v>10.0</v>
      </c>
      <c r="AT528" s="2">
        <v>15.0</v>
      </c>
      <c r="AU528" s="2">
        <v>35.0</v>
      </c>
      <c r="AV528" s="2" t="s">
        <v>2538</v>
      </c>
      <c r="AW528" s="2" t="s">
        <v>101</v>
      </c>
      <c r="AY528" s="2">
        <v>10.0</v>
      </c>
      <c r="AZ528" s="2" t="s">
        <v>2539</v>
      </c>
      <c r="BC528" s="2">
        <v>0.0</v>
      </c>
    </row>
    <row r="529">
      <c r="A529" s="2">
        <v>527.0</v>
      </c>
      <c r="B529" s="2">
        <v>527.0</v>
      </c>
      <c r="C529" s="2">
        <v>527.0</v>
      </c>
      <c r="D529" s="2" t="s">
        <v>6</v>
      </c>
      <c r="E529" s="2" t="s">
        <v>7</v>
      </c>
      <c r="H529" s="2" t="s">
        <v>10</v>
      </c>
      <c r="J529" s="4">
        <v>28843.0</v>
      </c>
      <c r="K529" s="2">
        <v>7.0</v>
      </c>
      <c r="L529" s="2">
        <v>0.0</v>
      </c>
      <c r="M529" s="2">
        <v>8.0</v>
      </c>
      <c r="N529" s="2">
        <v>2.0</v>
      </c>
      <c r="O529" s="2" t="s">
        <v>106</v>
      </c>
      <c r="P529" s="2">
        <v>1.0</v>
      </c>
      <c r="U529" s="2">
        <v>1.0</v>
      </c>
      <c r="V529" s="2" t="s">
        <v>206</v>
      </c>
      <c r="X529" s="2" t="s">
        <v>111</v>
      </c>
      <c r="Z529" s="2" t="s">
        <v>228</v>
      </c>
      <c r="AB529" s="2">
        <v>15.0</v>
      </c>
      <c r="AC529" s="2" t="s">
        <v>2540</v>
      </c>
      <c r="AD529" s="2" t="s">
        <v>464</v>
      </c>
      <c r="AH529" s="2" t="s">
        <v>36</v>
      </c>
      <c r="AJ529" s="2" t="s">
        <v>38</v>
      </c>
      <c r="AO529" s="2" t="s">
        <v>97</v>
      </c>
      <c r="AQ529" s="2">
        <v>4.0</v>
      </c>
      <c r="AS529" s="2">
        <v>4.0</v>
      </c>
      <c r="AU529" s="2">
        <v>24.0</v>
      </c>
      <c r="AV529" s="2" t="s">
        <v>2541</v>
      </c>
      <c r="AW529" s="2" t="s">
        <v>101</v>
      </c>
      <c r="AY529" s="2">
        <v>10.0</v>
      </c>
      <c r="AZ529" s="2" t="s">
        <v>2542</v>
      </c>
      <c r="BA529" s="2" t="s">
        <v>2543</v>
      </c>
      <c r="BB529" s="2" t="s">
        <v>2544</v>
      </c>
      <c r="BC529" s="2">
        <v>1.0</v>
      </c>
    </row>
    <row r="530">
      <c r="A530" s="2">
        <v>528.0</v>
      </c>
      <c r="B530" s="2">
        <v>528.0</v>
      </c>
      <c r="C530" s="2">
        <v>528.0</v>
      </c>
      <c r="D530" s="2" t="s">
        <v>6</v>
      </c>
      <c r="J530" s="4">
        <v>35090.0</v>
      </c>
      <c r="K530" s="2">
        <v>7.0</v>
      </c>
      <c r="L530" s="2">
        <v>30.0</v>
      </c>
      <c r="M530" s="2">
        <v>9.0</v>
      </c>
      <c r="N530" s="2">
        <v>2.0</v>
      </c>
      <c r="O530" s="2" t="s">
        <v>405</v>
      </c>
      <c r="P530" s="2">
        <v>0.0</v>
      </c>
      <c r="Q530" s="2" t="s">
        <v>205</v>
      </c>
      <c r="S530" s="2" t="s">
        <v>135</v>
      </c>
      <c r="U530" s="2">
        <v>1.0</v>
      </c>
      <c r="V530" s="2" t="s">
        <v>315</v>
      </c>
      <c r="X530" s="2" t="s">
        <v>451</v>
      </c>
      <c r="Z530" s="2" t="s">
        <v>123</v>
      </c>
      <c r="AB530" s="2">
        <v>1.0</v>
      </c>
      <c r="AC530" s="2" t="s">
        <v>2545</v>
      </c>
      <c r="AD530" s="2" t="s">
        <v>236</v>
      </c>
      <c r="AJ530" s="2" t="s">
        <v>38</v>
      </c>
      <c r="AL530" s="2" t="s">
        <v>40</v>
      </c>
      <c r="AN530" s="2" t="s">
        <v>2546</v>
      </c>
      <c r="AO530" s="2" t="s">
        <v>97</v>
      </c>
      <c r="AR530" s="2">
        <v>15.0</v>
      </c>
      <c r="AS530" s="2">
        <v>6.0</v>
      </c>
      <c r="AU530" s="2">
        <v>12.0</v>
      </c>
      <c r="AV530" s="2" t="s">
        <v>2547</v>
      </c>
      <c r="AW530" s="2" t="s">
        <v>101</v>
      </c>
      <c r="AY530" s="2">
        <v>5.0</v>
      </c>
      <c r="AZ530" s="2" t="s">
        <v>2548</v>
      </c>
      <c r="BA530" s="2" t="s">
        <v>2549</v>
      </c>
      <c r="BC530" s="2">
        <v>1.0</v>
      </c>
    </row>
    <row r="531">
      <c r="A531" s="2">
        <v>529.0</v>
      </c>
      <c r="B531" s="2">
        <v>529.0</v>
      </c>
      <c r="C531" s="2">
        <v>529.0</v>
      </c>
      <c r="D531" s="2" t="s">
        <v>6</v>
      </c>
      <c r="H531" s="2" t="s">
        <v>10</v>
      </c>
      <c r="J531" s="4">
        <v>31698.0</v>
      </c>
      <c r="K531" s="2">
        <v>7.0</v>
      </c>
      <c r="L531" s="2">
        <v>60.0</v>
      </c>
      <c r="M531" s="2">
        <v>12.0</v>
      </c>
      <c r="N531" s="2">
        <v>5.0</v>
      </c>
      <c r="O531" s="2" t="s">
        <v>87</v>
      </c>
      <c r="P531" s="2">
        <v>0.0</v>
      </c>
      <c r="Q531" s="2" t="s">
        <v>89</v>
      </c>
      <c r="S531" s="2" t="s">
        <v>130</v>
      </c>
      <c r="U531" s="2">
        <v>1.0</v>
      </c>
      <c r="V531" s="2" t="s">
        <v>524</v>
      </c>
      <c r="X531" s="2" t="s">
        <v>75</v>
      </c>
      <c r="Z531" s="2" t="s">
        <v>175</v>
      </c>
      <c r="AB531" s="2">
        <v>7.0</v>
      </c>
      <c r="AC531" s="2" t="s">
        <v>2550</v>
      </c>
      <c r="AD531" s="2" t="s">
        <v>114</v>
      </c>
      <c r="AM531" s="2" t="s">
        <v>41</v>
      </c>
      <c r="AW531" s="2" t="s">
        <v>101</v>
      </c>
      <c r="AY531" s="2">
        <v>10.0</v>
      </c>
      <c r="AZ531" s="2" t="s">
        <v>2551</v>
      </c>
      <c r="BA531" s="2" t="s">
        <v>2552</v>
      </c>
      <c r="BC531" s="2">
        <v>1.0</v>
      </c>
    </row>
    <row r="532">
      <c r="A532" s="2">
        <v>530.0</v>
      </c>
      <c r="B532" s="2">
        <v>530.0</v>
      </c>
      <c r="C532" s="2">
        <v>530.0</v>
      </c>
      <c r="E532" s="2" t="s">
        <v>7</v>
      </c>
      <c r="H532" s="2" t="s">
        <v>10</v>
      </c>
      <c r="J532" s="4">
        <v>35502.0</v>
      </c>
      <c r="K532" s="2">
        <v>7.0</v>
      </c>
      <c r="L532" s="2">
        <v>0.0</v>
      </c>
      <c r="M532" s="2">
        <v>8.0</v>
      </c>
      <c r="N532" s="2">
        <v>25.0</v>
      </c>
      <c r="O532" s="2" t="s">
        <v>106</v>
      </c>
      <c r="P532" s="2">
        <v>1.0</v>
      </c>
      <c r="U532" s="2">
        <v>1.0</v>
      </c>
      <c r="V532" s="2" t="s">
        <v>145</v>
      </c>
      <c r="X532" s="2" t="s">
        <v>111</v>
      </c>
      <c r="Z532" s="2" t="s">
        <v>123</v>
      </c>
      <c r="AB532" s="2">
        <v>2.0</v>
      </c>
      <c r="AC532" s="10" t="s">
        <v>2553</v>
      </c>
      <c r="AD532" s="2" t="s">
        <v>236</v>
      </c>
      <c r="AN532" s="2" t="s">
        <v>1183</v>
      </c>
      <c r="AO532" s="2" t="s">
        <v>116</v>
      </c>
      <c r="AQ532" s="2">
        <v>6.0</v>
      </c>
      <c r="AS532" s="2">
        <v>2.0</v>
      </c>
      <c r="AU532" s="2">
        <v>20.0</v>
      </c>
      <c r="AV532" s="2" t="s">
        <v>2554</v>
      </c>
      <c r="AW532" s="2" t="s">
        <v>84</v>
      </c>
      <c r="AY532" s="2">
        <v>9.0</v>
      </c>
      <c r="AZ532" s="2" t="s">
        <v>2555</v>
      </c>
      <c r="BA532" s="2" t="s">
        <v>2556</v>
      </c>
      <c r="BB532" s="2" t="s">
        <v>2557</v>
      </c>
      <c r="BC532" s="2">
        <v>1.0</v>
      </c>
    </row>
    <row r="533">
      <c r="A533" s="2">
        <v>531.0</v>
      </c>
      <c r="B533" s="2">
        <v>531.0</v>
      </c>
      <c r="C533" s="2">
        <v>531.0</v>
      </c>
      <c r="D533" s="2" t="s">
        <v>6</v>
      </c>
      <c r="E533" s="2" t="s">
        <v>7</v>
      </c>
      <c r="H533" s="2" t="s">
        <v>10</v>
      </c>
      <c r="J533" s="4">
        <v>31751.0</v>
      </c>
      <c r="K533" s="2">
        <v>7.0</v>
      </c>
      <c r="L533" s="2">
        <v>60.0</v>
      </c>
      <c r="M533" s="2">
        <v>6.0</v>
      </c>
      <c r="N533" s="2">
        <v>4.0</v>
      </c>
      <c r="O533" s="2" t="s">
        <v>128</v>
      </c>
      <c r="P533" s="2">
        <v>0.0</v>
      </c>
      <c r="Q533" s="2" t="s">
        <v>129</v>
      </c>
      <c r="S533" s="2" t="s">
        <v>135</v>
      </c>
      <c r="U533" s="2">
        <v>1.0</v>
      </c>
      <c r="V533" s="2" t="s">
        <v>577</v>
      </c>
      <c r="X533" s="2" t="s">
        <v>75</v>
      </c>
      <c r="Z533" s="2" t="s">
        <v>112</v>
      </c>
      <c r="AB533" s="2">
        <v>5.0</v>
      </c>
      <c r="AC533" s="2" t="s">
        <v>2558</v>
      </c>
      <c r="AD533" s="2" t="s">
        <v>114</v>
      </c>
      <c r="AG533" s="2" t="s">
        <v>35</v>
      </c>
      <c r="AO533" s="2" t="s">
        <v>97</v>
      </c>
      <c r="AR533" s="2">
        <v>14.0</v>
      </c>
      <c r="AS533" s="2">
        <v>2.0</v>
      </c>
      <c r="AU533" s="2">
        <v>32.0</v>
      </c>
      <c r="AV533" s="2" t="s">
        <v>2559</v>
      </c>
      <c r="AW533" s="2" t="s">
        <v>101</v>
      </c>
      <c r="AY533" s="2">
        <v>8.0</v>
      </c>
      <c r="AZ533" s="2" t="s">
        <v>2560</v>
      </c>
      <c r="BA533" s="2" t="s">
        <v>2561</v>
      </c>
      <c r="BB533" s="2" t="s">
        <v>2562</v>
      </c>
      <c r="BC533" s="2">
        <v>1.0</v>
      </c>
    </row>
    <row r="534">
      <c r="A534" s="2">
        <v>532.0</v>
      </c>
      <c r="B534" s="2">
        <v>532.0</v>
      </c>
      <c r="C534" s="2">
        <v>532.0</v>
      </c>
      <c r="E534" s="2" t="s">
        <v>7</v>
      </c>
      <c r="H534" s="2" t="s">
        <v>10</v>
      </c>
      <c r="J534" s="4">
        <v>28108.0</v>
      </c>
      <c r="K534" s="2">
        <v>7.0</v>
      </c>
      <c r="L534" s="2">
        <v>10.0</v>
      </c>
      <c r="M534" s="2">
        <v>6.0</v>
      </c>
      <c r="N534" s="2">
        <v>15.0</v>
      </c>
      <c r="O534" s="2" t="s">
        <v>327</v>
      </c>
      <c r="P534" s="2">
        <v>0.0</v>
      </c>
      <c r="Q534" s="2" t="s">
        <v>129</v>
      </c>
      <c r="S534" s="2" t="s">
        <v>130</v>
      </c>
      <c r="U534" s="2">
        <v>1.0</v>
      </c>
      <c r="V534" s="2" t="s">
        <v>524</v>
      </c>
      <c r="X534" s="2" t="s">
        <v>485</v>
      </c>
      <c r="Z534" s="2" t="s">
        <v>123</v>
      </c>
      <c r="AB534" s="2">
        <v>17.0</v>
      </c>
      <c r="AC534" s="2" t="s">
        <v>2563</v>
      </c>
      <c r="AD534" s="2" t="s">
        <v>114</v>
      </c>
      <c r="AI534" s="2" t="s">
        <v>37</v>
      </c>
      <c r="AO534" s="2" t="s">
        <v>97</v>
      </c>
      <c r="AQ534" s="2">
        <v>5.0</v>
      </c>
      <c r="AS534" s="2">
        <v>5.0</v>
      </c>
      <c r="AU534" s="2">
        <v>15.0</v>
      </c>
      <c r="AV534" s="2" t="s">
        <v>2564</v>
      </c>
      <c r="AX534" s="2" t="s">
        <v>2565</v>
      </c>
      <c r="AY534" s="2">
        <v>7.0</v>
      </c>
      <c r="AZ534" s="2" t="s">
        <v>2566</v>
      </c>
      <c r="BA534" s="2" t="s">
        <v>2567</v>
      </c>
      <c r="BB534" s="2" t="s">
        <v>2568</v>
      </c>
      <c r="BC534" s="2">
        <v>1.0</v>
      </c>
    </row>
    <row r="535">
      <c r="A535" s="2">
        <v>533.0</v>
      </c>
      <c r="B535" s="2">
        <v>533.0</v>
      </c>
      <c r="C535" s="2">
        <v>533.0</v>
      </c>
      <c r="E535" s="2" t="s">
        <v>7</v>
      </c>
      <c r="H535" s="2" t="s">
        <v>10</v>
      </c>
      <c r="J535" s="4">
        <v>25840.0</v>
      </c>
      <c r="K535" s="2">
        <v>8.0</v>
      </c>
      <c r="L535" s="2">
        <v>120.0</v>
      </c>
      <c r="M535" s="2">
        <v>10.0</v>
      </c>
      <c r="N535" s="2">
        <v>0.0</v>
      </c>
      <c r="O535" s="2" t="s">
        <v>120</v>
      </c>
      <c r="P535" s="2">
        <v>0.0</v>
      </c>
      <c r="Q535" s="2" t="s">
        <v>89</v>
      </c>
      <c r="S535" s="2" t="s">
        <v>130</v>
      </c>
      <c r="U535" s="2">
        <v>1.0</v>
      </c>
      <c r="V535" s="2" t="s">
        <v>11</v>
      </c>
      <c r="X535" s="2" t="s">
        <v>75</v>
      </c>
      <c r="Z535" s="2" t="s">
        <v>76</v>
      </c>
      <c r="AB535" s="2">
        <v>8.0</v>
      </c>
      <c r="AC535" s="2" t="s">
        <v>2569</v>
      </c>
      <c r="AD535" s="2" t="s">
        <v>96</v>
      </c>
      <c r="AG535" s="2" t="s">
        <v>35</v>
      </c>
      <c r="AO535" s="2" t="s">
        <v>116</v>
      </c>
      <c r="AQ535" s="2">
        <v>5.0</v>
      </c>
      <c r="AS535" s="2">
        <v>5.0</v>
      </c>
      <c r="AU535" s="2">
        <v>40.0</v>
      </c>
      <c r="AV535" s="2" t="s">
        <v>2570</v>
      </c>
      <c r="AW535" s="2" t="s">
        <v>101</v>
      </c>
      <c r="AY535" s="2">
        <v>10.0</v>
      </c>
      <c r="AZ535" s="2" t="s">
        <v>2571</v>
      </c>
      <c r="BA535" s="2" t="s">
        <v>2572</v>
      </c>
      <c r="BC535" s="2">
        <v>1.0</v>
      </c>
    </row>
    <row r="536">
      <c r="A536" s="2">
        <v>534.0</v>
      </c>
      <c r="B536" s="2">
        <v>534.0</v>
      </c>
      <c r="C536" s="2">
        <v>534.0</v>
      </c>
      <c r="D536" s="2" t="s">
        <v>6</v>
      </c>
      <c r="F536" s="2" t="s">
        <v>8</v>
      </c>
      <c r="H536" s="2" t="s">
        <v>10</v>
      </c>
      <c r="J536" s="4">
        <v>29476.0</v>
      </c>
      <c r="K536" s="2">
        <v>7.0</v>
      </c>
      <c r="L536" s="2">
        <v>40.0</v>
      </c>
      <c r="M536" s="2">
        <v>12.0</v>
      </c>
      <c r="N536" s="2">
        <v>10.0</v>
      </c>
      <c r="O536" s="2" t="s">
        <v>192</v>
      </c>
      <c r="P536" s="2">
        <v>0.0</v>
      </c>
      <c r="Q536" s="2" t="s">
        <v>71</v>
      </c>
      <c r="S536" s="2" t="s">
        <v>130</v>
      </c>
      <c r="U536" s="2">
        <v>1.0</v>
      </c>
      <c r="V536" s="2" t="s">
        <v>515</v>
      </c>
      <c r="X536" s="2" t="s">
        <v>147</v>
      </c>
      <c r="Z536" s="2" t="s">
        <v>76</v>
      </c>
      <c r="AB536" s="2">
        <v>8.0</v>
      </c>
      <c r="AC536" s="2" t="s">
        <v>2573</v>
      </c>
      <c r="AD536" s="2" t="s">
        <v>96</v>
      </c>
      <c r="AH536" s="2" t="s">
        <v>36</v>
      </c>
      <c r="AO536" s="2" t="s">
        <v>97</v>
      </c>
      <c r="AQ536" s="2">
        <v>6.0</v>
      </c>
      <c r="AS536" s="2">
        <v>5.0</v>
      </c>
      <c r="AU536" s="2">
        <v>10.0</v>
      </c>
      <c r="AV536" s="2" t="s">
        <v>2574</v>
      </c>
      <c r="AW536" s="2" t="s">
        <v>101</v>
      </c>
      <c r="AY536" s="2">
        <v>4.0</v>
      </c>
      <c r="AZ536" s="2" t="s">
        <v>2575</v>
      </c>
      <c r="BA536" s="2" t="s">
        <v>2576</v>
      </c>
      <c r="BB536" s="2" t="s">
        <v>2577</v>
      </c>
      <c r="BC536" s="2">
        <v>0.0</v>
      </c>
    </row>
    <row r="537">
      <c r="A537" s="2">
        <v>535.0</v>
      </c>
      <c r="B537" s="2">
        <v>535.0</v>
      </c>
      <c r="C537" s="2">
        <v>535.0</v>
      </c>
      <c r="D537" s="2" t="s">
        <v>6</v>
      </c>
      <c r="J537" s="4">
        <v>31956.0</v>
      </c>
      <c r="K537" s="2">
        <v>7.0</v>
      </c>
      <c r="L537" s="2">
        <v>90.0</v>
      </c>
      <c r="M537" s="2">
        <v>9.0</v>
      </c>
      <c r="N537" s="2">
        <v>5.0</v>
      </c>
      <c r="O537" s="2" t="s">
        <v>167</v>
      </c>
      <c r="P537" s="2">
        <v>0.0</v>
      </c>
      <c r="Q537" s="2" t="s">
        <v>71</v>
      </c>
      <c r="S537" s="2" t="s">
        <v>72</v>
      </c>
      <c r="U537" s="2">
        <v>1.0</v>
      </c>
      <c r="V537" s="2" t="s">
        <v>224</v>
      </c>
      <c r="X537" s="2" t="s">
        <v>451</v>
      </c>
      <c r="Z537" s="2" t="s">
        <v>322</v>
      </c>
      <c r="AB537" s="2">
        <v>10.0</v>
      </c>
      <c r="AC537" s="2" t="s">
        <v>2578</v>
      </c>
      <c r="AD537" s="2" t="s">
        <v>114</v>
      </c>
      <c r="AM537" s="2" t="s">
        <v>41</v>
      </c>
      <c r="AW537" s="2" t="s">
        <v>101</v>
      </c>
      <c r="AY537" s="2">
        <v>10.0</v>
      </c>
      <c r="AZ537" s="2" t="s">
        <v>2579</v>
      </c>
      <c r="BA537" s="2" t="s">
        <v>2580</v>
      </c>
      <c r="BC537" s="2">
        <v>0.0</v>
      </c>
    </row>
    <row r="538">
      <c r="A538" s="2">
        <v>536.0</v>
      </c>
      <c r="B538" s="2">
        <v>536.0</v>
      </c>
      <c r="C538" s="2">
        <v>536.0</v>
      </c>
      <c r="D538" s="2" t="s">
        <v>6</v>
      </c>
      <c r="E538" s="2" t="s">
        <v>7</v>
      </c>
      <c r="H538" s="2" t="s">
        <v>10</v>
      </c>
      <c r="J538" s="4">
        <v>28333.0</v>
      </c>
      <c r="K538" s="2">
        <v>6.0</v>
      </c>
      <c r="L538" s="2">
        <v>120.0</v>
      </c>
      <c r="M538" s="2">
        <v>9.0</v>
      </c>
      <c r="N538" s="2">
        <v>7.0</v>
      </c>
      <c r="O538" s="2" t="s">
        <v>167</v>
      </c>
      <c r="P538" s="2">
        <v>1.0</v>
      </c>
      <c r="U538" s="2">
        <v>1.0</v>
      </c>
      <c r="V538" s="2" t="s">
        <v>577</v>
      </c>
      <c r="X538" s="2" t="s">
        <v>207</v>
      </c>
      <c r="AA538" s="2" t="s">
        <v>2346</v>
      </c>
      <c r="AB538" s="2">
        <v>10.0</v>
      </c>
      <c r="AD538" s="2" t="s">
        <v>114</v>
      </c>
      <c r="AH538" s="2" t="s">
        <v>36</v>
      </c>
      <c r="AO538" s="2" t="s">
        <v>97</v>
      </c>
      <c r="AQ538" s="2">
        <v>6.0</v>
      </c>
      <c r="AS538" s="2">
        <v>5.0</v>
      </c>
      <c r="AU538" s="2">
        <v>15.0</v>
      </c>
      <c r="AV538" s="2" t="s">
        <v>2581</v>
      </c>
      <c r="AW538" s="2" t="s">
        <v>101</v>
      </c>
      <c r="AY538" s="2">
        <v>9.0</v>
      </c>
      <c r="AZ538" s="2" t="s">
        <v>2582</v>
      </c>
      <c r="BA538" s="2" t="s">
        <v>2583</v>
      </c>
      <c r="BB538" s="2" t="s">
        <v>2584</v>
      </c>
      <c r="BC538" s="2">
        <v>1.0</v>
      </c>
    </row>
    <row r="539">
      <c r="A539" s="2">
        <v>537.0</v>
      </c>
      <c r="B539" s="2">
        <v>537.0</v>
      </c>
      <c r="C539" s="2">
        <v>537.0</v>
      </c>
      <c r="D539" s="2" t="s">
        <v>6</v>
      </c>
      <c r="J539" s="4">
        <v>29407.0</v>
      </c>
      <c r="K539" s="2">
        <v>7.0</v>
      </c>
      <c r="L539" s="2">
        <v>60.0</v>
      </c>
      <c r="M539" s="2">
        <v>7.0</v>
      </c>
      <c r="N539" s="2">
        <v>0.0</v>
      </c>
      <c r="O539" s="2" t="s">
        <v>120</v>
      </c>
      <c r="P539" s="2">
        <v>1.0</v>
      </c>
      <c r="U539" s="2">
        <v>1.0</v>
      </c>
      <c r="V539" s="2" t="s">
        <v>213</v>
      </c>
      <c r="X539" s="2" t="s">
        <v>111</v>
      </c>
      <c r="Z539" s="2" t="s">
        <v>322</v>
      </c>
      <c r="AB539" s="2">
        <v>1.0</v>
      </c>
      <c r="AC539" s="2" t="s">
        <v>2585</v>
      </c>
      <c r="AD539" s="2" t="s">
        <v>96</v>
      </c>
      <c r="AG539" s="2" t="s">
        <v>35</v>
      </c>
      <c r="AO539" s="2" t="s">
        <v>237</v>
      </c>
      <c r="AQ539" s="2">
        <v>3.0</v>
      </c>
      <c r="AS539" s="2">
        <v>5.0</v>
      </c>
      <c r="AU539" s="2">
        <v>15.0</v>
      </c>
      <c r="AV539" s="2" t="s">
        <v>2326</v>
      </c>
      <c r="AW539" s="2" t="s">
        <v>84</v>
      </c>
      <c r="AY539" s="2">
        <v>9.0</v>
      </c>
      <c r="AZ539" s="2" t="s">
        <v>2586</v>
      </c>
      <c r="BA539" s="2" t="s">
        <v>2587</v>
      </c>
      <c r="BB539" s="2" t="s">
        <v>2588</v>
      </c>
      <c r="BC539" s="2">
        <v>1.0</v>
      </c>
    </row>
    <row r="540">
      <c r="A540" s="2">
        <v>538.0</v>
      </c>
      <c r="B540" s="2">
        <v>538.0</v>
      </c>
      <c r="C540" s="2">
        <v>538.0</v>
      </c>
      <c r="E540" s="2" t="s">
        <v>7</v>
      </c>
      <c r="G540" s="2" t="s">
        <v>9</v>
      </c>
      <c r="H540" s="2" t="s">
        <v>10</v>
      </c>
      <c r="J540" s="4">
        <v>29622.0</v>
      </c>
      <c r="K540" s="2">
        <v>7.0</v>
      </c>
      <c r="L540" s="2">
        <v>0.0</v>
      </c>
      <c r="M540" s="2">
        <v>10.0</v>
      </c>
      <c r="N540" s="2">
        <v>5.0</v>
      </c>
      <c r="O540" s="2" t="s">
        <v>70</v>
      </c>
      <c r="P540" s="2">
        <v>0.0</v>
      </c>
      <c r="Q540" s="2" t="s">
        <v>89</v>
      </c>
      <c r="S540" s="2" t="s">
        <v>72</v>
      </c>
      <c r="U540" s="2">
        <v>0.0</v>
      </c>
      <c r="AD540" s="2" t="s">
        <v>114</v>
      </c>
      <c r="AJ540" s="2" t="s">
        <v>38</v>
      </c>
      <c r="AO540" s="2" t="s">
        <v>97</v>
      </c>
      <c r="AQ540" s="2">
        <v>6.0</v>
      </c>
      <c r="AS540" s="2">
        <v>6.0</v>
      </c>
      <c r="AU540" s="2">
        <v>15.0</v>
      </c>
      <c r="AV540" s="2" t="s">
        <v>2589</v>
      </c>
      <c r="AW540" s="2" t="s">
        <v>2590</v>
      </c>
      <c r="AY540" s="2">
        <v>10.0</v>
      </c>
      <c r="AZ540" s="2" t="s">
        <v>2591</v>
      </c>
      <c r="BA540" s="2" t="s">
        <v>1692</v>
      </c>
      <c r="BC540" s="2">
        <v>0.0</v>
      </c>
    </row>
    <row r="541">
      <c r="A541" s="2">
        <v>539.0</v>
      </c>
      <c r="B541" s="2">
        <v>539.0</v>
      </c>
      <c r="C541" s="2">
        <v>539.0</v>
      </c>
      <c r="D541" s="2" t="s">
        <v>6</v>
      </c>
      <c r="J541" s="4">
        <v>34278.0</v>
      </c>
      <c r="K541" s="2">
        <v>8.0</v>
      </c>
      <c r="L541" s="2">
        <v>0.0</v>
      </c>
      <c r="M541" s="2">
        <v>15.0</v>
      </c>
      <c r="N541" s="2">
        <v>100.0</v>
      </c>
      <c r="O541" s="2" t="s">
        <v>128</v>
      </c>
      <c r="P541" s="2">
        <v>1.0</v>
      </c>
      <c r="U541" s="2">
        <v>1.0</v>
      </c>
      <c r="V541" s="2" t="s">
        <v>631</v>
      </c>
      <c r="X541" s="2" t="s">
        <v>111</v>
      </c>
      <c r="Z541" s="2" t="s">
        <v>76</v>
      </c>
      <c r="AB541" s="2">
        <v>1.0</v>
      </c>
      <c r="AC541" s="2" t="s">
        <v>77</v>
      </c>
      <c r="AD541" s="2" t="s">
        <v>78</v>
      </c>
      <c r="AE541" s="2" t="s">
        <v>33</v>
      </c>
      <c r="AG541" s="2" t="s">
        <v>35</v>
      </c>
      <c r="AH541" s="2" t="s">
        <v>36</v>
      </c>
      <c r="AI541" s="2" t="s">
        <v>37</v>
      </c>
      <c r="AJ541" s="2" t="s">
        <v>38</v>
      </c>
      <c r="AL541" s="2" t="s">
        <v>40</v>
      </c>
      <c r="AO541" s="2" t="s">
        <v>79</v>
      </c>
      <c r="AR541" s="2">
        <v>25.0</v>
      </c>
      <c r="AT541" s="2">
        <v>10.0</v>
      </c>
      <c r="AU541" s="2">
        <v>4.0</v>
      </c>
      <c r="AV541" s="2" t="s">
        <v>229</v>
      </c>
      <c r="AW541" s="2" t="s">
        <v>101</v>
      </c>
      <c r="AY541" s="2">
        <v>10.0</v>
      </c>
      <c r="AZ541" s="2" t="s">
        <v>2592</v>
      </c>
      <c r="BA541" s="2" t="s">
        <v>2593</v>
      </c>
      <c r="BB541" s="2" t="s">
        <v>2594</v>
      </c>
      <c r="BC541" s="2">
        <v>1.0</v>
      </c>
    </row>
    <row r="542">
      <c r="A542" s="2">
        <v>540.0</v>
      </c>
      <c r="B542" s="2">
        <v>540.0</v>
      </c>
      <c r="C542" s="2">
        <v>540.0</v>
      </c>
      <c r="D542" s="2" t="s">
        <v>6</v>
      </c>
      <c r="J542" s="4">
        <v>30548.0</v>
      </c>
      <c r="K542" s="2">
        <v>7.0</v>
      </c>
      <c r="L542" s="2">
        <v>0.0</v>
      </c>
      <c r="M542" s="2">
        <v>10.0</v>
      </c>
      <c r="N542" s="2">
        <v>1.0</v>
      </c>
      <c r="O542" s="2" t="s">
        <v>437</v>
      </c>
      <c r="P542" s="2">
        <v>1.0</v>
      </c>
      <c r="U542" s="2">
        <v>1.0</v>
      </c>
      <c r="V542" s="2" t="s">
        <v>110</v>
      </c>
      <c r="Y542" s="2" t="s">
        <v>2595</v>
      </c>
      <c r="Z542" s="2" t="s">
        <v>112</v>
      </c>
      <c r="AB542" s="2">
        <v>5.0</v>
      </c>
      <c r="AC542" s="2" t="s">
        <v>631</v>
      </c>
      <c r="AD542" s="2" t="s">
        <v>114</v>
      </c>
      <c r="AI542" s="2" t="s">
        <v>37</v>
      </c>
      <c r="AO542" s="2" t="s">
        <v>116</v>
      </c>
      <c r="AQ542" s="2">
        <v>4.0</v>
      </c>
      <c r="AT542" s="2">
        <v>10.0</v>
      </c>
      <c r="AU542" s="2">
        <v>18.0</v>
      </c>
      <c r="AV542" s="2" t="s">
        <v>2596</v>
      </c>
      <c r="AW542" s="2" t="s">
        <v>292</v>
      </c>
      <c r="AY542" s="2">
        <v>10.0</v>
      </c>
      <c r="AZ542" s="2" t="s">
        <v>2597</v>
      </c>
      <c r="BA542" s="2" t="s">
        <v>2598</v>
      </c>
      <c r="BB542" s="2" t="s">
        <v>2599</v>
      </c>
      <c r="BC542" s="2">
        <v>1.0</v>
      </c>
    </row>
    <row r="543">
      <c r="A543" s="2">
        <v>541.0</v>
      </c>
      <c r="B543" s="2">
        <v>541.0</v>
      </c>
      <c r="C543" s="2">
        <v>541.0</v>
      </c>
      <c r="D543" s="2" t="s">
        <v>6</v>
      </c>
      <c r="J543" s="4">
        <v>33569.0</v>
      </c>
      <c r="K543" s="2">
        <v>8.0</v>
      </c>
      <c r="L543" s="2">
        <v>15.0</v>
      </c>
      <c r="M543" s="2">
        <v>6.0</v>
      </c>
      <c r="N543" s="2">
        <v>10.0</v>
      </c>
      <c r="O543" s="2" t="s">
        <v>134</v>
      </c>
      <c r="P543" s="2">
        <v>0.0</v>
      </c>
      <c r="Q543" s="2" t="s">
        <v>108</v>
      </c>
      <c r="S543" s="2" t="s">
        <v>135</v>
      </c>
      <c r="U543" s="2">
        <v>1.0</v>
      </c>
      <c r="V543" s="2" t="s">
        <v>224</v>
      </c>
      <c r="X543" s="2" t="s">
        <v>111</v>
      </c>
      <c r="Z543" s="2" t="s">
        <v>333</v>
      </c>
      <c r="AB543" s="2">
        <v>1.0</v>
      </c>
      <c r="AC543" s="2" t="s">
        <v>2600</v>
      </c>
      <c r="AD543" s="2" t="s">
        <v>78</v>
      </c>
      <c r="AH543" s="2" t="s">
        <v>36</v>
      </c>
      <c r="AJ543" s="2" t="s">
        <v>38</v>
      </c>
      <c r="AK543" s="2" t="s">
        <v>39</v>
      </c>
      <c r="AO543" s="2" t="s">
        <v>79</v>
      </c>
      <c r="AQ543" s="2">
        <v>6.0</v>
      </c>
      <c r="AT543" s="2">
        <v>20.0</v>
      </c>
      <c r="AU543" s="2">
        <v>15.0</v>
      </c>
      <c r="AV543" s="2" t="s">
        <v>2601</v>
      </c>
      <c r="AW543" s="2" t="s">
        <v>84</v>
      </c>
      <c r="AY543" s="2">
        <v>10.0</v>
      </c>
      <c r="AZ543" s="2" t="s">
        <v>2602</v>
      </c>
      <c r="BA543" s="2" t="s">
        <v>2603</v>
      </c>
      <c r="BB543" s="2" t="s">
        <v>642</v>
      </c>
      <c r="BC543" s="2">
        <v>1.0</v>
      </c>
    </row>
    <row r="544">
      <c r="A544" s="2">
        <v>542.0</v>
      </c>
      <c r="B544" s="2">
        <v>542.0</v>
      </c>
      <c r="C544" s="2">
        <v>542.0</v>
      </c>
      <c r="E544" s="2" t="s">
        <v>7</v>
      </c>
      <c r="J544" s="4">
        <v>32046.0</v>
      </c>
      <c r="K544" s="2">
        <v>7.0</v>
      </c>
      <c r="L544" s="2">
        <v>10.0</v>
      </c>
      <c r="M544" s="2">
        <v>8.0</v>
      </c>
      <c r="N544" s="2">
        <v>24.0</v>
      </c>
      <c r="O544" s="2" t="s">
        <v>87</v>
      </c>
      <c r="P544" s="2">
        <v>1.0</v>
      </c>
      <c r="U544" s="2">
        <v>1.0</v>
      </c>
      <c r="V544" s="2" t="s">
        <v>11</v>
      </c>
      <c r="X544" s="2" t="s">
        <v>111</v>
      </c>
      <c r="AA544" s="2" t="s">
        <v>2604</v>
      </c>
      <c r="AB544" s="2">
        <v>5.0</v>
      </c>
      <c r="AC544" s="2" t="s">
        <v>2605</v>
      </c>
      <c r="AD544" s="2" t="s">
        <v>78</v>
      </c>
      <c r="AJ544" s="2" t="s">
        <v>38</v>
      </c>
      <c r="AO544" s="2" t="s">
        <v>97</v>
      </c>
      <c r="AQ544" s="2">
        <v>1.0</v>
      </c>
      <c r="AS544" s="2">
        <v>1.0</v>
      </c>
      <c r="AU544" s="2">
        <v>10.0</v>
      </c>
      <c r="AV544" s="2" t="s">
        <v>2606</v>
      </c>
      <c r="AW544" s="2" t="s">
        <v>101</v>
      </c>
      <c r="AY544" s="2">
        <v>8.0</v>
      </c>
      <c r="AZ544" s="2" t="s">
        <v>2607</v>
      </c>
      <c r="BA544" s="2" t="s">
        <v>2608</v>
      </c>
      <c r="BB544" s="2" t="s">
        <v>2609</v>
      </c>
      <c r="BC544" s="2">
        <v>1.0</v>
      </c>
    </row>
    <row r="545">
      <c r="A545" s="2">
        <v>543.0</v>
      </c>
      <c r="B545" s="2">
        <v>543.0</v>
      </c>
      <c r="C545" s="2">
        <v>543.0</v>
      </c>
      <c r="D545" s="2" t="s">
        <v>6</v>
      </c>
      <c r="H545" s="2" t="s">
        <v>10</v>
      </c>
      <c r="J545" s="4">
        <v>31463.0</v>
      </c>
      <c r="K545" s="2">
        <v>7.0</v>
      </c>
      <c r="L545" s="2">
        <v>0.0</v>
      </c>
      <c r="M545" s="2">
        <v>8.0</v>
      </c>
      <c r="N545" s="2">
        <v>1.0</v>
      </c>
      <c r="O545" s="2" t="s">
        <v>128</v>
      </c>
      <c r="P545" s="2">
        <v>1.0</v>
      </c>
      <c r="U545" s="2">
        <v>1.0</v>
      </c>
      <c r="V545" s="2" t="s">
        <v>515</v>
      </c>
      <c r="X545" s="2" t="s">
        <v>147</v>
      </c>
      <c r="AA545" s="2" t="s">
        <v>1010</v>
      </c>
      <c r="AB545" s="2">
        <v>5.0</v>
      </c>
      <c r="AD545" s="2" t="s">
        <v>114</v>
      </c>
      <c r="AH545" s="2" t="s">
        <v>36</v>
      </c>
      <c r="AJ545" s="2" t="s">
        <v>38</v>
      </c>
      <c r="AO545" s="2" t="s">
        <v>97</v>
      </c>
      <c r="AQ545" s="2">
        <v>2.0</v>
      </c>
      <c r="AS545" s="2">
        <v>3.0</v>
      </c>
      <c r="AU545" s="2">
        <v>10.0</v>
      </c>
      <c r="AV545" s="2" t="s">
        <v>2610</v>
      </c>
      <c r="AW545" s="2" t="s">
        <v>101</v>
      </c>
      <c r="AY545" s="2">
        <v>9.0</v>
      </c>
      <c r="AZ545" s="2" t="s">
        <v>2611</v>
      </c>
      <c r="BA545" s="2" t="s">
        <v>2612</v>
      </c>
      <c r="BB545" s="2" t="s">
        <v>2613</v>
      </c>
      <c r="BC545" s="2">
        <v>0.0</v>
      </c>
    </row>
    <row r="546">
      <c r="A546" s="2">
        <v>544.0</v>
      </c>
      <c r="B546" s="2">
        <v>544.0</v>
      </c>
      <c r="C546" s="2">
        <v>544.0</v>
      </c>
      <c r="E546" s="2" t="s">
        <v>7</v>
      </c>
      <c r="G546" s="2" t="s">
        <v>9</v>
      </c>
      <c r="H546" s="2" t="s">
        <v>10</v>
      </c>
      <c r="J546" s="4">
        <v>32088.0</v>
      </c>
      <c r="K546" s="2">
        <v>7.0</v>
      </c>
      <c r="L546" s="2">
        <v>45.0</v>
      </c>
      <c r="M546" s="2">
        <v>7.0</v>
      </c>
      <c r="N546" s="2">
        <v>6.0</v>
      </c>
      <c r="O546" s="2" t="s">
        <v>106</v>
      </c>
      <c r="P546" s="2">
        <v>0.0</v>
      </c>
      <c r="Q546" s="2" t="s">
        <v>129</v>
      </c>
      <c r="S546" s="2" t="s">
        <v>130</v>
      </c>
      <c r="U546" s="2">
        <v>1.0</v>
      </c>
      <c r="V546" s="2" t="s">
        <v>315</v>
      </c>
      <c r="X546" s="2" t="s">
        <v>75</v>
      </c>
      <c r="AA546" s="2" t="s">
        <v>2614</v>
      </c>
      <c r="AB546" s="2">
        <v>8.0</v>
      </c>
      <c r="AC546" s="2" t="s">
        <v>2615</v>
      </c>
      <c r="AD546" s="2" t="s">
        <v>114</v>
      </c>
      <c r="AH546" s="2" t="s">
        <v>36</v>
      </c>
      <c r="AO546" s="2" t="s">
        <v>97</v>
      </c>
      <c r="AQ546" s="2">
        <v>3.0</v>
      </c>
      <c r="AS546" s="2">
        <v>2.0</v>
      </c>
      <c r="AU546" s="2">
        <v>40.0</v>
      </c>
      <c r="AV546" s="2" t="s">
        <v>2616</v>
      </c>
      <c r="AW546" s="2" t="s">
        <v>101</v>
      </c>
      <c r="AY546" s="2">
        <v>10.0</v>
      </c>
      <c r="AZ546" s="2" t="s">
        <v>2617</v>
      </c>
      <c r="BC546" s="2">
        <v>0.0</v>
      </c>
    </row>
    <row r="547">
      <c r="A547" s="2">
        <v>545.0</v>
      </c>
      <c r="B547" s="2">
        <v>545.0</v>
      </c>
      <c r="C547" s="2">
        <v>545.0</v>
      </c>
      <c r="D547" s="2" t="s">
        <v>6</v>
      </c>
      <c r="J547" s="4">
        <v>22447.0</v>
      </c>
      <c r="K547" s="2">
        <v>8.0</v>
      </c>
      <c r="L547" s="2">
        <v>120.0</v>
      </c>
      <c r="M547" s="2">
        <v>2.0</v>
      </c>
      <c r="N547" s="2">
        <v>25.0</v>
      </c>
      <c r="O547" s="2" t="s">
        <v>405</v>
      </c>
      <c r="P547" s="2">
        <v>1.0</v>
      </c>
      <c r="U547" s="2">
        <v>1.0</v>
      </c>
      <c r="V547" s="2" t="s">
        <v>315</v>
      </c>
      <c r="X547" s="2" t="s">
        <v>75</v>
      </c>
      <c r="Z547" s="2" t="s">
        <v>457</v>
      </c>
      <c r="AB547" s="2">
        <v>25.0</v>
      </c>
      <c r="AC547" s="2" t="s">
        <v>2618</v>
      </c>
      <c r="AD547" s="2" t="s">
        <v>114</v>
      </c>
      <c r="AE547" s="2" t="s">
        <v>33</v>
      </c>
      <c r="AG547" s="2" t="s">
        <v>35</v>
      </c>
      <c r="AL547" s="2" t="s">
        <v>40</v>
      </c>
      <c r="AO547" s="2" t="s">
        <v>116</v>
      </c>
      <c r="AR547" s="2">
        <v>20.0</v>
      </c>
      <c r="AS547" s="2">
        <v>5.0</v>
      </c>
      <c r="AU547" s="2">
        <v>15.0</v>
      </c>
      <c r="AV547" s="2" t="s">
        <v>2619</v>
      </c>
      <c r="AX547" s="2" t="s">
        <v>2620</v>
      </c>
      <c r="AY547" s="2">
        <v>10.0</v>
      </c>
      <c r="AZ547" s="2" t="s">
        <v>102</v>
      </c>
      <c r="BA547" s="2" t="s">
        <v>2621</v>
      </c>
      <c r="BB547" s="2" t="s">
        <v>154</v>
      </c>
      <c r="BC547" s="2">
        <v>1.0</v>
      </c>
    </row>
    <row r="548">
      <c r="A548" s="2">
        <v>546.0</v>
      </c>
      <c r="B548" s="2">
        <v>546.0</v>
      </c>
      <c r="C548" s="2">
        <v>546.0</v>
      </c>
      <c r="D548" s="2" t="s">
        <v>6</v>
      </c>
      <c r="H548" s="2" t="s">
        <v>10</v>
      </c>
      <c r="J548" s="4">
        <v>29693.0</v>
      </c>
      <c r="K548" s="2">
        <v>6.0</v>
      </c>
      <c r="L548" s="2">
        <v>15.0</v>
      </c>
      <c r="M548" s="2">
        <v>10.0</v>
      </c>
      <c r="N548" s="2">
        <v>3.0</v>
      </c>
      <c r="O548" s="2" t="s">
        <v>128</v>
      </c>
      <c r="P548" s="2">
        <v>1.0</v>
      </c>
      <c r="U548" s="2">
        <v>1.0</v>
      </c>
      <c r="V548" s="2" t="s">
        <v>315</v>
      </c>
      <c r="X548" s="2" t="s">
        <v>111</v>
      </c>
      <c r="AA548" s="2" t="s">
        <v>2622</v>
      </c>
      <c r="AB548" s="2">
        <v>10.0</v>
      </c>
      <c r="AC548" s="2" t="s">
        <v>2623</v>
      </c>
      <c r="AD548" s="2" t="s">
        <v>236</v>
      </c>
      <c r="AM548" s="2" t="s">
        <v>41</v>
      </c>
      <c r="AW548" s="2" t="s">
        <v>292</v>
      </c>
      <c r="AY548" s="2">
        <v>9.0</v>
      </c>
      <c r="AZ548" s="2" t="s">
        <v>2624</v>
      </c>
      <c r="BA548" s="2" t="s">
        <v>2625</v>
      </c>
      <c r="BB548" s="2" t="s">
        <v>1723</v>
      </c>
      <c r="BC548" s="2">
        <v>0.0</v>
      </c>
    </row>
    <row r="549">
      <c r="A549" s="2">
        <v>547.0</v>
      </c>
      <c r="B549" s="2">
        <v>547.0</v>
      </c>
      <c r="C549" s="2">
        <v>547.0</v>
      </c>
      <c r="D549" s="2" t="s">
        <v>6</v>
      </c>
      <c r="F549" s="2" t="s">
        <v>8</v>
      </c>
      <c r="I549" s="2" t="s">
        <v>2626</v>
      </c>
      <c r="J549" s="4">
        <v>33012.0</v>
      </c>
      <c r="K549" s="2">
        <v>6.0</v>
      </c>
      <c r="L549" s="2">
        <v>0.0</v>
      </c>
      <c r="M549" s="2">
        <v>10.0</v>
      </c>
      <c r="N549" s="2">
        <v>300.0</v>
      </c>
      <c r="O549" s="2" t="s">
        <v>120</v>
      </c>
      <c r="P549" s="2">
        <v>1.0</v>
      </c>
      <c r="U549" s="2">
        <v>1.0</v>
      </c>
      <c r="V549" s="2" t="s">
        <v>315</v>
      </c>
      <c r="Y549" s="2" t="s">
        <v>1522</v>
      </c>
      <c r="Z549" s="2" t="s">
        <v>374</v>
      </c>
      <c r="AB549" s="2">
        <v>1.0</v>
      </c>
      <c r="AC549" s="2" t="s">
        <v>2627</v>
      </c>
      <c r="AD549" s="2" t="s">
        <v>114</v>
      </c>
      <c r="AG549" s="2" t="s">
        <v>35</v>
      </c>
      <c r="AH549" s="2" t="s">
        <v>36</v>
      </c>
      <c r="AO549" s="2" t="s">
        <v>97</v>
      </c>
      <c r="AR549" s="2">
        <v>12.0</v>
      </c>
      <c r="AT549" s="2">
        <v>10.0</v>
      </c>
      <c r="AU549" s="2">
        <v>3.0</v>
      </c>
      <c r="AV549" s="2" t="s">
        <v>2628</v>
      </c>
      <c r="AW549" s="2" t="s">
        <v>101</v>
      </c>
      <c r="AY549" s="2">
        <v>10.0</v>
      </c>
      <c r="AZ549" s="2" t="s">
        <v>2629</v>
      </c>
      <c r="BA549" s="2" t="s">
        <v>2630</v>
      </c>
      <c r="BB549" s="2" t="s">
        <v>2631</v>
      </c>
      <c r="BC549" s="2">
        <v>1.0</v>
      </c>
    </row>
    <row r="550">
      <c r="A550" s="2">
        <v>548.0</v>
      </c>
      <c r="B550" s="2">
        <v>548.0</v>
      </c>
      <c r="C550" s="2">
        <v>548.0</v>
      </c>
      <c r="D550" s="2" t="s">
        <v>6</v>
      </c>
      <c r="E550" s="2" t="s">
        <v>7</v>
      </c>
      <c r="G550" s="2" t="s">
        <v>9</v>
      </c>
      <c r="J550" s="4">
        <v>32295.0</v>
      </c>
      <c r="K550" s="2">
        <v>7.0</v>
      </c>
      <c r="L550" s="2">
        <v>20.0</v>
      </c>
      <c r="M550" s="2">
        <v>10.0</v>
      </c>
      <c r="N550" s="2">
        <v>30.0</v>
      </c>
      <c r="O550" s="2" t="s">
        <v>291</v>
      </c>
      <c r="P550" s="2">
        <v>1.0</v>
      </c>
      <c r="U550" s="2">
        <v>1.0</v>
      </c>
      <c r="V550" s="2" t="s">
        <v>315</v>
      </c>
      <c r="X550" s="2" t="s">
        <v>111</v>
      </c>
      <c r="Z550" s="2" t="s">
        <v>123</v>
      </c>
      <c r="AB550" s="2">
        <v>2.0</v>
      </c>
      <c r="AC550" s="2" t="s">
        <v>2632</v>
      </c>
      <c r="AD550" s="2" t="s">
        <v>78</v>
      </c>
      <c r="AM550" s="2" t="s">
        <v>41</v>
      </c>
      <c r="AW550" s="2" t="s">
        <v>101</v>
      </c>
      <c r="AY550" s="2">
        <v>5.0</v>
      </c>
      <c r="AZ550" s="2" t="s">
        <v>2633</v>
      </c>
      <c r="BA550" s="2" t="s">
        <v>2634</v>
      </c>
      <c r="BB550" s="2" t="s">
        <v>2635</v>
      </c>
      <c r="BC550" s="2">
        <v>0.0</v>
      </c>
    </row>
    <row r="551">
      <c r="A551" s="2">
        <v>549.0</v>
      </c>
      <c r="B551" s="2">
        <v>549.0</v>
      </c>
      <c r="C551" s="2">
        <v>549.0</v>
      </c>
      <c r="E551" s="2" t="s">
        <v>7</v>
      </c>
      <c r="J551" s="4">
        <v>33183.0</v>
      </c>
      <c r="K551" s="2">
        <v>6.0</v>
      </c>
      <c r="L551" s="2">
        <v>10.0</v>
      </c>
      <c r="M551" s="2">
        <v>6.0</v>
      </c>
      <c r="N551" s="2">
        <v>4.0</v>
      </c>
      <c r="O551" s="2" t="s">
        <v>134</v>
      </c>
      <c r="P551" s="2">
        <v>1.0</v>
      </c>
      <c r="U551" s="2">
        <v>1.0</v>
      </c>
      <c r="V551" s="2" t="s">
        <v>315</v>
      </c>
      <c r="X551" s="2" t="s">
        <v>122</v>
      </c>
      <c r="Z551" s="2" t="s">
        <v>123</v>
      </c>
      <c r="AB551" s="2">
        <v>10.0</v>
      </c>
      <c r="AC551" s="2" t="s">
        <v>2636</v>
      </c>
      <c r="AD551" s="2" t="s">
        <v>78</v>
      </c>
      <c r="AJ551" s="2" t="s">
        <v>38</v>
      </c>
      <c r="AO551" s="2" t="s">
        <v>116</v>
      </c>
      <c r="AQ551" s="2">
        <v>2.0</v>
      </c>
      <c r="AS551" s="2">
        <v>3.0</v>
      </c>
      <c r="AU551" s="2">
        <v>4.0</v>
      </c>
      <c r="AV551" s="2" t="s">
        <v>2637</v>
      </c>
      <c r="AW551" s="2" t="s">
        <v>101</v>
      </c>
      <c r="AY551" s="2">
        <v>9.0</v>
      </c>
      <c r="AZ551" s="2" t="s">
        <v>2638</v>
      </c>
      <c r="BA551" s="2" t="s">
        <v>2639</v>
      </c>
      <c r="BB551" s="2" t="s">
        <v>154</v>
      </c>
      <c r="BC551" s="2">
        <v>1.0</v>
      </c>
    </row>
    <row r="552">
      <c r="A552" s="2">
        <v>550.0</v>
      </c>
      <c r="B552" s="2">
        <v>550.0</v>
      </c>
      <c r="C552" s="2">
        <v>550.0</v>
      </c>
      <c r="E552" s="2" t="s">
        <v>7</v>
      </c>
      <c r="G552" s="2" t="s">
        <v>9</v>
      </c>
      <c r="J552" s="4">
        <v>30539.0</v>
      </c>
      <c r="K552" s="2">
        <v>7.0</v>
      </c>
      <c r="L552" s="2">
        <v>30.0</v>
      </c>
      <c r="M552" s="2">
        <v>8.0</v>
      </c>
      <c r="N552" s="2">
        <v>4.0</v>
      </c>
      <c r="O552" s="2" t="s">
        <v>405</v>
      </c>
      <c r="P552" s="2">
        <v>0.0</v>
      </c>
      <c r="Q552" s="2" t="s">
        <v>89</v>
      </c>
      <c r="S552" s="2" t="s">
        <v>90</v>
      </c>
      <c r="U552" s="2">
        <v>1.0</v>
      </c>
      <c r="V552" s="2" t="s">
        <v>315</v>
      </c>
      <c r="X552" s="2" t="s">
        <v>111</v>
      </c>
      <c r="Z552" s="2" t="s">
        <v>123</v>
      </c>
      <c r="AB552" s="2">
        <v>7.0</v>
      </c>
      <c r="AC552" s="2" t="s">
        <v>301</v>
      </c>
      <c r="AD552" s="2" t="s">
        <v>114</v>
      </c>
      <c r="AH552" s="2" t="s">
        <v>36</v>
      </c>
      <c r="AJ552" s="2" t="s">
        <v>38</v>
      </c>
      <c r="AO552" s="2" t="s">
        <v>79</v>
      </c>
      <c r="AQ552" s="2">
        <v>3.0</v>
      </c>
      <c r="AS552" s="2">
        <v>2.0</v>
      </c>
      <c r="AU552" s="2">
        <v>8.0</v>
      </c>
      <c r="AV552" s="2" t="s">
        <v>2640</v>
      </c>
      <c r="AX552" s="2" t="s">
        <v>2641</v>
      </c>
      <c r="AY552" s="2">
        <v>9.0</v>
      </c>
      <c r="AZ552" s="2" t="s">
        <v>2642</v>
      </c>
      <c r="BA552" s="2" t="s">
        <v>2643</v>
      </c>
      <c r="BC552" s="2">
        <v>0.0</v>
      </c>
    </row>
    <row r="553">
      <c r="A553" s="2">
        <v>551.0</v>
      </c>
      <c r="B553" s="2">
        <v>551.0</v>
      </c>
      <c r="C553" s="2">
        <v>551.0</v>
      </c>
      <c r="E553" s="2" t="s">
        <v>7</v>
      </c>
      <c r="H553" s="2" t="s">
        <v>10</v>
      </c>
      <c r="J553" s="4">
        <v>32693.0</v>
      </c>
      <c r="K553" s="2">
        <v>6.0</v>
      </c>
      <c r="L553" s="2">
        <v>60.0</v>
      </c>
      <c r="M553" s="2">
        <v>5.0</v>
      </c>
      <c r="N553" s="2">
        <v>30.0</v>
      </c>
      <c r="O553" s="2" t="s">
        <v>120</v>
      </c>
      <c r="P553" s="2">
        <v>1.0</v>
      </c>
      <c r="U553" s="2">
        <v>1.0</v>
      </c>
      <c r="V553" s="2" t="s">
        <v>315</v>
      </c>
      <c r="X553" s="2" t="s">
        <v>75</v>
      </c>
      <c r="Z553" s="2" t="s">
        <v>123</v>
      </c>
      <c r="AB553" s="2">
        <v>8.0</v>
      </c>
      <c r="AC553" s="10" t="s">
        <v>2644</v>
      </c>
      <c r="AD553" s="2" t="s">
        <v>78</v>
      </c>
      <c r="AM553" s="2" t="s">
        <v>41</v>
      </c>
      <c r="AW553" s="2" t="s">
        <v>101</v>
      </c>
      <c r="AY553" s="2">
        <v>8.0</v>
      </c>
      <c r="AZ553" s="2" t="s">
        <v>2645</v>
      </c>
      <c r="BA553" s="2" t="s">
        <v>2646</v>
      </c>
      <c r="BB553" s="2" t="s">
        <v>2647</v>
      </c>
      <c r="BC553" s="2">
        <v>1.0</v>
      </c>
    </row>
    <row r="554">
      <c r="A554" s="2">
        <v>552.0</v>
      </c>
      <c r="B554" s="2">
        <v>552.0</v>
      </c>
      <c r="C554" s="2">
        <v>552.0</v>
      </c>
      <c r="D554" s="2" t="s">
        <v>6</v>
      </c>
      <c r="H554" s="2" t="s">
        <v>10</v>
      </c>
      <c r="J554" s="4">
        <v>28956.0</v>
      </c>
      <c r="K554" s="2">
        <v>6.0</v>
      </c>
      <c r="L554" s="2">
        <v>40.0</v>
      </c>
      <c r="M554" s="2">
        <v>12.0</v>
      </c>
      <c r="N554" s="2">
        <v>2.0</v>
      </c>
      <c r="O554" s="2" t="s">
        <v>167</v>
      </c>
      <c r="P554" s="2">
        <v>0.0</v>
      </c>
      <c r="Q554" s="2" t="s">
        <v>129</v>
      </c>
      <c r="S554" s="2" t="s">
        <v>130</v>
      </c>
      <c r="U554" s="2">
        <v>1.0</v>
      </c>
      <c r="V554" s="2" t="s">
        <v>315</v>
      </c>
      <c r="X554" s="2" t="s">
        <v>75</v>
      </c>
      <c r="Z554" s="2" t="s">
        <v>123</v>
      </c>
      <c r="AB554" s="2">
        <v>15.0</v>
      </c>
      <c r="AC554" s="2" t="s">
        <v>2648</v>
      </c>
      <c r="AD554" s="2" t="s">
        <v>96</v>
      </c>
      <c r="AG554" s="2" t="s">
        <v>35</v>
      </c>
      <c r="AO554" s="2" t="s">
        <v>97</v>
      </c>
      <c r="AQ554" s="2">
        <v>4.0</v>
      </c>
      <c r="AS554" s="2">
        <v>4.0</v>
      </c>
      <c r="AU554" s="2">
        <v>5.0</v>
      </c>
      <c r="AV554" s="2" t="s">
        <v>2649</v>
      </c>
      <c r="AW554" s="2" t="s">
        <v>101</v>
      </c>
      <c r="AY554" s="2">
        <v>10.0</v>
      </c>
      <c r="AZ554" s="2" t="s">
        <v>2650</v>
      </c>
      <c r="BA554" s="2" t="s">
        <v>2651</v>
      </c>
      <c r="BB554" s="2" t="s">
        <v>2652</v>
      </c>
      <c r="BC554" s="2">
        <v>0.0</v>
      </c>
    </row>
    <row r="555">
      <c r="A555" s="2">
        <v>553.0</v>
      </c>
      <c r="B555" s="2">
        <v>553.0</v>
      </c>
      <c r="C555" s="2">
        <v>553.0</v>
      </c>
      <c r="E555" s="2" t="s">
        <v>7</v>
      </c>
      <c r="G555" s="2" t="s">
        <v>9</v>
      </c>
      <c r="H555" s="2" t="s">
        <v>10</v>
      </c>
      <c r="J555" s="4">
        <v>30258.0</v>
      </c>
      <c r="K555" s="2">
        <v>6.0</v>
      </c>
      <c r="L555" s="2">
        <v>70.0</v>
      </c>
      <c r="M555" s="2">
        <v>10.0</v>
      </c>
      <c r="N555" s="2">
        <v>12.0</v>
      </c>
      <c r="O555" s="2" t="s">
        <v>167</v>
      </c>
      <c r="P555" s="2">
        <v>0.0</v>
      </c>
      <c r="Q555" s="2" t="s">
        <v>129</v>
      </c>
      <c r="S555" s="2" t="s">
        <v>135</v>
      </c>
      <c r="U555" s="2">
        <v>1.0</v>
      </c>
      <c r="V555" s="2" t="s">
        <v>315</v>
      </c>
      <c r="X555" s="2" t="s">
        <v>111</v>
      </c>
      <c r="Z555" s="2" t="s">
        <v>123</v>
      </c>
      <c r="AB555" s="2">
        <v>10.0</v>
      </c>
      <c r="AC555" s="2" t="s">
        <v>2653</v>
      </c>
      <c r="AD555" s="2" t="s">
        <v>78</v>
      </c>
      <c r="AH555" s="2" t="s">
        <v>36</v>
      </c>
      <c r="AN555" s="2" t="s">
        <v>1183</v>
      </c>
      <c r="AO555" s="2" t="s">
        <v>97</v>
      </c>
      <c r="AQ555" s="2">
        <v>6.0</v>
      </c>
      <c r="AS555" s="2">
        <v>4.0</v>
      </c>
      <c r="AU555" s="2">
        <v>20.0</v>
      </c>
      <c r="AV555" s="2" t="s">
        <v>2654</v>
      </c>
      <c r="AX555" s="2" t="s">
        <v>2655</v>
      </c>
      <c r="AY555" s="2">
        <v>10.0</v>
      </c>
      <c r="AZ555" s="2" t="s">
        <v>2656</v>
      </c>
      <c r="BA555" s="2" t="s">
        <v>2657</v>
      </c>
      <c r="BB555" s="2" t="s">
        <v>2658</v>
      </c>
      <c r="BC555" s="2">
        <v>1.0</v>
      </c>
    </row>
    <row r="556">
      <c r="A556" s="2">
        <v>554.0</v>
      </c>
      <c r="B556" s="2">
        <v>554.0</v>
      </c>
      <c r="C556" s="2">
        <v>554.0</v>
      </c>
      <c r="E556" s="2" t="s">
        <v>7</v>
      </c>
      <c r="J556" s="4">
        <v>33056.0</v>
      </c>
      <c r="K556" s="2">
        <v>8.0</v>
      </c>
      <c r="L556" s="2">
        <v>0.0</v>
      </c>
      <c r="M556" s="2">
        <v>12.0</v>
      </c>
      <c r="N556" s="2">
        <v>15.0</v>
      </c>
      <c r="O556" s="2" t="s">
        <v>70</v>
      </c>
      <c r="P556" s="2">
        <v>0.0</v>
      </c>
      <c r="Q556" s="2" t="s">
        <v>89</v>
      </c>
      <c r="S556" s="2" t="s">
        <v>130</v>
      </c>
      <c r="U556" s="2">
        <v>1.0</v>
      </c>
      <c r="V556" s="2" t="s">
        <v>224</v>
      </c>
      <c r="X556" s="2" t="s">
        <v>122</v>
      </c>
      <c r="Z556" s="2" t="s">
        <v>407</v>
      </c>
      <c r="AB556" s="2">
        <v>5.0</v>
      </c>
      <c r="AC556" s="2" t="s">
        <v>2659</v>
      </c>
      <c r="AD556" s="2" t="s">
        <v>114</v>
      </c>
      <c r="AI556" s="2" t="s">
        <v>37</v>
      </c>
      <c r="AO556" s="2" t="s">
        <v>237</v>
      </c>
      <c r="AQ556" s="2">
        <v>4.0</v>
      </c>
      <c r="AS556" s="2">
        <v>2.0</v>
      </c>
      <c r="AU556" s="2">
        <v>5.0</v>
      </c>
      <c r="AV556" s="2" t="s">
        <v>2660</v>
      </c>
      <c r="AW556" s="2" t="s">
        <v>101</v>
      </c>
      <c r="AY556" s="2">
        <v>10.0</v>
      </c>
      <c r="AZ556" s="2" t="s">
        <v>2661</v>
      </c>
      <c r="BA556" s="2" t="s">
        <v>2662</v>
      </c>
      <c r="BB556" s="2" t="s">
        <v>2663</v>
      </c>
      <c r="BC556" s="2">
        <v>0.0</v>
      </c>
    </row>
    <row r="557">
      <c r="A557" s="2">
        <v>555.0</v>
      </c>
      <c r="B557" s="2">
        <v>555.0</v>
      </c>
      <c r="C557" s="2">
        <v>555.0</v>
      </c>
      <c r="D557" s="2" t="s">
        <v>6</v>
      </c>
      <c r="J557" s="4">
        <v>23508.0</v>
      </c>
      <c r="K557" s="2">
        <v>6.0</v>
      </c>
      <c r="L557" s="2">
        <v>95.0</v>
      </c>
      <c r="M557" s="2">
        <v>8.0</v>
      </c>
      <c r="N557" s="2">
        <v>25.0</v>
      </c>
      <c r="O557" s="2" t="s">
        <v>291</v>
      </c>
      <c r="P557" s="2">
        <v>1.0</v>
      </c>
      <c r="U557" s="2">
        <v>1.0</v>
      </c>
      <c r="V557" s="2" t="s">
        <v>224</v>
      </c>
      <c r="X557" s="2" t="s">
        <v>111</v>
      </c>
      <c r="Z557" s="2" t="s">
        <v>228</v>
      </c>
      <c r="AB557" s="2">
        <v>10.0</v>
      </c>
      <c r="AC557" s="2" t="s">
        <v>2664</v>
      </c>
      <c r="AD557" s="2" t="s">
        <v>114</v>
      </c>
      <c r="AG557" s="2" t="s">
        <v>35</v>
      </c>
      <c r="AO557" s="2" t="s">
        <v>237</v>
      </c>
      <c r="AQ557" s="2">
        <v>3.0</v>
      </c>
      <c r="AS557" s="2">
        <v>6.0</v>
      </c>
      <c r="AU557" s="2">
        <v>25.0</v>
      </c>
      <c r="AV557" s="2" t="s">
        <v>2665</v>
      </c>
      <c r="AW557" s="2" t="s">
        <v>84</v>
      </c>
      <c r="AY557" s="2">
        <v>9.0</v>
      </c>
      <c r="AZ557" s="2" t="s">
        <v>2666</v>
      </c>
      <c r="BA557" s="2" t="s">
        <v>787</v>
      </c>
      <c r="BB557" s="2" t="s">
        <v>2667</v>
      </c>
      <c r="BC557" s="2">
        <v>0.0</v>
      </c>
    </row>
    <row r="558">
      <c r="A558" s="2">
        <v>556.0</v>
      </c>
      <c r="B558" s="2">
        <v>556.0</v>
      </c>
      <c r="C558" s="2">
        <v>556.0</v>
      </c>
      <c r="D558" s="2" t="s">
        <v>6</v>
      </c>
      <c r="F558" s="2" t="s">
        <v>8</v>
      </c>
      <c r="H558" s="2" t="s">
        <v>10</v>
      </c>
      <c r="J558" s="4">
        <v>29547.0</v>
      </c>
      <c r="K558" s="2">
        <v>6.0</v>
      </c>
      <c r="L558" s="2">
        <v>30.0</v>
      </c>
      <c r="M558" s="2">
        <v>10.0</v>
      </c>
      <c r="N558" s="2">
        <v>10.0</v>
      </c>
      <c r="O558" s="2" t="s">
        <v>134</v>
      </c>
      <c r="P558" s="2">
        <v>0.0</v>
      </c>
      <c r="Q558" s="2" t="s">
        <v>108</v>
      </c>
      <c r="S558" s="2" t="s">
        <v>135</v>
      </c>
      <c r="U558" s="2">
        <v>1.0</v>
      </c>
      <c r="V558" s="2" t="s">
        <v>195</v>
      </c>
      <c r="X558" s="2" t="s">
        <v>207</v>
      </c>
      <c r="Z558" s="2" t="s">
        <v>228</v>
      </c>
      <c r="AB558" s="2">
        <v>12.0</v>
      </c>
      <c r="AC558" s="2" t="s">
        <v>2668</v>
      </c>
      <c r="AD558" s="2" t="s">
        <v>96</v>
      </c>
      <c r="AH558" s="2" t="s">
        <v>36</v>
      </c>
      <c r="AO558" s="2" t="s">
        <v>97</v>
      </c>
      <c r="AQ558" s="2">
        <v>6.0</v>
      </c>
      <c r="AS558" s="2">
        <v>6.0</v>
      </c>
      <c r="AU558" s="2">
        <v>3.0</v>
      </c>
      <c r="AV558" s="2" t="s">
        <v>2669</v>
      </c>
      <c r="AW558" s="2" t="s">
        <v>101</v>
      </c>
      <c r="AY558" s="2">
        <v>10.0</v>
      </c>
      <c r="AZ558" s="2" t="s">
        <v>2670</v>
      </c>
      <c r="BA558" s="2" t="s">
        <v>540</v>
      </c>
      <c r="BB558" s="2" t="s">
        <v>2671</v>
      </c>
      <c r="BC558" s="2">
        <v>1.0</v>
      </c>
    </row>
    <row r="559">
      <c r="A559" s="2">
        <v>557.0</v>
      </c>
      <c r="B559" s="2">
        <v>557.0</v>
      </c>
      <c r="C559" s="2">
        <v>557.0</v>
      </c>
      <c r="D559" s="2" t="s">
        <v>6</v>
      </c>
      <c r="G559" s="2" t="s">
        <v>9</v>
      </c>
      <c r="H559" s="2" t="s">
        <v>10</v>
      </c>
      <c r="J559" s="4">
        <v>30965.0</v>
      </c>
      <c r="K559" s="2">
        <v>8.0</v>
      </c>
      <c r="L559" s="2">
        <v>0.0</v>
      </c>
      <c r="M559" s="2">
        <v>14.0</v>
      </c>
      <c r="N559" s="2">
        <v>20.0</v>
      </c>
      <c r="O559" s="2" t="s">
        <v>70</v>
      </c>
      <c r="P559" s="2">
        <v>1.0</v>
      </c>
      <c r="U559" s="2">
        <v>0.0</v>
      </c>
      <c r="AD559" s="2" t="s">
        <v>236</v>
      </c>
      <c r="AH559" s="2" t="s">
        <v>36</v>
      </c>
      <c r="AO559" s="2" t="s">
        <v>97</v>
      </c>
      <c r="AQ559" s="2">
        <v>6.0</v>
      </c>
      <c r="AT559" s="2">
        <v>10.0</v>
      </c>
      <c r="AU559" s="2">
        <v>12.0</v>
      </c>
      <c r="AV559" s="2" t="s">
        <v>2672</v>
      </c>
      <c r="AW559" s="2" t="s">
        <v>84</v>
      </c>
      <c r="AY559" s="2">
        <v>9.0</v>
      </c>
      <c r="AZ559" s="2" t="s">
        <v>2673</v>
      </c>
      <c r="BA559" s="2" t="s">
        <v>2674</v>
      </c>
      <c r="BB559" s="2" t="s">
        <v>2675</v>
      </c>
      <c r="BC559" s="2">
        <v>1.0</v>
      </c>
    </row>
    <row r="560">
      <c r="A560" s="2">
        <v>558.0</v>
      </c>
      <c r="B560" s="2">
        <v>558.0</v>
      </c>
      <c r="C560" s="2">
        <v>558.0</v>
      </c>
      <c r="E560" s="2" t="s">
        <v>7</v>
      </c>
      <c r="J560" s="4">
        <v>29954.0</v>
      </c>
      <c r="K560" s="2">
        <v>8.0</v>
      </c>
      <c r="L560" s="2">
        <v>8.0</v>
      </c>
      <c r="M560" s="2">
        <v>1.0</v>
      </c>
      <c r="N560" s="2">
        <v>5.0</v>
      </c>
      <c r="O560" s="2" t="s">
        <v>167</v>
      </c>
      <c r="P560" s="2">
        <v>1.0</v>
      </c>
      <c r="U560" s="2">
        <v>1.0</v>
      </c>
      <c r="V560" s="2" t="s">
        <v>36</v>
      </c>
      <c r="X560" s="2" t="s">
        <v>147</v>
      </c>
      <c r="Z560" s="2" t="s">
        <v>123</v>
      </c>
      <c r="AB560" s="2">
        <v>15.0</v>
      </c>
      <c r="AC560" s="2" t="s">
        <v>2676</v>
      </c>
      <c r="AD560" s="2" t="s">
        <v>96</v>
      </c>
      <c r="AH560" s="2" t="s">
        <v>36</v>
      </c>
      <c r="AO560" s="2" t="s">
        <v>97</v>
      </c>
      <c r="AQ560" s="2">
        <v>6.0</v>
      </c>
      <c r="AS560" s="2">
        <v>3.0</v>
      </c>
      <c r="AU560" s="2">
        <v>40.0</v>
      </c>
      <c r="AV560" s="2" t="s">
        <v>2677</v>
      </c>
      <c r="AW560" s="2" t="s">
        <v>101</v>
      </c>
      <c r="AY560" s="2">
        <v>10.0</v>
      </c>
      <c r="AZ560" s="2" t="s">
        <v>2678</v>
      </c>
      <c r="BA560" s="2" t="s">
        <v>2679</v>
      </c>
      <c r="BB560" s="2" t="s">
        <v>420</v>
      </c>
      <c r="BC560" s="2">
        <v>1.0</v>
      </c>
    </row>
    <row r="561">
      <c r="A561" s="2">
        <v>559.0</v>
      </c>
      <c r="B561" s="2">
        <v>559.0</v>
      </c>
      <c r="C561" s="2">
        <v>559.0</v>
      </c>
      <c r="D561" s="2" t="s">
        <v>6</v>
      </c>
      <c r="E561" s="2" t="s">
        <v>7</v>
      </c>
      <c r="H561" s="2" t="s">
        <v>10</v>
      </c>
      <c r="J561" s="4">
        <v>34041.0</v>
      </c>
      <c r="K561" s="2">
        <v>7.0</v>
      </c>
      <c r="L561" s="2">
        <v>20.0</v>
      </c>
      <c r="M561" s="2">
        <v>14.0</v>
      </c>
      <c r="N561" s="2">
        <v>10.0</v>
      </c>
      <c r="O561" s="2" t="s">
        <v>70</v>
      </c>
      <c r="P561" s="2">
        <v>1.0</v>
      </c>
      <c r="U561" s="2">
        <v>1.0</v>
      </c>
      <c r="V561" s="2" t="s">
        <v>315</v>
      </c>
      <c r="X561" s="2" t="s">
        <v>111</v>
      </c>
      <c r="Z561" s="2" t="s">
        <v>374</v>
      </c>
      <c r="AB561" s="2">
        <v>2.0</v>
      </c>
      <c r="AC561" s="2" t="s">
        <v>757</v>
      </c>
      <c r="AD561" s="2" t="s">
        <v>78</v>
      </c>
      <c r="AH561" s="2" t="s">
        <v>36</v>
      </c>
      <c r="AO561" s="2" t="s">
        <v>97</v>
      </c>
      <c r="AR561" s="2">
        <v>30.0</v>
      </c>
      <c r="AT561" s="2">
        <v>10.0</v>
      </c>
      <c r="AU561" s="2">
        <v>20.0</v>
      </c>
      <c r="AV561" s="2" t="s">
        <v>2680</v>
      </c>
      <c r="AW561" s="2" t="s">
        <v>101</v>
      </c>
      <c r="AY561" s="2">
        <v>5.0</v>
      </c>
      <c r="AZ561" s="2" t="s">
        <v>2681</v>
      </c>
      <c r="BB561" s="2" t="s">
        <v>2682</v>
      </c>
      <c r="BC561" s="2">
        <v>1.0</v>
      </c>
    </row>
    <row r="562">
      <c r="A562" s="2">
        <v>560.0</v>
      </c>
      <c r="B562" s="2">
        <v>560.0</v>
      </c>
      <c r="C562" s="2">
        <v>560.0</v>
      </c>
      <c r="D562" s="2" t="s">
        <v>6</v>
      </c>
      <c r="J562" s="4">
        <v>34098.0</v>
      </c>
      <c r="K562" s="2">
        <v>8.0</v>
      </c>
      <c r="L562" s="2">
        <v>60.0</v>
      </c>
      <c r="M562" s="2">
        <v>12.0</v>
      </c>
      <c r="N562" s="2">
        <v>3.0</v>
      </c>
      <c r="O562" s="2" t="s">
        <v>405</v>
      </c>
      <c r="P562" s="2">
        <v>1.0</v>
      </c>
      <c r="U562" s="2">
        <v>1.0</v>
      </c>
      <c r="V562" s="2" t="s">
        <v>206</v>
      </c>
      <c r="X562" s="2" t="s">
        <v>111</v>
      </c>
      <c r="Z562" s="2" t="s">
        <v>333</v>
      </c>
      <c r="AB562" s="2">
        <v>1.0</v>
      </c>
      <c r="AC562" s="2" t="s">
        <v>2683</v>
      </c>
      <c r="AD562" s="2" t="s">
        <v>78</v>
      </c>
      <c r="AH562" s="2" t="s">
        <v>36</v>
      </c>
      <c r="AO562" s="2" t="s">
        <v>79</v>
      </c>
      <c r="AQ562" s="2">
        <v>6.0</v>
      </c>
      <c r="AS562" s="2">
        <v>6.0</v>
      </c>
      <c r="AU562" s="2">
        <v>15.0</v>
      </c>
      <c r="AV562" s="2" t="s">
        <v>2684</v>
      </c>
      <c r="AW562" s="2" t="s">
        <v>101</v>
      </c>
      <c r="AY562" s="2">
        <v>10.0</v>
      </c>
      <c r="AZ562" s="2" t="s">
        <v>2685</v>
      </c>
      <c r="BA562" s="2" t="s">
        <v>2686</v>
      </c>
      <c r="BB562" s="2" t="s">
        <v>2687</v>
      </c>
      <c r="BC562" s="2">
        <v>0.0</v>
      </c>
    </row>
    <row r="563">
      <c r="A563" s="2">
        <v>561.0</v>
      </c>
      <c r="B563" s="2">
        <v>561.0</v>
      </c>
      <c r="C563" s="2">
        <v>561.0</v>
      </c>
      <c r="H563" s="2" t="s">
        <v>10</v>
      </c>
      <c r="J563" s="4">
        <v>33946.0</v>
      </c>
      <c r="K563" s="2">
        <v>8.0</v>
      </c>
      <c r="L563" s="2">
        <v>20.0</v>
      </c>
      <c r="M563" s="2">
        <v>8.0</v>
      </c>
      <c r="N563" s="2">
        <v>24.0</v>
      </c>
      <c r="O563" s="2" t="s">
        <v>192</v>
      </c>
      <c r="P563" s="2">
        <v>0.0</v>
      </c>
      <c r="Q563" s="2" t="s">
        <v>89</v>
      </c>
      <c r="S563" s="2" t="s">
        <v>72</v>
      </c>
      <c r="U563" s="2">
        <v>0.0</v>
      </c>
      <c r="AD563" s="2" t="s">
        <v>114</v>
      </c>
      <c r="AH563" s="2" t="s">
        <v>36</v>
      </c>
      <c r="AO563" s="2" t="s">
        <v>97</v>
      </c>
      <c r="AQ563" s="2">
        <v>4.0</v>
      </c>
      <c r="AS563" s="2">
        <v>4.0</v>
      </c>
      <c r="AU563" s="2">
        <v>120.0</v>
      </c>
      <c r="AV563" s="2" t="s">
        <v>2688</v>
      </c>
      <c r="AW563" s="2" t="s">
        <v>101</v>
      </c>
      <c r="AY563" s="2">
        <v>5.0</v>
      </c>
      <c r="AZ563" s="2" t="s">
        <v>2689</v>
      </c>
      <c r="BA563" s="2" t="s">
        <v>2690</v>
      </c>
      <c r="BC563" s="2">
        <v>0.0</v>
      </c>
    </row>
    <row r="564">
      <c r="A564" s="2">
        <v>562.0</v>
      </c>
      <c r="B564" s="2">
        <v>562.0</v>
      </c>
      <c r="C564" s="2">
        <v>562.0</v>
      </c>
      <c r="D564" s="2" t="s">
        <v>6</v>
      </c>
      <c r="G564" s="2" t="s">
        <v>9</v>
      </c>
      <c r="H564" s="2" t="s">
        <v>10</v>
      </c>
      <c r="J564" s="4">
        <v>35356.0</v>
      </c>
      <c r="K564" s="2">
        <v>8.0</v>
      </c>
      <c r="L564" s="2">
        <v>40.0</v>
      </c>
      <c r="M564" s="2">
        <v>12.0</v>
      </c>
      <c r="N564" s="2">
        <v>0.0</v>
      </c>
      <c r="O564" s="2" t="s">
        <v>437</v>
      </c>
      <c r="P564" s="2">
        <v>1.0</v>
      </c>
      <c r="U564" s="2">
        <v>0.0</v>
      </c>
      <c r="AD564" s="2" t="s">
        <v>1229</v>
      </c>
      <c r="AJ564" s="2" t="s">
        <v>38</v>
      </c>
      <c r="AO564" s="2" t="s">
        <v>79</v>
      </c>
      <c r="AQ564" s="2">
        <v>3.0</v>
      </c>
      <c r="AS564" s="2">
        <v>3.0</v>
      </c>
      <c r="AU564" s="2">
        <v>5.0</v>
      </c>
      <c r="AV564" s="2" t="s">
        <v>2691</v>
      </c>
      <c r="AX564" s="2" t="s">
        <v>1536</v>
      </c>
      <c r="AY564" s="2">
        <v>9.0</v>
      </c>
      <c r="AZ564" s="2" t="s">
        <v>2692</v>
      </c>
      <c r="BA564" s="2" t="s">
        <v>2693</v>
      </c>
      <c r="BB564" s="2" t="s">
        <v>2694</v>
      </c>
      <c r="BC564" s="2">
        <v>0.0</v>
      </c>
    </row>
    <row r="565">
      <c r="A565" s="2">
        <v>563.0</v>
      </c>
      <c r="B565" s="2">
        <v>563.0</v>
      </c>
      <c r="C565" s="2">
        <v>563.0</v>
      </c>
      <c r="D565" s="2" t="s">
        <v>6</v>
      </c>
      <c r="E565" s="2" t="s">
        <v>7</v>
      </c>
      <c r="J565" s="4">
        <v>42950.0</v>
      </c>
      <c r="K565" s="2">
        <v>7.0</v>
      </c>
      <c r="L565" s="2">
        <v>90.0</v>
      </c>
      <c r="M565" s="2">
        <v>11.0</v>
      </c>
      <c r="N565" s="2">
        <v>12.0</v>
      </c>
      <c r="O565" s="2" t="s">
        <v>437</v>
      </c>
      <c r="P565" s="2">
        <v>0.0</v>
      </c>
      <c r="Q565" s="2" t="s">
        <v>108</v>
      </c>
      <c r="S565" s="2" t="s">
        <v>130</v>
      </c>
      <c r="U565" s="2">
        <v>1.0</v>
      </c>
      <c r="V565" s="2" t="s">
        <v>213</v>
      </c>
      <c r="X565" s="2" t="s">
        <v>111</v>
      </c>
      <c r="AA565" s="2" t="s">
        <v>2695</v>
      </c>
      <c r="AB565" s="2">
        <v>3.0</v>
      </c>
      <c r="AC565" s="2" t="s">
        <v>2696</v>
      </c>
      <c r="AD565" s="2" t="s">
        <v>96</v>
      </c>
      <c r="AH565" s="2" t="s">
        <v>36</v>
      </c>
      <c r="AO565" s="2" t="s">
        <v>97</v>
      </c>
      <c r="AR565" s="2">
        <v>16.0</v>
      </c>
      <c r="AS565" s="2">
        <v>6.0</v>
      </c>
      <c r="AU565" s="2">
        <v>50.0</v>
      </c>
      <c r="AV565" s="2" t="s">
        <v>2697</v>
      </c>
      <c r="AW565" s="2" t="s">
        <v>101</v>
      </c>
      <c r="AY565" s="2">
        <v>7.0</v>
      </c>
      <c r="AZ565" s="2" t="s">
        <v>2698</v>
      </c>
      <c r="BA565" s="2" t="s">
        <v>2699</v>
      </c>
      <c r="BC565" s="2">
        <v>1.0</v>
      </c>
    </row>
    <row r="566">
      <c r="A566" s="2">
        <v>564.0</v>
      </c>
      <c r="B566" s="2">
        <v>564.0</v>
      </c>
      <c r="C566" s="2">
        <v>564.0</v>
      </c>
      <c r="D566" s="2" t="s">
        <v>6</v>
      </c>
      <c r="H566" s="2" t="s">
        <v>10</v>
      </c>
      <c r="J566" s="4">
        <v>28831.0</v>
      </c>
      <c r="K566" s="2">
        <v>7.0</v>
      </c>
      <c r="L566" s="2">
        <v>0.0</v>
      </c>
      <c r="M566" s="2">
        <v>10.0</v>
      </c>
      <c r="N566" s="2">
        <v>5.0</v>
      </c>
      <c r="O566" s="2" t="s">
        <v>87</v>
      </c>
      <c r="P566" s="2">
        <v>0.0</v>
      </c>
      <c r="Q566" s="2" t="s">
        <v>89</v>
      </c>
      <c r="S566" s="2" t="s">
        <v>130</v>
      </c>
      <c r="U566" s="2">
        <v>0.0</v>
      </c>
      <c r="AD566" s="2" t="s">
        <v>464</v>
      </c>
      <c r="AH566" s="2" t="s">
        <v>36</v>
      </c>
      <c r="AO566" s="2" t="s">
        <v>79</v>
      </c>
      <c r="AQ566" s="2">
        <v>6.0</v>
      </c>
      <c r="AS566" s="2">
        <v>6.0</v>
      </c>
      <c r="AU566" s="2">
        <v>7.0</v>
      </c>
      <c r="AV566" s="2" t="s">
        <v>2700</v>
      </c>
      <c r="AW566" s="2" t="s">
        <v>101</v>
      </c>
      <c r="AY566" s="2">
        <v>10.0</v>
      </c>
      <c r="AZ566" s="2" t="s">
        <v>2701</v>
      </c>
      <c r="BA566" s="2" t="s">
        <v>2702</v>
      </c>
      <c r="BC566" s="2">
        <v>1.0</v>
      </c>
    </row>
    <row r="567">
      <c r="A567" s="2">
        <v>565.0</v>
      </c>
      <c r="B567" s="2">
        <v>565.0</v>
      </c>
      <c r="C567" s="2">
        <v>565.0</v>
      </c>
      <c r="E567" s="2" t="s">
        <v>7</v>
      </c>
      <c r="G567" s="2" t="s">
        <v>9</v>
      </c>
      <c r="J567" s="4">
        <v>32599.0</v>
      </c>
      <c r="K567" s="2">
        <v>7.0</v>
      </c>
      <c r="L567" s="2">
        <v>10.0</v>
      </c>
      <c r="M567" s="2">
        <v>8.0</v>
      </c>
      <c r="N567" s="2">
        <v>5.0</v>
      </c>
      <c r="O567" s="2" t="s">
        <v>128</v>
      </c>
      <c r="P567" s="2">
        <v>1.0</v>
      </c>
      <c r="U567" s="2">
        <v>1.0</v>
      </c>
      <c r="V567" s="2" t="s">
        <v>121</v>
      </c>
      <c r="X567" s="2" t="s">
        <v>111</v>
      </c>
      <c r="Z567" s="2" t="s">
        <v>123</v>
      </c>
      <c r="AB567" s="2">
        <v>3.0</v>
      </c>
      <c r="AC567" s="2" t="s">
        <v>979</v>
      </c>
      <c r="AD567" s="2" t="s">
        <v>114</v>
      </c>
      <c r="AJ567" s="2" t="s">
        <v>38</v>
      </c>
      <c r="AO567" s="2" t="s">
        <v>116</v>
      </c>
      <c r="AQ567" s="2">
        <v>5.0</v>
      </c>
      <c r="AS567" s="2">
        <v>3.0</v>
      </c>
      <c r="AU567" s="2">
        <v>150.0</v>
      </c>
      <c r="AV567" s="2" t="s">
        <v>2703</v>
      </c>
      <c r="AW567" s="2" t="s">
        <v>101</v>
      </c>
      <c r="AY567" s="2">
        <v>8.0</v>
      </c>
      <c r="AZ567" s="2" t="s">
        <v>2704</v>
      </c>
      <c r="BA567" s="2" t="s">
        <v>2705</v>
      </c>
      <c r="BB567" s="2" t="s">
        <v>2706</v>
      </c>
      <c r="BC567" s="2">
        <v>1.0</v>
      </c>
    </row>
    <row r="568">
      <c r="A568" s="2">
        <v>566.0</v>
      </c>
      <c r="B568" s="2">
        <v>566.0</v>
      </c>
      <c r="C568" s="2">
        <v>566.0</v>
      </c>
      <c r="D568" s="2" t="s">
        <v>6</v>
      </c>
      <c r="H568" s="2" t="s">
        <v>10</v>
      </c>
      <c r="J568" s="4">
        <v>33518.0</v>
      </c>
      <c r="K568" s="2">
        <v>8.0</v>
      </c>
      <c r="L568" s="2">
        <v>30.0</v>
      </c>
      <c r="M568" s="2">
        <v>10.0</v>
      </c>
      <c r="N568" s="2">
        <v>10.0</v>
      </c>
      <c r="O568" s="2" t="s">
        <v>327</v>
      </c>
      <c r="P568" s="2">
        <v>1.0</v>
      </c>
      <c r="U568" s="2">
        <v>1.0</v>
      </c>
      <c r="V568" s="2" t="s">
        <v>213</v>
      </c>
      <c r="X568" s="2" t="s">
        <v>111</v>
      </c>
      <c r="Z568" s="2" t="s">
        <v>138</v>
      </c>
      <c r="AB568" s="2">
        <v>1.0</v>
      </c>
      <c r="AC568" s="2" t="s">
        <v>2707</v>
      </c>
      <c r="AD568" s="2" t="s">
        <v>78</v>
      </c>
      <c r="AG568" s="2" t="s">
        <v>35</v>
      </c>
      <c r="AN568" s="2" t="s">
        <v>2708</v>
      </c>
      <c r="AO568" s="2" t="s">
        <v>116</v>
      </c>
      <c r="AR568" s="2" t="s">
        <v>2709</v>
      </c>
      <c r="AT568" s="2" t="s">
        <v>728</v>
      </c>
      <c r="AU568" s="2">
        <v>20.0</v>
      </c>
      <c r="AV568" s="2" t="s">
        <v>2710</v>
      </c>
      <c r="AW568" s="2" t="s">
        <v>101</v>
      </c>
      <c r="AY568" s="2">
        <v>10.0</v>
      </c>
      <c r="AZ568" s="2" t="s">
        <v>2711</v>
      </c>
      <c r="BA568" s="2" t="s">
        <v>2712</v>
      </c>
      <c r="BC568" s="2">
        <v>1.0</v>
      </c>
    </row>
    <row r="569">
      <c r="A569" s="2">
        <v>567.0</v>
      </c>
      <c r="B569" s="2">
        <v>567.0</v>
      </c>
      <c r="C569" s="2">
        <v>567.0</v>
      </c>
      <c r="D569" s="2" t="s">
        <v>6</v>
      </c>
      <c r="J569" s="4">
        <v>28195.0</v>
      </c>
      <c r="K569" s="2">
        <v>7.0</v>
      </c>
      <c r="L569" s="2">
        <v>40.0</v>
      </c>
      <c r="M569" s="2">
        <v>10.0</v>
      </c>
      <c r="N569" s="2">
        <v>1.0</v>
      </c>
      <c r="O569" s="2" t="s">
        <v>405</v>
      </c>
      <c r="P569" s="2">
        <v>0.0</v>
      </c>
      <c r="Q569" s="2" t="s">
        <v>108</v>
      </c>
      <c r="S569" s="2" t="s">
        <v>135</v>
      </c>
      <c r="U569" s="2">
        <v>1.0</v>
      </c>
      <c r="V569" s="2" t="s">
        <v>121</v>
      </c>
      <c r="X569" s="2" t="s">
        <v>111</v>
      </c>
      <c r="Z569" s="2" t="s">
        <v>684</v>
      </c>
      <c r="AB569" s="2">
        <v>1.0</v>
      </c>
      <c r="AC569" s="2" t="s">
        <v>2713</v>
      </c>
      <c r="AD569" s="2" t="s">
        <v>114</v>
      </c>
      <c r="AH569" s="2" t="s">
        <v>36</v>
      </c>
      <c r="AO569" s="2" t="s">
        <v>97</v>
      </c>
      <c r="AR569" s="2">
        <v>20.0</v>
      </c>
      <c r="AT569" s="2">
        <v>20.0</v>
      </c>
      <c r="AU569" s="2">
        <v>20.0</v>
      </c>
      <c r="AV569" s="2" t="s">
        <v>2714</v>
      </c>
      <c r="AW569" s="2" t="s">
        <v>84</v>
      </c>
      <c r="AY569" s="2">
        <v>8.0</v>
      </c>
      <c r="AZ569" s="2" t="s">
        <v>2715</v>
      </c>
      <c r="BC569" s="2">
        <v>1.0</v>
      </c>
    </row>
    <row r="570">
      <c r="A570" s="2">
        <v>568.0</v>
      </c>
      <c r="B570" s="2">
        <v>568.0</v>
      </c>
      <c r="C570" s="2">
        <v>568.0</v>
      </c>
      <c r="D570" s="2" t="s">
        <v>6</v>
      </c>
      <c r="E570" s="2" t="s">
        <v>7</v>
      </c>
      <c r="H570" s="2" t="s">
        <v>10</v>
      </c>
      <c r="J570" s="4">
        <v>29192.0</v>
      </c>
      <c r="K570" s="2">
        <v>7.0</v>
      </c>
      <c r="L570" s="2">
        <v>30.0</v>
      </c>
      <c r="M570" s="2">
        <v>4.0</v>
      </c>
      <c r="N570" s="2">
        <v>12.0</v>
      </c>
      <c r="O570" s="2" t="s">
        <v>87</v>
      </c>
      <c r="P570" s="2">
        <v>0.0</v>
      </c>
      <c r="Q570" s="2" t="s">
        <v>129</v>
      </c>
      <c r="S570" s="2" t="s">
        <v>90</v>
      </c>
      <c r="U570" s="2">
        <v>1.0</v>
      </c>
      <c r="V570" s="2" t="s">
        <v>577</v>
      </c>
      <c r="X570" s="2" t="s">
        <v>207</v>
      </c>
      <c r="AA570" s="2" t="s">
        <v>2716</v>
      </c>
      <c r="AB570" s="2">
        <v>14.0</v>
      </c>
      <c r="AC570" s="2" t="s">
        <v>2717</v>
      </c>
      <c r="AD570" s="2" t="s">
        <v>78</v>
      </c>
      <c r="AN570" s="2" t="s">
        <v>2718</v>
      </c>
      <c r="AO570" s="2" t="s">
        <v>665</v>
      </c>
      <c r="AQ570" s="2">
        <v>4.0</v>
      </c>
      <c r="AT570" s="2" t="s">
        <v>2719</v>
      </c>
      <c r="AU570" s="2">
        <v>10.0</v>
      </c>
      <c r="AV570" s="2" t="s">
        <v>2720</v>
      </c>
      <c r="AX570" s="2" t="s">
        <v>2721</v>
      </c>
      <c r="AY570" s="2">
        <v>10.0</v>
      </c>
      <c r="AZ570" s="2" t="s">
        <v>2722</v>
      </c>
      <c r="BA570" s="2" t="s">
        <v>2723</v>
      </c>
      <c r="BB570" s="2" t="s">
        <v>2724</v>
      </c>
      <c r="BC570" s="2">
        <v>1.0</v>
      </c>
    </row>
    <row r="571">
      <c r="A571" s="2">
        <v>569.0</v>
      </c>
      <c r="B571" s="2">
        <v>569.0</v>
      </c>
      <c r="C571" s="2">
        <v>569.0</v>
      </c>
      <c r="D571" s="2" t="s">
        <v>6</v>
      </c>
      <c r="H571" s="2" t="s">
        <v>10</v>
      </c>
      <c r="J571" s="4">
        <v>29683.0</v>
      </c>
      <c r="K571" s="2">
        <v>6.0</v>
      </c>
      <c r="L571" s="2">
        <v>180.0</v>
      </c>
      <c r="M571" s="2">
        <v>12.0</v>
      </c>
      <c r="N571" s="2">
        <v>14.0</v>
      </c>
      <c r="O571" s="2" t="s">
        <v>87</v>
      </c>
      <c r="P571" s="2">
        <v>1.0</v>
      </c>
      <c r="U571" s="2">
        <v>1.0</v>
      </c>
      <c r="V571" s="2" t="s">
        <v>315</v>
      </c>
      <c r="X571" s="2" t="s">
        <v>75</v>
      </c>
      <c r="AA571" s="2" t="s">
        <v>846</v>
      </c>
      <c r="AB571" s="2">
        <v>12.0</v>
      </c>
      <c r="AC571" s="2" t="s">
        <v>2725</v>
      </c>
      <c r="AD571" s="2" t="s">
        <v>114</v>
      </c>
      <c r="AH571" s="2" t="s">
        <v>36</v>
      </c>
      <c r="AO571" s="2" t="s">
        <v>97</v>
      </c>
      <c r="AQ571" s="2">
        <v>6.0</v>
      </c>
      <c r="AT571" s="2">
        <v>12.0</v>
      </c>
      <c r="AU571" s="2">
        <v>24.0</v>
      </c>
      <c r="AV571" s="2" t="s">
        <v>2726</v>
      </c>
      <c r="AW571" s="2" t="s">
        <v>101</v>
      </c>
      <c r="AY571" s="2">
        <v>7.0</v>
      </c>
      <c r="AZ571" s="2" t="s">
        <v>2727</v>
      </c>
      <c r="BA571" s="2" t="s">
        <v>2728</v>
      </c>
      <c r="BC571" s="2">
        <v>0.0</v>
      </c>
    </row>
    <row r="572">
      <c r="A572" s="2">
        <v>570.0</v>
      </c>
      <c r="B572" s="2">
        <v>570.0</v>
      </c>
      <c r="C572" s="2">
        <v>570.0</v>
      </c>
      <c r="E572" s="2" t="s">
        <v>7</v>
      </c>
      <c r="J572" s="4">
        <v>31735.0</v>
      </c>
      <c r="K572" s="2">
        <v>8.0</v>
      </c>
      <c r="L572" s="2">
        <v>60.0</v>
      </c>
      <c r="M572" s="2">
        <v>6.0</v>
      </c>
      <c r="N572" s="2">
        <v>10.0</v>
      </c>
      <c r="O572" s="2" t="s">
        <v>167</v>
      </c>
      <c r="P572" s="2">
        <v>0.0</v>
      </c>
      <c r="Q572" s="2" t="s">
        <v>89</v>
      </c>
      <c r="S572" s="2" t="s">
        <v>90</v>
      </c>
      <c r="U572" s="2">
        <v>1.0</v>
      </c>
      <c r="V572" s="2" t="s">
        <v>206</v>
      </c>
      <c r="X572" s="2" t="s">
        <v>111</v>
      </c>
      <c r="Z572" s="2" t="s">
        <v>123</v>
      </c>
      <c r="AB572" s="2">
        <v>5.0</v>
      </c>
      <c r="AC572" s="2" t="s">
        <v>2729</v>
      </c>
      <c r="AD572" s="2" t="s">
        <v>78</v>
      </c>
      <c r="AJ572" s="2" t="s">
        <v>38</v>
      </c>
      <c r="AO572" s="2" t="s">
        <v>79</v>
      </c>
      <c r="AQ572" s="2">
        <v>4.0</v>
      </c>
      <c r="AS572" s="2">
        <v>5.0</v>
      </c>
      <c r="AU572" s="2">
        <v>8.0</v>
      </c>
      <c r="AV572" s="2" t="s">
        <v>2730</v>
      </c>
      <c r="AW572" s="2" t="s">
        <v>101</v>
      </c>
      <c r="AY572" s="2">
        <v>7.0</v>
      </c>
      <c r="AZ572" s="2" t="s">
        <v>2731</v>
      </c>
      <c r="BC572" s="2">
        <v>1.0</v>
      </c>
    </row>
    <row r="573">
      <c r="A573" s="2">
        <v>571.0</v>
      </c>
      <c r="B573" s="2">
        <v>571.0</v>
      </c>
      <c r="C573" s="2">
        <v>571.0</v>
      </c>
      <c r="D573" s="2" t="s">
        <v>6</v>
      </c>
      <c r="E573" s="2" t="s">
        <v>7</v>
      </c>
      <c r="J573" s="4">
        <v>30653.0</v>
      </c>
      <c r="K573" s="2">
        <v>7.0</v>
      </c>
      <c r="L573" s="2">
        <v>60.0</v>
      </c>
      <c r="M573" s="2">
        <v>7.0</v>
      </c>
      <c r="N573" s="2">
        <v>15.0</v>
      </c>
      <c r="O573" s="2" t="s">
        <v>134</v>
      </c>
      <c r="P573" s="2">
        <v>0.0</v>
      </c>
      <c r="Q573" s="2" t="s">
        <v>71</v>
      </c>
      <c r="S573" s="2" t="s">
        <v>135</v>
      </c>
      <c r="U573" s="2">
        <v>1.0</v>
      </c>
      <c r="V573" s="2" t="s">
        <v>224</v>
      </c>
      <c r="X573" s="2" t="s">
        <v>111</v>
      </c>
      <c r="Z573" s="2" t="s">
        <v>123</v>
      </c>
      <c r="AB573" s="2">
        <v>8.0</v>
      </c>
      <c r="AC573" s="2" t="s">
        <v>1806</v>
      </c>
      <c r="AD573" s="2" t="s">
        <v>78</v>
      </c>
      <c r="AG573" s="2" t="s">
        <v>35</v>
      </c>
      <c r="AO573" s="2" t="s">
        <v>97</v>
      </c>
      <c r="AQ573" s="2">
        <v>5.0</v>
      </c>
      <c r="AS573" s="2">
        <v>5.0</v>
      </c>
      <c r="AU573" s="2">
        <v>20.0</v>
      </c>
      <c r="AV573" s="2" t="s">
        <v>2732</v>
      </c>
      <c r="AW573" s="2" t="s">
        <v>84</v>
      </c>
      <c r="AY573" s="2">
        <v>9.0</v>
      </c>
      <c r="AZ573" s="2" t="s">
        <v>2733</v>
      </c>
      <c r="BA573" s="2" t="s">
        <v>2734</v>
      </c>
      <c r="BC573" s="2">
        <v>0.0</v>
      </c>
    </row>
    <row r="574">
      <c r="A574" s="2">
        <v>572.0</v>
      </c>
      <c r="B574" s="2">
        <v>572.0</v>
      </c>
      <c r="C574" s="2">
        <v>572.0</v>
      </c>
      <c r="D574" s="2" t="s">
        <v>6</v>
      </c>
      <c r="J574" s="4">
        <v>43004.0</v>
      </c>
      <c r="K574" s="2">
        <v>6.0</v>
      </c>
      <c r="L574" s="2">
        <v>20.0</v>
      </c>
      <c r="M574" s="2">
        <v>6.0</v>
      </c>
      <c r="N574" s="2">
        <v>4.0</v>
      </c>
      <c r="O574" s="2" t="s">
        <v>120</v>
      </c>
      <c r="P574" s="2">
        <v>0.0</v>
      </c>
      <c r="Q574" s="2" t="s">
        <v>193</v>
      </c>
      <c r="S574" s="2" t="s">
        <v>130</v>
      </c>
      <c r="U574" s="2">
        <v>1.0</v>
      </c>
      <c r="W574" s="2" t="s">
        <v>1027</v>
      </c>
      <c r="X574" s="2" t="s">
        <v>111</v>
      </c>
      <c r="Z574" s="2" t="s">
        <v>760</v>
      </c>
      <c r="AB574" s="2">
        <v>6.0</v>
      </c>
      <c r="AC574" s="2" t="s">
        <v>2735</v>
      </c>
      <c r="AD574" s="2" t="s">
        <v>114</v>
      </c>
      <c r="AH574" s="2" t="s">
        <v>36</v>
      </c>
      <c r="AO574" s="2" t="s">
        <v>97</v>
      </c>
      <c r="AQ574" s="2">
        <v>5.0</v>
      </c>
      <c r="AS574" s="2">
        <v>1.0</v>
      </c>
      <c r="AU574" s="2">
        <v>489.0</v>
      </c>
      <c r="AV574" s="2" t="s">
        <v>2736</v>
      </c>
      <c r="AW574" s="2" t="s">
        <v>101</v>
      </c>
      <c r="AY574" s="2">
        <v>8.0</v>
      </c>
      <c r="AZ574" s="2" t="s">
        <v>2737</v>
      </c>
      <c r="BA574" s="2" t="s">
        <v>2738</v>
      </c>
      <c r="BB574" s="2" t="s">
        <v>2739</v>
      </c>
      <c r="BC574" s="2">
        <v>0.0</v>
      </c>
    </row>
    <row r="575">
      <c r="A575" s="2">
        <v>573.0</v>
      </c>
      <c r="B575" s="2">
        <v>573.0</v>
      </c>
      <c r="C575" s="2">
        <v>573.0</v>
      </c>
      <c r="D575" s="2" t="s">
        <v>6</v>
      </c>
      <c r="E575" s="2" t="s">
        <v>7</v>
      </c>
      <c r="G575" s="2" t="s">
        <v>9</v>
      </c>
      <c r="H575" s="2" t="s">
        <v>10</v>
      </c>
      <c r="J575" s="4">
        <v>33186.0</v>
      </c>
      <c r="K575" s="2">
        <v>7.0</v>
      </c>
      <c r="L575" s="2">
        <v>80.0</v>
      </c>
      <c r="M575" s="2">
        <v>14.0</v>
      </c>
      <c r="N575" s="2">
        <v>6.0</v>
      </c>
      <c r="O575" s="2" t="s">
        <v>120</v>
      </c>
      <c r="P575" s="2">
        <v>1.0</v>
      </c>
      <c r="U575" s="2">
        <v>1.0</v>
      </c>
      <c r="V575" s="2" t="s">
        <v>315</v>
      </c>
      <c r="X575" s="2" t="s">
        <v>111</v>
      </c>
      <c r="Z575" s="2" t="s">
        <v>123</v>
      </c>
      <c r="AB575" s="2">
        <v>1.0</v>
      </c>
      <c r="AC575" s="2" t="s">
        <v>2740</v>
      </c>
      <c r="AD575" s="2" t="s">
        <v>114</v>
      </c>
      <c r="AJ575" s="2" t="s">
        <v>38</v>
      </c>
      <c r="AO575" s="2" t="s">
        <v>97</v>
      </c>
      <c r="AQ575" s="2">
        <v>4.0</v>
      </c>
      <c r="AS575" s="2">
        <v>3.0</v>
      </c>
      <c r="AU575" s="2">
        <v>30.0</v>
      </c>
      <c r="AV575" s="2" t="s">
        <v>2741</v>
      </c>
      <c r="AW575" s="2" t="s">
        <v>101</v>
      </c>
      <c r="AY575" s="2">
        <v>9.0</v>
      </c>
      <c r="AZ575" s="2" t="s">
        <v>2742</v>
      </c>
      <c r="BA575" s="2" t="s">
        <v>2743</v>
      </c>
      <c r="BB575" s="2" t="s">
        <v>2744</v>
      </c>
      <c r="BC575" s="2">
        <v>1.0</v>
      </c>
    </row>
    <row r="576">
      <c r="A576" s="2">
        <v>574.0</v>
      </c>
      <c r="B576" s="2">
        <v>574.0</v>
      </c>
      <c r="C576" s="2">
        <v>574.0</v>
      </c>
      <c r="D576" s="2" t="s">
        <v>6</v>
      </c>
      <c r="H576" s="2" t="s">
        <v>10</v>
      </c>
      <c r="J576" s="4">
        <v>28465.0</v>
      </c>
      <c r="K576" s="2">
        <v>4.0</v>
      </c>
      <c r="L576" s="2">
        <v>120.0</v>
      </c>
      <c r="M576" s="2">
        <v>12.0</v>
      </c>
      <c r="N576" s="2">
        <v>25.0</v>
      </c>
      <c r="O576" s="2" t="s">
        <v>70</v>
      </c>
      <c r="P576" s="2">
        <v>1.0</v>
      </c>
      <c r="U576" s="2">
        <v>1.0</v>
      </c>
      <c r="W576" s="2" t="s">
        <v>2745</v>
      </c>
      <c r="X576" s="2" t="s">
        <v>147</v>
      </c>
      <c r="Z576" s="2" t="s">
        <v>228</v>
      </c>
      <c r="AB576" s="2">
        <v>30.0</v>
      </c>
      <c r="AC576" s="2" t="s">
        <v>2746</v>
      </c>
      <c r="AD576" s="2" t="s">
        <v>464</v>
      </c>
      <c r="AI576" s="2" t="s">
        <v>37</v>
      </c>
      <c r="AJ576" s="2" t="s">
        <v>38</v>
      </c>
      <c r="AO576" s="2" t="s">
        <v>79</v>
      </c>
      <c r="AQ576" s="2">
        <v>4.0</v>
      </c>
      <c r="AS576" s="2">
        <v>4.0</v>
      </c>
      <c r="AU576" s="2">
        <v>6.0</v>
      </c>
      <c r="AV576" s="2" t="s">
        <v>2747</v>
      </c>
      <c r="AX576" s="2" t="s">
        <v>2748</v>
      </c>
      <c r="AY576" s="2">
        <v>10.0</v>
      </c>
      <c r="AZ576" s="2" t="s">
        <v>2749</v>
      </c>
      <c r="BC576" s="2">
        <v>1.0</v>
      </c>
    </row>
    <row r="577">
      <c r="A577" s="2">
        <v>575.0</v>
      </c>
      <c r="B577" s="2">
        <v>575.0</v>
      </c>
      <c r="C577" s="2">
        <v>575.0</v>
      </c>
      <c r="E577" s="2" t="s">
        <v>7</v>
      </c>
      <c r="J577" s="4">
        <v>29603.0</v>
      </c>
      <c r="K577" s="2">
        <v>8.0</v>
      </c>
      <c r="L577" s="2">
        <v>80.0</v>
      </c>
      <c r="M577" s="2">
        <v>12.0</v>
      </c>
      <c r="N577" s="2">
        <v>20.0</v>
      </c>
      <c r="O577" s="2" t="s">
        <v>128</v>
      </c>
      <c r="P577" s="2">
        <v>1.0</v>
      </c>
      <c r="U577" s="2">
        <v>1.0</v>
      </c>
      <c r="V577" s="2" t="s">
        <v>224</v>
      </c>
      <c r="X577" s="2" t="s">
        <v>75</v>
      </c>
      <c r="Z577" s="2" t="s">
        <v>322</v>
      </c>
      <c r="AB577" s="2">
        <v>14.0</v>
      </c>
      <c r="AC577" s="2" t="s">
        <v>2750</v>
      </c>
      <c r="AD577" s="2" t="s">
        <v>96</v>
      </c>
      <c r="AG577" s="2" t="s">
        <v>35</v>
      </c>
      <c r="AO577" s="2" t="s">
        <v>116</v>
      </c>
      <c r="AR577" s="2">
        <v>12.0</v>
      </c>
      <c r="AT577" s="2">
        <v>12.0</v>
      </c>
      <c r="AU577" s="2">
        <v>300.0</v>
      </c>
      <c r="AV577" s="2" t="s">
        <v>2751</v>
      </c>
      <c r="AW577" s="2" t="s">
        <v>101</v>
      </c>
      <c r="AY577" s="2">
        <v>9.0</v>
      </c>
      <c r="AZ577" s="2" t="s">
        <v>2752</v>
      </c>
      <c r="BA577" s="2" t="s">
        <v>2753</v>
      </c>
      <c r="BB577" s="2" t="s">
        <v>2754</v>
      </c>
      <c r="BC577" s="2">
        <v>1.0</v>
      </c>
    </row>
    <row r="578">
      <c r="A578" s="2">
        <v>576.0</v>
      </c>
      <c r="B578" s="2">
        <v>576.0</v>
      </c>
      <c r="C578" s="2">
        <v>576.0</v>
      </c>
      <c r="E578" s="2" t="s">
        <v>7</v>
      </c>
      <c r="J578" s="4">
        <v>32539.0</v>
      </c>
      <c r="K578" s="2">
        <v>7.0</v>
      </c>
      <c r="L578" s="2">
        <v>80.0</v>
      </c>
      <c r="M578" s="2">
        <v>7.0</v>
      </c>
      <c r="N578" s="2">
        <v>20.0</v>
      </c>
      <c r="O578" s="2" t="s">
        <v>192</v>
      </c>
      <c r="P578" s="2">
        <v>1.0</v>
      </c>
      <c r="U578" s="2">
        <v>1.0</v>
      </c>
      <c r="V578" s="2" t="s">
        <v>515</v>
      </c>
      <c r="X578" s="2" t="s">
        <v>111</v>
      </c>
      <c r="Z578" s="2" t="s">
        <v>531</v>
      </c>
      <c r="AB578" s="2">
        <v>5.0</v>
      </c>
      <c r="AC578" s="2" t="s">
        <v>2755</v>
      </c>
      <c r="AD578" s="2" t="s">
        <v>78</v>
      </c>
      <c r="AJ578" s="2" t="s">
        <v>38</v>
      </c>
      <c r="AO578" s="2" t="s">
        <v>79</v>
      </c>
      <c r="AQ578" s="2">
        <v>6.0</v>
      </c>
      <c r="AS578" s="2">
        <v>6.0</v>
      </c>
      <c r="AU578" s="2">
        <v>20.0</v>
      </c>
      <c r="AV578" s="2" t="s">
        <v>2756</v>
      </c>
      <c r="AW578" s="2" t="s">
        <v>101</v>
      </c>
      <c r="AY578" s="2">
        <v>10.0</v>
      </c>
      <c r="AZ578" s="2" t="s">
        <v>102</v>
      </c>
      <c r="BA578" s="2" t="s">
        <v>2757</v>
      </c>
      <c r="BC578" s="2">
        <v>0.0</v>
      </c>
    </row>
    <row r="579">
      <c r="A579" s="2">
        <v>577.0</v>
      </c>
      <c r="B579" s="2">
        <v>577.0</v>
      </c>
      <c r="C579" s="2">
        <v>577.0</v>
      </c>
      <c r="E579" s="2" t="s">
        <v>7</v>
      </c>
      <c r="F579" s="2" t="s">
        <v>8</v>
      </c>
      <c r="J579" s="4">
        <v>34776.0</v>
      </c>
      <c r="K579" s="2">
        <v>6.0</v>
      </c>
      <c r="L579" s="2">
        <v>30.0</v>
      </c>
      <c r="M579" s="2">
        <v>12.0</v>
      </c>
      <c r="N579" s="2">
        <v>3.0</v>
      </c>
      <c r="O579" s="2" t="s">
        <v>437</v>
      </c>
      <c r="P579" s="2">
        <v>0.0</v>
      </c>
      <c r="Q579" s="2" t="s">
        <v>89</v>
      </c>
      <c r="S579" s="2" t="s">
        <v>130</v>
      </c>
      <c r="U579" s="2">
        <v>0.0</v>
      </c>
      <c r="AD579" s="2" t="s">
        <v>114</v>
      </c>
      <c r="AJ579" s="2" t="s">
        <v>38</v>
      </c>
      <c r="AO579" s="2" t="s">
        <v>116</v>
      </c>
      <c r="AQ579" s="2">
        <v>6.0</v>
      </c>
      <c r="AS579" s="2">
        <v>4.0</v>
      </c>
      <c r="AU579" s="2">
        <v>20.0</v>
      </c>
      <c r="AV579" s="2" t="s">
        <v>808</v>
      </c>
      <c r="AW579" s="2" t="s">
        <v>101</v>
      </c>
      <c r="AY579" s="2">
        <v>10.0</v>
      </c>
      <c r="AZ579" s="2" t="s">
        <v>41</v>
      </c>
      <c r="BA579" s="2" t="s">
        <v>2758</v>
      </c>
      <c r="BB579" s="2" t="s">
        <v>41</v>
      </c>
      <c r="BC579" s="2">
        <v>1.0</v>
      </c>
    </row>
    <row r="580">
      <c r="A580" s="2">
        <v>578.0</v>
      </c>
      <c r="B580" s="2">
        <v>578.0</v>
      </c>
      <c r="C580" s="2">
        <v>578.0</v>
      </c>
      <c r="D580" s="2" t="s">
        <v>6</v>
      </c>
      <c r="J580" s="4">
        <v>29840.0</v>
      </c>
      <c r="K580" s="2">
        <v>7.0</v>
      </c>
      <c r="L580" s="2">
        <v>60.0</v>
      </c>
      <c r="M580" s="2">
        <v>8.0</v>
      </c>
      <c r="N580" s="2">
        <v>12.0</v>
      </c>
      <c r="O580" s="2" t="s">
        <v>405</v>
      </c>
      <c r="P580" s="2">
        <v>0.0</v>
      </c>
      <c r="Q580" s="2" t="s">
        <v>129</v>
      </c>
      <c r="S580" s="2" t="s">
        <v>72</v>
      </c>
      <c r="U580" s="2">
        <v>0.0</v>
      </c>
      <c r="AD580" s="2" t="s">
        <v>78</v>
      </c>
      <c r="AH580" s="2" t="s">
        <v>36</v>
      </c>
      <c r="AO580" s="2" t="s">
        <v>97</v>
      </c>
      <c r="AQ580" s="2">
        <v>6.0</v>
      </c>
      <c r="AS580" s="2">
        <v>6.0</v>
      </c>
      <c r="AU580" s="2">
        <v>18.0</v>
      </c>
      <c r="AV580" s="2" t="s">
        <v>2759</v>
      </c>
      <c r="AW580" s="2" t="s">
        <v>101</v>
      </c>
      <c r="AY580" s="2">
        <v>9.0</v>
      </c>
      <c r="AZ580" s="2" t="s">
        <v>1237</v>
      </c>
      <c r="BA580" s="2" t="s">
        <v>2760</v>
      </c>
      <c r="BB580" s="2" t="s">
        <v>202</v>
      </c>
      <c r="BC580" s="2">
        <v>0.0</v>
      </c>
    </row>
    <row r="581">
      <c r="A581" s="2">
        <v>579.0</v>
      </c>
      <c r="B581" s="2">
        <v>579.0</v>
      </c>
      <c r="C581" s="2">
        <v>579.0</v>
      </c>
      <c r="D581" s="2" t="s">
        <v>6</v>
      </c>
      <c r="J581" s="4">
        <v>33589.0</v>
      </c>
      <c r="K581" s="2">
        <v>6.0</v>
      </c>
      <c r="L581" s="2">
        <v>5.0</v>
      </c>
      <c r="M581" s="2">
        <v>4.0</v>
      </c>
      <c r="N581" s="2">
        <v>50.0</v>
      </c>
      <c r="O581" s="2" t="s">
        <v>291</v>
      </c>
      <c r="P581" s="2">
        <v>1.0</v>
      </c>
      <c r="U581" s="2">
        <v>1.0</v>
      </c>
      <c r="V581" s="2" t="s">
        <v>110</v>
      </c>
      <c r="X581" s="2" t="s">
        <v>122</v>
      </c>
      <c r="Z581" s="2" t="s">
        <v>123</v>
      </c>
      <c r="AB581" s="2">
        <v>3.0</v>
      </c>
      <c r="AC581" s="2" t="s">
        <v>2761</v>
      </c>
      <c r="AD581" s="2" t="s">
        <v>78</v>
      </c>
      <c r="AG581" s="2" t="s">
        <v>35</v>
      </c>
      <c r="AO581" s="2" t="s">
        <v>79</v>
      </c>
      <c r="AQ581" s="2">
        <v>6.0</v>
      </c>
      <c r="AS581" s="2">
        <v>6.0</v>
      </c>
      <c r="AU581" s="2">
        <v>10.0</v>
      </c>
      <c r="AV581" s="2" t="s">
        <v>2762</v>
      </c>
      <c r="AW581" s="2" t="s">
        <v>101</v>
      </c>
      <c r="AY581" s="2">
        <v>8.0</v>
      </c>
      <c r="AZ581" s="2" t="s">
        <v>2763</v>
      </c>
      <c r="BA581" s="2" t="s">
        <v>2764</v>
      </c>
      <c r="BB581" s="2" t="s">
        <v>2765</v>
      </c>
      <c r="BC581" s="2">
        <v>0.0</v>
      </c>
    </row>
    <row r="582">
      <c r="A582" s="2">
        <v>580.0</v>
      </c>
      <c r="B582" s="2">
        <v>580.0</v>
      </c>
      <c r="C582" s="2">
        <v>580.0</v>
      </c>
      <c r="D582" s="2" t="s">
        <v>6</v>
      </c>
      <c r="J582" s="4">
        <v>32743.0</v>
      </c>
      <c r="K582" s="2">
        <v>7.0</v>
      </c>
      <c r="L582" s="2">
        <v>20.0</v>
      </c>
      <c r="M582" s="2">
        <v>12.0</v>
      </c>
      <c r="N582" s="2">
        <v>4.0</v>
      </c>
      <c r="O582" s="2" t="s">
        <v>134</v>
      </c>
      <c r="P582" s="2">
        <v>1.0</v>
      </c>
      <c r="U582" s="2">
        <v>1.0</v>
      </c>
      <c r="V582" s="2" t="s">
        <v>315</v>
      </c>
      <c r="X582" s="2" t="s">
        <v>111</v>
      </c>
      <c r="Z582" s="2" t="s">
        <v>175</v>
      </c>
      <c r="AB582" s="2">
        <v>3.0</v>
      </c>
      <c r="AC582" s="2" t="s">
        <v>2766</v>
      </c>
      <c r="AD582" s="2" t="s">
        <v>114</v>
      </c>
      <c r="AG582" s="2" t="s">
        <v>35</v>
      </c>
      <c r="AO582" s="2" t="s">
        <v>97</v>
      </c>
      <c r="AQ582" s="2">
        <v>5.0</v>
      </c>
      <c r="AT582" s="2">
        <v>7.0</v>
      </c>
      <c r="AU582" s="2">
        <v>12.0</v>
      </c>
      <c r="AV582" s="2" t="s">
        <v>2767</v>
      </c>
      <c r="AW582" s="2" t="s">
        <v>101</v>
      </c>
      <c r="AY582" s="2">
        <v>8.0</v>
      </c>
      <c r="AZ582" s="2" t="s">
        <v>2768</v>
      </c>
      <c r="BA582" s="2" t="s">
        <v>2769</v>
      </c>
      <c r="BB582" s="2" t="s">
        <v>2770</v>
      </c>
      <c r="BC582" s="2">
        <v>1.0</v>
      </c>
    </row>
    <row r="583">
      <c r="A583" s="2">
        <v>581.0</v>
      </c>
      <c r="B583" s="2">
        <v>581.0</v>
      </c>
      <c r="C583" s="2">
        <v>581.0</v>
      </c>
      <c r="D583" s="2" t="s">
        <v>6</v>
      </c>
      <c r="H583" s="2" t="s">
        <v>10</v>
      </c>
      <c r="J583" s="4">
        <v>31651.0</v>
      </c>
      <c r="K583" s="2">
        <v>7.0</v>
      </c>
      <c r="L583" s="2">
        <v>60.0</v>
      </c>
      <c r="M583" s="2">
        <v>7.0</v>
      </c>
      <c r="N583" s="2">
        <v>24.0</v>
      </c>
      <c r="O583" s="2" t="s">
        <v>106</v>
      </c>
      <c r="P583" s="2">
        <v>1.0</v>
      </c>
      <c r="U583" s="2">
        <v>0.0</v>
      </c>
      <c r="AD583" s="2" t="s">
        <v>78</v>
      </c>
      <c r="AE583" s="2" t="s">
        <v>33</v>
      </c>
      <c r="AJ583" s="2" t="s">
        <v>38</v>
      </c>
      <c r="AO583" s="2" t="s">
        <v>97</v>
      </c>
      <c r="AQ583" s="2">
        <v>6.0</v>
      </c>
      <c r="AS583" s="2">
        <v>3.0</v>
      </c>
      <c r="AU583" s="2">
        <v>5.0</v>
      </c>
      <c r="AV583" s="2" t="s">
        <v>2771</v>
      </c>
      <c r="AW583" s="2" t="s">
        <v>101</v>
      </c>
      <c r="AY583" s="2">
        <v>7.0</v>
      </c>
      <c r="AZ583" s="2" t="s">
        <v>2772</v>
      </c>
      <c r="BA583" s="2" t="s">
        <v>2773</v>
      </c>
      <c r="BB583" s="2" t="s">
        <v>2774</v>
      </c>
      <c r="BC583" s="2">
        <v>1.0</v>
      </c>
    </row>
    <row r="584">
      <c r="A584" s="2">
        <v>582.0</v>
      </c>
      <c r="B584" s="2">
        <v>582.0</v>
      </c>
      <c r="C584" s="2">
        <v>582.0</v>
      </c>
      <c r="H584" s="2" t="s">
        <v>10</v>
      </c>
      <c r="J584" s="4">
        <v>29704.0</v>
      </c>
      <c r="K584" s="2">
        <v>6.0</v>
      </c>
      <c r="L584" s="2">
        <v>0.0</v>
      </c>
      <c r="M584" s="2">
        <v>17.0</v>
      </c>
      <c r="N584" s="2">
        <v>100.0</v>
      </c>
      <c r="O584" s="2" t="s">
        <v>120</v>
      </c>
      <c r="P584" s="2">
        <v>0.0</v>
      </c>
      <c r="Q584" s="2" t="s">
        <v>71</v>
      </c>
      <c r="S584" s="2" t="s">
        <v>135</v>
      </c>
      <c r="U584" s="2">
        <v>1.0</v>
      </c>
      <c r="W584" s="2" t="s">
        <v>2775</v>
      </c>
      <c r="X584" s="2" t="s">
        <v>111</v>
      </c>
      <c r="AA584" s="2" t="s">
        <v>2776</v>
      </c>
      <c r="AB584" s="2">
        <v>10.0</v>
      </c>
      <c r="AC584" s="2" t="s">
        <v>2777</v>
      </c>
      <c r="AD584" s="2" t="s">
        <v>78</v>
      </c>
      <c r="AI584" s="2" t="s">
        <v>37</v>
      </c>
      <c r="AO584" s="2" t="s">
        <v>97</v>
      </c>
      <c r="AR584" s="2">
        <v>32.0</v>
      </c>
      <c r="AT584" s="2">
        <v>8.0</v>
      </c>
      <c r="AU584" s="2">
        <v>480.0</v>
      </c>
      <c r="AV584" s="2" t="s">
        <v>2778</v>
      </c>
      <c r="AW584" s="2" t="s">
        <v>84</v>
      </c>
      <c r="AY584" s="2">
        <v>10.0</v>
      </c>
      <c r="AZ584" s="2" t="s">
        <v>2779</v>
      </c>
      <c r="BA584" s="2" t="s">
        <v>2780</v>
      </c>
      <c r="BC584" s="2">
        <v>1.0</v>
      </c>
    </row>
    <row r="585">
      <c r="A585" s="2">
        <v>583.0</v>
      </c>
      <c r="B585" s="2">
        <v>583.0</v>
      </c>
      <c r="C585" s="2">
        <v>583.0</v>
      </c>
      <c r="D585" s="2" t="s">
        <v>6</v>
      </c>
      <c r="H585" s="2" t="s">
        <v>10</v>
      </c>
      <c r="J585" s="4">
        <v>30039.0</v>
      </c>
      <c r="K585" s="2">
        <v>6.0</v>
      </c>
      <c r="L585" s="2">
        <v>40.0</v>
      </c>
      <c r="M585" s="2">
        <v>14.0</v>
      </c>
      <c r="N585" s="2">
        <v>1.0</v>
      </c>
      <c r="O585" s="2" t="s">
        <v>70</v>
      </c>
      <c r="P585" s="2">
        <v>1.0</v>
      </c>
      <c r="U585" s="2">
        <v>0.0</v>
      </c>
      <c r="AD585" s="2" t="s">
        <v>114</v>
      </c>
      <c r="AG585" s="2" t="s">
        <v>35</v>
      </c>
      <c r="AO585" s="2" t="s">
        <v>116</v>
      </c>
      <c r="AQ585" s="2">
        <v>5.0</v>
      </c>
      <c r="AS585" s="2">
        <v>4.0</v>
      </c>
      <c r="AU585" s="2">
        <v>4.0</v>
      </c>
      <c r="AV585" s="2" t="s">
        <v>2781</v>
      </c>
      <c r="AX585" s="2" t="s">
        <v>2782</v>
      </c>
      <c r="AY585" s="2">
        <v>10.0</v>
      </c>
      <c r="AZ585" s="2" t="s">
        <v>2783</v>
      </c>
      <c r="BA585" s="2" t="s">
        <v>2784</v>
      </c>
      <c r="BC585" s="2">
        <v>0.0</v>
      </c>
    </row>
    <row r="586">
      <c r="A586" s="2">
        <v>584.0</v>
      </c>
      <c r="B586" s="2">
        <v>584.0</v>
      </c>
      <c r="C586" s="2">
        <v>584.0</v>
      </c>
      <c r="H586" s="2" t="s">
        <v>10</v>
      </c>
      <c r="J586" s="4">
        <v>33955.0</v>
      </c>
      <c r="K586" s="2">
        <v>8.0</v>
      </c>
      <c r="L586" s="2">
        <v>120.0</v>
      </c>
      <c r="M586" s="2">
        <v>8.0</v>
      </c>
      <c r="N586" s="2">
        <v>10.0</v>
      </c>
      <c r="O586" s="2" t="s">
        <v>405</v>
      </c>
      <c r="P586" s="2">
        <v>0.0</v>
      </c>
      <c r="Q586" s="2" t="s">
        <v>71</v>
      </c>
      <c r="S586" s="2" t="s">
        <v>90</v>
      </c>
      <c r="U586" s="2">
        <v>1.0</v>
      </c>
      <c r="V586" s="2" t="s">
        <v>315</v>
      </c>
      <c r="X586" s="2" t="s">
        <v>111</v>
      </c>
      <c r="Z586" s="2" t="s">
        <v>112</v>
      </c>
      <c r="AB586" s="2">
        <v>1.0</v>
      </c>
      <c r="AD586" s="2" t="s">
        <v>78</v>
      </c>
      <c r="AM586" s="2" t="s">
        <v>41</v>
      </c>
      <c r="AW586" s="2" t="s">
        <v>84</v>
      </c>
      <c r="AY586" s="2">
        <v>9.0</v>
      </c>
      <c r="AZ586" s="2" t="s">
        <v>2785</v>
      </c>
      <c r="BC586" s="2">
        <v>0.0</v>
      </c>
    </row>
    <row r="587">
      <c r="A587" s="2">
        <v>585.0</v>
      </c>
      <c r="B587" s="2">
        <v>585.0</v>
      </c>
      <c r="C587" s="2">
        <v>585.0</v>
      </c>
      <c r="D587" s="2" t="s">
        <v>6</v>
      </c>
      <c r="J587" s="4">
        <v>33254.0</v>
      </c>
      <c r="K587" s="2">
        <v>8.0</v>
      </c>
      <c r="L587" s="2">
        <v>15.0</v>
      </c>
      <c r="M587" s="2">
        <v>10.0</v>
      </c>
      <c r="N587" s="2">
        <v>12.0</v>
      </c>
      <c r="O587" s="2" t="s">
        <v>405</v>
      </c>
      <c r="P587" s="2">
        <v>1.0</v>
      </c>
      <c r="U587" s="2">
        <v>1.0</v>
      </c>
      <c r="V587" s="2" t="s">
        <v>35</v>
      </c>
      <c r="X587" s="2" t="s">
        <v>451</v>
      </c>
      <c r="Z587" s="2" t="s">
        <v>322</v>
      </c>
      <c r="AB587" s="2">
        <v>1.0</v>
      </c>
      <c r="AC587" s="2" t="s">
        <v>2786</v>
      </c>
      <c r="AD587" s="2" t="s">
        <v>114</v>
      </c>
      <c r="AH587" s="2" t="s">
        <v>36</v>
      </c>
      <c r="AO587" s="2" t="s">
        <v>116</v>
      </c>
      <c r="AQ587" s="2">
        <v>6.0</v>
      </c>
      <c r="AS587" s="2">
        <v>6.0</v>
      </c>
      <c r="AU587" s="2">
        <v>6.0</v>
      </c>
      <c r="AV587" s="2" t="s">
        <v>2787</v>
      </c>
      <c r="AW587" s="2" t="s">
        <v>101</v>
      </c>
      <c r="AY587" s="2">
        <v>10.0</v>
      </c>
      <c r="AZ587" s="2" t="s">
        <v>2788</v>
      </c>
      <c r="BA587" s="2" t="s">
        <v>332</v>
      </c>
      <c r="BB587" s="2" t="s">
        <v>2789</v>
      </c>
      <c r="BC587" s="2">
        <v>1.0</v>
      </c>
    </row>
    <row r="588">
      <c r="A588" s="2">
        <v>586.0</v>
      </c>
      <c r="B588" s="2">
        <v>586.0</v>
      </c>
      <c r="C588" s="2">
        <v>586.0</v>
      </c>
      <c r="D588" s="2" t="s">
        <v>6</v>
      </c>
      <c r="E588" s="2" t="s">
        <v>7</v>
      </c>
      <c r="G588" s="2" t="s">
        <v>9</v>
      </c>
      <c r="H588" s="2" t="s">
        <v>10</v>
      </c>
      <c r="K588" s="2">
        <v>8.0</v>
      </c>
      <c r="L588" s="2">
        <v>0.0</v>
      </c>
      <c r="M588" s="2">
        <v>10.0</v>
      </c>
      <c r="N588" s="2">
        <v>15.0</v>
      </c>
      <c r="O588" s="2" t="s">
        <v>70</v>
      </c>
      <c r="P588" s="2">
        <v>0.0</v>
      </c>
      <c r="Q588" s="2" t="s">
        <v>108</v>
      </c>
      <c r="T588" s="2" t="s">
        <v>2790</v>
      </c>
      <c r="U588" s="2">
        <v>1.0</v>
      </c>
      <c r="V588" s="2" t="s">
        <v>631</v>
      </c>
      <c r="X588" s="2" t="s">
        <v>111</v>
      </c>
      <c r="Z588" s="2" t="s">
        <v>123</v>
      </c>
      <c r="AB588" s="2">
        <v>2.0</v>
      </c>
      <c r="AD588" s="2" t="s">
        <v>78</v>
      </c>
      <c r="AH588" s="2" t="s">
        <v>36</v>
      </c>
      <c r="AO588" s="2" t="s">
        <v>97</v>
      </c>
      <c r="AQ588" s="2">
        <v>5.0</v>
      </c>
      <c r="AS588" s="2">
        <v>5.0</v>
      </c>
      <c r="AU588" s="2">
        <v>20.0</v>
      </c>
      <c r="AV588" s="2" t="s">
        <v>2791</v>
      </c>
      <c r="AW588" s="2" t="s">
        <v>101</v>
      </c>
      <c r="AY588" s="2">
        <v>10.0</v>
      </c>
      <c r="AZ588" s="2" t="s">
        <v>2792</v>
      </c>
      <c r="BA588" s="2" t="s">
        <v>2793</v>
      </c>
      <c r="BC588" s="2">
        <v>0.0</v>
      </c>
    </row>
    <row r="589">
      <c r="A589" s="2">
        <v>587.0</v>
      </c>
      <c r="B589" s="2">
        <v>587.0</v>
      </c>
      <c r="C589" s="2">
        <v>587.0</v>
      </c>
      <c r="D589" s="2" t="s">
        <v>6</v>
      </c>
      <c r="J589" s="4">
        <v>23682.0</v>
      </c>
      <c r="K589" s="2">
        <v>7.0</v>
      </c>
      <c r="L589" s="2">
        <v>90.0</v>
      </c>
      <c r="M589" s="2">
        <v>9.0</v>
      </c>
      <c r="N589" s="2">
        <v>4.0</v>
      </c>
      <c r="O589" s="2" t="s">
        <v>291</v>
      </c>
      <c r="P589" s="2">
        <v>1.0</v>
      </c>
      <c r="U589" s="2">
        <v>1.0</v>
      </c>
      <c r="V589" s="2" t="s">
        <v>1234</v>
      </c>
      <c r="X589" s="2" t="s">
        <v>111</v>
      </c>
      <c r="Z589" s="2" t="s">
        <v>1410</v>
      </c>
      <c r="AB589" s="2">
        <v>2.0</v>
      </c>
      <c r="AC589" s="2" t="s">
        <v>2794</v>
      </c>
      <c r="AD589" s="2" t="s">
        <v>78</v>
      </c>
      <c r="AI589" s="2" t="s">
        <v>37</v>
      </c>
      <c r="AO589" s="2" t="s">
        <v>79</v>
      </c>
      <c r="AR589" s="2">
        <v>14.0</v>
      </c>
      <c r="AT589" s="2">
        <v>14.0</v>
      </c>
      <c r="AU589" s="2">
        <v>10.0</v>
      </c>
      <c r="AV589" s="2" t="s">
        <v>2795</v>
      </c>
      <c r="AW589" s="2" t="s">
        <v>101</v>
      </c>
      <c r="AY589" s="2">
        <v>10.0</v>
      </c>
      <c r="AZ589" s="2" t="s">
        <v>2796</v>
      </c>
      <c r="BA589" s="2" t="s">
        <v>2797</v>
      </c>
      <c r="BB589" s="2" t="s">
        <v>2798</v>
      </c>
      <c r="BC589" s="2">
        <v>1.0</v>
      </c>
    </row>
    <row r="590">
      <c r="A590" s="2">
        <v>588.0</v>
      </c>
      <c r="B590" s="2">
        <v>588.0</v>
      </c>
      <c r="C590" s="2">
        <v>588.0</v>
      </c>
      <c r="D590" s="2" t="s">
        <v>6</v>
      </c>
      <c r="J590" s="4">
        <v>24696.0</v>
      </c>
      <c r="K590" s="2">
        <v>4.0</v>
      </c>
      <c r="L590" s="2">
        <v>60.0</v>
      </c>
      <c r="M590" s="2">
        <v>10.0</v>
      </c>
      <c r="N590" s="2">
        <v>15.0</v>
      </c>
      <c r="O590" s="2" t="s">
        <v>167</v>
      </c>
      <c r="P590" s="2">
        <v>0.0</v>
      </c>
      <c r="Q590" s="2" t="s">
        <v>129</v>
      </c>
      <c r="S590" s="2" t="s">
        <v>90</v>
      </c>
      <c r="U590" s="2">
        <v>1.0</v>
      </c>
      <c r="V590" s="2" t="s">
        <v>315</v>
      </c>
      <c r="X590" s="2" t="s">
        <v>75</v>
      </c>
      <c r="Z590" s="2" t="s">
        <v>412</v>
      </c>
      <c r="AB590" s="2">
        <v>27.0</v>
      </c>
      <c r="AC590" s="2" t="s">
        <v>2799</v>
      </c>
      <c r="AD590" s="2" t="s">
        <v>78</v>
      </c>
      <c r="AH590" s="2" t="s">
        <v>36</v>
      </c>
      <c r="AO590" s="2" t="s">
        <v>97</v>
      </c>
      <c r="AR590" s="2">
        <v>20.0</v>
      </c>
      <c r="AT590" s="2">
        <v>10.0</v>
      </c>
      <c r="AU590" s="2">
        <v>1000.0</v>
      </c>
      <c r="AV590" s="2" t="s">
        <v>2800</v>
      </c>
      <c r="AX590" s="2" t="s">
        <v>2801</v>
      </c>
      <c r="AY590" s="2">
        <v>8.0</v>
      </c>
      <c r="AZ590" s="2" t="s">
        <v>2802</v>
      </c>
      <c r="BA590" s="2" t="s">
        <v>2803</v>
      </c>
      <c r="BB590" s="2" t="s">
        <v>2804</v>
      </c>
      <c r="BC590" s="2">
        <v>1.0</v>
      </c>
    </row>
    <row r="591">
      <c r="A591" s="2">
        <v>589.0</v>
      </c>
      <c r="B591" s="2">
        <v>589.0</v>
      </c>
      <c r="C591" s="2">
        <v>589.0</v>
      </c>
      <c r="D591" s="2" t="s">
        <v>6</v>
      </c>
      <c r="G591" s="2" t="s">
        <v>9</v>
      </c>
      <c r="H591" s="2" t="s">
        <v>10</v>
      </c>
      <c r="J591" s="4">
        <v>32979.0</v>
      </c>
      <c r="K591" s="2">
        <v>8.0</v>
      </c>
      <c r="L591" s="2">
        <v>90.0</v>
      </c>
      <c r="M591" s="2">
        <v>11.0</v>
      </c>
      <c r="N591" s="2">
        <v>20.0</v>
      </c>
      <c r="O591" s="2" t="s">
        <v>70</v>
      </c>
      <c r="P591" s="2">
        <v>1.0</v>
      </c>
      <c r="U591" s="2">
        <v>1.0</v>
      </c>
      <c r="V591" s="2" t="s">
        <v>315</v>
      </c>
      <c r="X591" s="2" t="s">
        <v>111</v>
      </c>
      <c r="Z591" s="2" t="s">
        <v>123</v>
      </c>
      <c r="AB591" s="2">
        <v>2.0</v>
      </c>
      <c r="AC591" s="2" t="s">
        <v>2805</v>
      </c>
      <c r="AD591" s="2" t="s">
        <v>114</v>
      </c>
      <c r="AM591" s="2" t="s">
        <v>41</v>
      </c>
      <c r="AW591" s="2" t="s">
        <v>292</v>
      </c>
      <c r="AY591" s="2">
        <v>10.0</v>
      </c>
      <c r="AZ591" s="2" t="s">
        <v>2806</v>
      </c>
      <c r="BA591" s="2" t="s">
        <v>2807</v>
      </c>
      <c r="BB591" s="2" t="s">
        <v>2808</v>
      </c>
      <c r="BC591" s="2">
        <v>1.0</v>
      </c>
    </row>
    <row r="592">
      <c r="A592" s="2">
        <v>590.0</v>
      </c>
      <c r="B592" s="2">
        <v>590.0</v>
      </c>
      <c r="C592" s="2">
        <v>590.0</v>
      </c>
      <c r="E592" s="2" t="s">
        <v>7</v>
      </c>
      <c r="J592" s="4">
        <v>25775.0</v>
      </c>
      <c r="K592" s="2">
        <v>6.0</v>
      </c>
      <c r="L592" s="2">
        <v>21.0</v>
      </c>
      <c r="M592" s="2">
        <v>12.0</v>
      </c>
      <c r="N592" s="2">
        <v>20.0</v>
      </c>
      <c r="O592" s="2" t="s">
        <v>128</v>
      </c>
      <c r="P592" s="2">
        <v>0.0</v>
      </c>
      <c r="Q592" s="2" t="s">
        <v>71</v>
      </c>
      <c r="S592" s="2" t="s">
        <v>130</v>
      </c>
      <c r="U592" s="2">
        <v>1.0</v>
      </c>
      <c r="V592" s="2" t="s">
        <v>121</v>
      </c>
      <c r="X592" s="2" t="s">
        <v>111</v>
      </c>
      <c r="Z592" s="2" t="s">
        <v>760</v>
      </c>
      <c r="AB592" s="2">
        <v>15.0</v>
      </c>
      <c r="AC592" s="2" t="s">
        <v>2809</v>
      </c>
      <c r="AD592" s="2" t="s">
        <v>78</v>
      </c>
      <c r="AH592" s="2" t="s">
        <v>36</v>
      </c>
      <c r="AO592" s="2" t="s">
        <v>97</v>
      </c>
      <c r="AQ592" s="2">
        <v>3.0</v>
      </c>
      <c r="AT592" s="2">
        <v>10.0</v>
      </c>
      <c r="AU592" s="2">
        <v>10.0</v>
      </c>
      <c r="AV592" s="2" t="s">
        <v>2810</v>
      </c>
      <c r="AW592" s="2" t="s">
        <v>101</v>
      </c>
      <c r="AY592" s="2">
        <v>9.0</v>
      </c>
      <c r="AZ592" s="2" t="s">
        <v>2811</v>
      </c>
      <c r="BA592" s="2" t="s">
        <v>2812</v>
      </c>
      <c r="BB592" s="2" t="s">
        <v>2813</v>
      </c>
      <c r="BC592" s="2">
        <v>0.0</v>
      </c>
    </row>
    <row r="593">
      <c r="A593" s="2">
        <v>591.0</v>
      </c>
      <c r="B593" s="2">
        <v>591.0</v>
      </c>
      <c r="C593" s="2">
        <v>591.0</v>
      </c>
      <c r="D593" s="2" t="s">
        <v>6</v>
      </c>
      <c r="H593" s="2" t="s">
        <v>10</v>
      </c>
      <c r="J593" s="4">
        <v>26909.0</v>
      </c>
      <c r="K593" s="2">
        <v>8.0</v>
      </c>
      <c r="L593" s="2">
        <v>20.0</v>
      </c>
      <c r="M593" s="2">
        <v>14.0</v>
      </c>
      <c r="N593" s="2">
        <v>1.0</v>
      </c>
      <c r="O593" s="2" t="s">
        <v>291</v>
      </c>
      <c r="P593" s="2">
        <v>1.0</v>
      </c>
      <c r="U593" s="2">
        <v>1.0</v>
      </c>
      <c r="V593" s="2" t="s">
        <v>315</v>
      </c>
      <c r="X593" s="2" t="s">
        <v>111</v>
      </c>
      <c r="Z593" s="2" t="s">
        <v>760</v>
      </c>
      <c r="AB593" s="2">
        <v>20.0</v>
      </c>
      <c r="AC593" s="2" t="s">
        <v>2814</v>
      </c>
      <c r="AD593" s="2" t="s">
        <v>114</v>
      </c>
      <c r="AJ593" s="2" t="s">
        <v>38</v>
      </c>
      <c r="AO593" s="2" t="s">
        <v>79</v>
      </c>
      <c r="AQ593" s="2">
        <v>2.0</v>
      </c>
      <c r="AS593" s="2">
        <v>6.0</v>
      </c>
      <c r="AU593" s="2">
        <v>40.0</v>
      </c>
      <c r="AV593" s="2" t="s">
        <v>2815</v>
      </c>
      <c r="AW593" s="2" t="s">
        <v>101</v>
      </c>
      <c r="AY593" s="2">
        <v>8.0</v>
      </c>
      <c r="AZ593" s="2" t="s">
        <v>2816</v>
      </c>
      <c r="BA593" s="2" t="s">
        <v>2817</v>
      </c>
      <c r="BC593" s="2">
        <v>1.0</v>
      </c>
    </row>
    <row r="594">
      <c r="A594" s="2">
        <v>592.0</v>
      </c>
      <c r="B594" s="2">
        <v>592.0</v>
      </c>
      <c r="C594" s="2">
        <v>592.0</v>
      </c>
      <c r="D594" s="2" t="s">
        <v>6</v>
      </c>
      <c r="E594" s="2" t="s">
        <v>7</v>
      </c>
      <c r="J594" s="4">
        <v>31594.0</v>
      </c>
      <c r="K594" s="2">
        <v>7.0</v>
      </c>
      <c r="L594" s="2">
        <v>60.0</v>
      </c>
      <c r="M594" s="2">
        <v>10.0</v>
      </c>
      <c r="N594" s="2">
        <v>40.0</v>
      </c>
      <c r="O594" s="2" t="s">
        <v>327</v>
      </c>
      <c r="P594" s="2">
        <v>1.0</v>
      </c>
      <c r="U594" s="2">
        <v>1.0</v>
      </c>
      <c r="V594" s="2" t="s">
        <v>315</v>
      </c>
      <c r="X594" s="2" t="s">
        <v>75</v>
      </c>
      <c r="Z594" s="2" t="s">
        <v>123</v>
      </c>
      <c r="AB594" s="2">
        <v>6.0</v>
      </c>
      <c r="AC594" s="2" t="s">
        <v>2818</v>
      </c>
      <c r="AD594" s="2" t="s">
        <v>114</v>
      </c>
      <c r="AJ594" s="2" t="s">
        <v>38</v>
      </c>
      <c r="AO594" s="2" t="s">
        <v>97</v>
      </c>
      <c r="AQ594" s="2">
        <v>6.0</v>
      </c>
      <c r="AS594" s="2">
        <v>6.0</v>
      </c>
      <c r="AU594" s="2">
        <v>6.0</v>
      </c>
      <c r="AV594" s="2" t="s">
        <v>2819</v>
      </c>
      <c r="AW594" s="2" t="s">
        <v>101</v>
      </c>
      <c r="AY594" s="2">
        <v>10.0</v>
      </c>
      <c r="AZ594" s="2" t="s">
        <v>2820</v>
      </c>
      <c r="BA594" s="2" t="s">
        <v>2821</v>
      </c>
      <c r="BB594" s="2" t="s">
        <v>2822</v>
      </c>
      <c r="BC594" s="2">
        <v>1.0</v>
      </c>
    </row>
    <row r="595">
      <c r="A595" s="2">
        <v>593.0</v>
      </c>
      <c r="B595" s="2">
        <v>593.0</v>
      </c>
      <c r="C595" s="2">
        <v>593.0</v>
      </c>
      <c r="E595" s="2" t="s">
        <v>7</v>
      </c>
      <c r="J595" s="4">
        <v>25187.0</v>
      </c>
      <c r="K595" s="2">
        <v>6.0</v>
      </c>
      <c r="L595" s="2">
        <v>240.0</v>
      </c>
      <c r="M595" s="2">
        <v>8.0</v>
      </c>
      <c r="N595" s="2">
        <v>12.0</v>
      </c>
      <c r="O595" s="2" t="s">
        <v>134</v>
      </c>
      <c r="P595" s="2">
        <v>1.0</v>
      </c>
      <c r="U595" s="2">
        <v>1.0</v>
      </c>
      <c r="V595" s="2" t="s">
        <v>315</v>
      </c>
      <c r="X595" s="2" t="s">
        <v>75</v>
      </c>
      <c r="AA595" s="2" t="s">
        <v>2823</v>
      </c>
      <c r="AB595" s="2">
        <v>20.0</v>
      </c>
      <c r="AC595" s="2" t="s">
        <v>2824</v>
      </c>
      <c r="AD595" s="2" t="s">
        <v>464</v>
      </c>
      <c r="AJ595" s="2" t="s">
        <v>38</v>
      </c>
      <c r="AN595" s="2" t="s">
        <v>2825</v>
      </c>
      <c r="AO595" s="2" t="s">
        <v>79</v>
      </c>
      <c r="AR595" s="2">
        <v>10.0</v>
      </c>
      <c r="AT595" s="2">
        <v>30.0</v>
      </c>
      <c r="AU595" s="2">
        <v>20.0</v>
      </c>
      <c r="AV595" s="2" t="s">
        <v>2826</v>
      </c>
      <c r="AW595" s="2" t="s">
        <v>101</v>
      </c>
      <c r="AY595" s="2">
        <v>10.0</v>
      </c>
      <c r="AZ595" s="2" t="s">
        <v>2827</v>
      </c>
      <c r="BA595" s="2" t="s">
        <v>2828</v>
      </c>
      <c r="BB595" s="2" t="s">
        <v>2829</v>
      </c>
      <c r="BC595" s="2">
        <v>1.0</v>
      </c>
    </row>
    <row r="596">
      <c r="A596" s="2">
        <v>594.0</v>
      </c>
      <c r="B596" s="2">
        <v>594.0</v>
      </c>
      <c r="C596" s="2">
        <v>594.0</v>
      </c>
      <c r="H596" s="2" t="s">
        <v>10</v>
      </c>
      <c r="J596" s="4">
        <v>30504.0</v>
      </c>
      <c r="K596" s="2">
        <v>8.0</v>
      </c>
      <c r="L596" s="2">
        <v>30.0</v>
      </c>
      <c r="M596" s="2">
        <v>10.0</v>
      </c>
      <c r="N596" s="2">
        <v>30.0</v>
      </c>
      <c r="O596" s="2" t="s">
        <v>437</v>
      </c>
      <c r="P596" s="2">
        <v>1.0</v>
      </c>
      <c r="U596" s="2">
        <v>1.0</v>
      </c>
      <c r="V596" s="2" t="s">
        <v>315</v>
      </c>
      <c r="X596" s="2" t="s">
        <v>147</v>
      </c>
      <c r="Z596" s="2" t="s">
        <v>123</v>
      </c>
      <c r="AB596" s="2">
        <v>12.0</v>
      </c>
      <c r="AC596" s="2" t="s">
        <v>2830</v>
      </c>
      <c r="AD596" s="2" t="s">
        <v>114</v>
      </c>
      <c r="AJ596" s="2" t="s">
        <v>38</v>
      </c>
      <c r="AP596" s="2" t="s">
        <v>2831</v>
      </c>
      <c r="AQ596" s="2">
        <v>3.0</v>
      </c>
      <c r="AS596" s="2">
        <v>3.0</v>
      </c>
      <c r="AU596" s="2">
        <v>6.0</v>
      </c>
      <c r="AV596" s="2" t="s">
        <v>2832</v>
      </c>
      <c r="AW596" s="2" t="s">
        <v>101</v>
      </c>
      <c r="AY596" s="2">
        <v>8.0</v>
      </c>
      <c r="AZ596" s="2" t="s">
        <v>2833</v>
      </c>
      <c r="BA596" s="2" t="s">
        <v>2834</v>
      </c>
      <c r="BB596" s="2" t="s">
        <v>719</v>
      </c>
      <c r="BC596" s="2">
        <v>1.0</v>
      </c>
    </row>
    <row r="597">
      <c r="A597" s="2">
        <v>595.0</v>
      </c>
      <c r="B597" s="2">
        <v>595.0</v>
      </c>
      <c r="C597" s="2">
        <v>595.0</v>
      </c>
      <c r="D597" s="2" t="s">
        <v>6</v>
      </c>
      <c r="F597" s="2" t="s">
        <v>8</v>
      </c>
      <c r="J597" s="4">
        <v>34781.0</v>
      </c>
      <c r="K597" s="2">
        <v>6.0</v>
      </c>
      <c r="L597" s="2">
        <v>40.0</v>
      </c>
      <c r="M597" s="2">
        <v>8.0</v>
      </c>
      <c r="N597" s="2">
        <v>2.0</v>
      </c>
      <c r="O597" s="2" t="s">
        <v>192</v>
      </c>
      <c r="P597" s="2">
        <v>0.0</v>
      </c>
      <c r="Q597" s="2" t="s">
        <v>71</v>
      </c>
      <c r="S597" s="2" t="s">
        <v>130</v>
      </c>
      <c r="U597" s="2">
        <v>1.0</v>
      </c>
      <c r="V597" s="2" t="s">
        <v>35</v>
      </c>
      <c r="X597" s="2" t="s">
        <v>147</v>
      </c>
      <c r="Z597" s="2" t="s">
        <v>123</v>
      </c>
      <c r="AB597" s="2">
        <v>1.0</v>
      </c>
      <c r="AC597" s="2" t="s">
        <v>2835</v>
      </c>
      <c r="AD597" s="2" t="s">
        <v>78</v>
      </c>
      <c r="AF597" s="2" t="s">
        <v>34</v>
      </c>
      <c r="AO597" s="2" t="s">
        <v>97</v>
      </c>
      <c r="AR597" s="2">
        <v>30.0</v>
      </c>
      <c r="AT597" s="2">
        <v>15.0</v>
      </c>
      <c r="AU597" s="2">
        <v>10.0</v>
      </c>
      <c r="AV597" s="2" t="s">
        <v>2836</v>
      </c>
      <c r="AW597" s="2" t="s">
        <v>101</v>
      </c>
      <c r="AY597" s="2">
        <v>10.0</v>
      </c>
      <c r="AZ597" s="2" t="s">
        <v>2837</v>
      </c>
      <c r="BA597" s="2" t="s">
        <v>2838</v>
      </c>
      <c r="BB597" s="2" t="s">
        <v>2839</v>
      </c>
      <c r="BC597" s="2">
        <v>1.0</v>
      </c>
    </row>
    <row r="598">
      <c r="A598" s="2">
        <v>596.0</v>
      </c>
      <c r="B598" s="2">
        <v>596.0</v>
      </c>
      <c r="C598" s="2">
        <v>596.0</v>
      </c>
      <c r="D598" s="2" t="s">
        <v>6</v>
      </c>
      <c r="G598" s="2" t="s">
        <v>9</v>
      </c>
      <c r="H598" s="2" t="s">
        <v>10</v>
      </c>
      <c r="J598" s="4">
        <v>34481.0</v>
      </c>
      <c r="K598" s="2">
        <v>9.0</v>
      </c>
      <c r="L598" s="2">
        <v>30.0</v>
      </c>
      <c r="M598" s="2">
        <v>13.0</v>
      </c>
      <c r="N598" s="2">
        <v>25.0</v>
      </c>
      <c r="O598" s="2" t="s">
        <v>87</v>
      </c>
      <c r="P598" s="2">
        <v>1.0</v>
      </c>
      <c r="U598" s="2">
        <v>0.0</v>
      </c>
      <c r="AD598" s="2" t="s">
        <v>236</v>
      </c>
      <c r="AH598" s="2" t="s">
        <v>36</v>
      </c>
      <c r="AO598" s="2" t="s">
        <v>116</v>
      </c>
      <c r="AQ598" s="2">
        <v>6.0</v>
      </c>
      <c r="AS598" s="2">
        <v>3.0</v>
      </c>
      <c r="AU598" s="2">
        <v>4.0</v>
      </c>
      <c r="AV598" s="2" t="s">
        <v>2840</v>
      </c>
      <c r="AW598" s="2" t="s">
        <v>101</v>
      </c>
      <c r="AY598" s="2">
        <v>9.0</v>
      </c>
      <c r="AZ598" s="2" t="s">
        <v>2841</v>
      </c>
      <c r="BA598" s="2" t="s">
        <v>540</v>
      </c>
      <c r="BB598" s="2" t="s">
        <v>420</v>
      </c>
      <c r="BC598" s="2">
        <v>1.0</v>
      </c>
    </row>
    <row r="599">
      <c r="A599" s="2">
        <v>597.0</v>
      </c>
      <c r="B599" s="2">
        <v>597.0</v>
      </c>
      <c r="C599" s="2">
        <v>597.0</v>
      </c>
      <c r="D599" s="2" t="s">
        <v>6</v>
      </c>
      <c r="J599" s="4">
        <v>33759.0</v>
      </c>
      <c r="K599" s="2">
        <v>7.0</v>
      </c>
      <c r="L599" s="2">
        <v>15.0</v>
      </c>
      <c r="M599" s="2">
        <v>6.0</v>
      </c>
      <c r="N599" s="2">
        <v>24.0</v>
      </c>
      <c r="O599" s="2" t="s">
        <v>134</v>
      </c>
      <c r="P599" s="2">
        <v>1.0</v>
      </c>
      <c r="U599" s="2">
        <v>1.0</v>
      </c>
      <c r="V599" s="2" t="s">
        <v>213</v>
      </c>
      <c r="X599" s="2" t="s">
        <v>122</v>
      </c>
      <c r="Z599" s="2" t="s">
        <v>112</v>
      </c>
      <c r="AB599" s="2">
        <v>1.0</v>
      </c>
      <c r="AC599" s="2" t="s">
        <v>2842</v>
      </c>
      <c r="AD599" s="2" t="s">
        <v>78</v>
      </c>
      <c r="AJ599" s="2" t="s">
        <v>38</v>
      </c>
      <c r="AO599" s="2" t="s">
        <v>79</v>
      </c>
      <c r="AQ599" s="2">
        <v>3.0</v>
      </c>
      <c r="AS599" s="2">
        <v>4.0</v>
      </c>
      <c r="AU599" s="2">
        <v>5.0</v>
      </c>
      <c r="AV599" s="2" t="s">
        <v>2843</v>
      </c>
      <c r="AW599" s="2" t="s">
        <v>101</v>
      </c>
      <c r="AY599" s="2">
        <v>8.0</v>
      </c>
      <c r="AZ599" s="2" t="s">
        <v>2844</v>
      </c>
      <c r="BA599" s="2" t="s">
        <v>2845</v>
      </c>
      <c r="BB599" s="2" t="s">
        <v>2846</v>
      </c>
      <c r="BC599" s="2">
        <v>1.0</v>
      </c>
    </row>
    <row r="600">
      <c r="A600" s="2">
        <v>598.0</v>
      </c>
      <c r="B600" s="2">
        <v>598.0</v>
      </c>
      <c r="C600" s="2">
        <v>598.0</v>
      </c>
      <c r="E600" s="2" t="s">
        <v>7</v>
      </c>
      <c r="G600" s="2" t="s">
        <v>9</v>
      </c>
      <c r="H600" s="2" t="s">
        <v>10</v>
      </c>
      <c r="J600" s="4">
        <v>30698.0</v>
      </c>
      <c r="K600" s="2">
        <v>6.0</v>
      </c>
      <c r="L600" s="2">
        <v>2.0</v>
      </c>
      <c r="M600" s="2">
        <v>11.0</v>
      </c>
      <c r="N600" s="2">
        <v>10.0</v>
      </c>
      <c r="O600" s="2" t="s">
        <v>106</v>
      </c>
      <c r="P600" s="2">
        <v>1.0</v>
      </c>
      <c r="U600" s="2">
        <v>1.0</v>
      </c>
      <c r="V600" s="2" t="s">
        <v>577</v>
      </c>
      <c r="X600" s="2" t="s">
        <v>111</v>
      </c>
      <c r="AA600" s="2" t="s">
        <v>2847</v>
      </c>
      <c r="AB600" s="2">
        <v>10.0</v>
      </c>
      <c r="AC600" s="2" t="s">
        <v>2848</v>
      </c>
      <c r="AD600" s="2" t="s">
        <v>114</v>
      </c>
      <c r="AG600" s="2" t="s">
        <v>35</v>
      </c>
      <c r="AH600" s="2" t="s">
        <v>36</v>
      </c>
      <c r="AO600" s="2" t="s">
        <v>97</v>
      </c>
      <c r="AQ600" s="2">
        <v>4.0</v>
      </c>
      <c r="AT600" s="16">
        <v>0.2708333333333333</v>
      </c>
      <c r="AU600" s="2">
        <v>60.0</v>
      </c>
      <c r="AV600" s="2" t="s">
        <v>2849</v>
      </c>
      <c r="AW600" s="2" t="s">
        <v>101</v>
      </c>
      <c r="AY600" s="2">
        <v>10.0</v>
      </c>
      <c r="AZ600" s="2" t="s">
        <v>2850</v>
      </c>
      <c r="BA600" s="2" t="s">
        <v>2851</v>
      </c>
      <c r="BB600" s="2" t="s">
        <v>202</v>
      </c>
      <c r="BC600" s="2">
        <v>1.0</v>
      </c>
    </row>
    <row r="601">
      <c r="A601" s="2">
        <v>599.0</v>
      </c>
      <c r="B601" s="2">
        <v>599.0</v>
      </c>
      <c r="C601" s="2">
        <v>599.0</v>
      </c>
      <c r="D601" s="2" t="s">
        <v>6</v>
      </c>
      <c r="E601" s="2" t="s">
        <v>7</v>
      </c>
      <c r="H601" s="2" t="s">
        <v>10</v>
      </c>
      <c r="J601" s="4">
        <v>33204.0</v>
      </c>
      <c r="K601" s="2">
        <v>6.0</v>
      </c>
      <c r="L601" s="2">
        <v>150.0</v>
      </c>
      <c r="M601" s="2">
        <v>800.0</v>
      </c>
      <c r="N601" s="2">
        <v>20.0</v>
      </c>
      <c r="O601" s="2" t="s">
        <v>405</v>
      </c>
      <c r="P601" s="2">
        <v>1.0</v>
      </c>
      <c r="U601" s="2">
        <v>1.0</v>
      </c>
      <c r="V601" s="2" t="s">
        <v>35</v>
      </c>
      <c r="X601" s="2" t="s">
        <v>111</v>
      </c>
      <c r="Z601" s="2" t="s">
        <v>412</v>
      </c>
      <c r="AB601" s="2">
        <v>2.0</v>
      </c>
      <c r="AD601" s="2" t="s">
        <v>114</v>
      </c>
      <c r="AJ601" s="2" t="s">
        <v>38</v>
      </c>
      <c r="AO601" s="2" t="s">
        <v>79</v>
      </c>
      <c r="AQ601" s="2">
        <v>6.0</v>
      </c>
      <c r="AS601" s="2">
        <v>5.0</v>
      </c>
      <c r="AU601" s="2">
        <v>5.0</v>
      </c>
      <c r="AV601" s="2" t="s">
        <v>2852</v>
      </c>
      <c r="AW601" s="2" t="s">
        <v>84</v>
      </c>
      <c r="AY601" s="2">
        <v>10.0</v>
      </c>
      <c r="AZ601" s="2" t="s">
        <v>2853</v>
      </c>
      <c r="BA601" s="2" t="s">
        <v>2854</v>
      </c>
      <c r="BC601" s="2">
        <v>0.0</v>
      </c>
    </row>
    <row r="602">
      <c r="A602" s="2">
        <v>600.0</v>
      </c>
      <c r="B602" s="2">
        <v>600.0</v>
      </c>
      <c r="C602" s="2">
        <v>600.0</v>
      </c>
      <c r="D602" s="2" t="s">
        <v>6</v>
      </c>
      <c r="G602" s="2" t="s">
        <v>9</v>
      </c>
      <c r="H602" s="2" t="s">
        <v>10</v>
      </c>
      <c r="J602" s="4">
        <v>31758.0</v>
      </c>
      <c r="K602" s="2">
        <v>6.0</v>
      </c>
      <c r="L602" s="2">
        <v>2.0</v>
      </c>
      <c r="M602" s="2">
        <v>10.0</v>
      </c>
      <c r="N602" s="2">
        <v>8.0</v>
      </c>
      <c r="O602" s="2" t="s">
        <v>291</v>
      </c>
      <c r="P602" s="2">
        <v>1.0</v>
      </c>
      <c r="U602" s="2">
        <v>1.0</v>
      </c>
      <c r="V602" s="2" t="s">
        <v>110</v>
      </c>
      <c r="X602" s="2" t="s">
        <v>75</v>
      </c>
      <c r="Z602" s="2" t="s">
        <v>333</v>
      </c>
      <c r="AB602" s="2">
        <v>10.0</v>
      </c>
      <c r="AC602" s="2" t="s">
        <v>2855</v>
      </c>
      <c r="AD602" s="2" t="s">
        <v>114</v>
      </c>
      <c r="AM602" s="2" t="s">
        <v>41</v>
      </c>
      <c r="AW602" s="2" t="s">
        <v>478</v>
      </c>
      <c r="AY602" s="2">
        <v>10.0</v>
      </c>
      <c r="AZ602" s="2" t="s">
        <v>2856</v>
      </c>
      <c r="BA602" s="2" t="s">
        <v>40</v>
      </c>
      <c r="BB602" s="2" t="s">
        <v>392</v>
      </c>
      <c r="BC602" s="2">
        <v>1.0</v>
      </c>
    </row>
    <row r="603">
      <c r="A603" s="2">
        <v>601.0</v>
      </c>
      <c r="B603" s="2">
        <v>601.0</v>
      </c>
      <c r="C603" s="2">
        <v>601.0</v>
      </c>
      <c r="F603" s="2" t="s">
        <v>8</v>
      </c>
      <c r="J603" s="4">
        <v>34732.0</v>
      </c>
      <c r="K603" s="2">
        <v>7.0</v>
      </c>
      <c r="L603" s="2">
        <v>40.0</v>
      </c>
      <c r="M603" s="2">
        <v>5.0</v>
      </c>
      <c r="N603" s="2">
        <v>4.0</v>
      </c>
      <c r="O603" s="2" t="s">
        <v>128</v>
      </c>
      <c r="P603" s="2">
        <v>1.0</v>
      </c>
      <c r="U603" s="2">
        <v>0.0</v>
      </c>
      <c r="AD603" s="2" t="s">
        <v>78</v>
      </c>
      <c r="AH603" s="2" t="s">
        <v>36</v>
      </c>
      <c r="AO603" s="2" t="s">
        <v>97</v>
      </c>
      <c r="AQ603" s="2">
        <v>5.0</v>
      </c>
      <c r="AS603" s="2">
        <v>4.0</v>
      </c>
      <c r="AU603" s="2">
        <v>15.0</v>
      </c>
      <c r="AV603" s="2" t="s">
        <v>2857</v>
      </c>
      <c r="AW603" s="2" t="s">
        <v>101</v>
      </c>
      <c r="AY603" s="2">
        <v>9.0</v>
      </c>
      <c r="AZ603" s="2" t="s">
        <v>2858</v>
      </c>
      <c r="BA603" s="2" t="s">
        <v>2859</v>
      </c>
      <c r="BC603" s="2">
        <v>1.0</v>
      </c>
    </row>
    <row r="604">
      <c r="A604" s="2">
        <v>602.0</v>
      </c>
      <c r="B604" s="2">
        <v>602.0</v>
      </c>
      <c r="C604" s="2">
        <v>602.0</v>
      </c>
      <c r="D604" s="2" t="s">
        <v>6</v>
      </c>
      <c r="G604" s="2" t="s">
        <v>9</v>
      </c>
      <c r="H604" s="2" t="s">
        <v>10</v>
      </c>
      <c r="J604" s="4">
        <v>27791.0</v>
      </c>
      <c r="K604" s="2">
        <v>5.0</v>
      </c>
      <c r="L604" s="2">
        <v>90.0</v>
      </c>
      <c r="M604" s="2">
        <v>16.0</v>
      </c>
      <c r="N604" s="2">
        <v>2.0</v>
      </c>
      <c r="O604" s="2" t="s">
        <v>134</v>
      </c>
      <c r="P604" s="2">
        <v>0.0</v>
      </c>
      <c r="Q604" s="2" t="s">
        <v>89</v>
      </c>
      <c r="T604" s="2" t="s">
        <v>2860</v>
      </c>
      <c r="U604" s="2">
        <v>1.0</v>
      </c>
      <c r="V604" s="2" t="s">
        <v>315</v>
      </c>
      <c r="X604" s="2" t="s">
        <v>75</v>
      </c>
      <c r="Z604" s="2" t="s">
        <v>138</v>
      </c>
      <c r="AB604" s="2">
        <v>5.0</v>
      </c>
      <c r="AC604" s="2" t="s">
        <v>2861</v>
      </c>
      <c r="AD604" s="2" t="s">
        <v>78</v>
      </c>
      <c r="AJ604" s="2" t="s">
        <v>38</v>
      </c>
      <c r="AO604" s="2" t="s">
        <v>79</v>
      </c>
      <c r="AQ604" s="2">
        <v>4.0</v>
      </c>
      <c r="AS604" s="2">
        <v>6.0</v>
      </c>
      <c r="AU604" s="2">
        <v>12.0</v>
      </c>
      <c r="AV604" s="2" t="s">
        <v>2862</v>
      </c>
      <c r="AW604" s="2" t="s">
        <v>101</v>
      </c>
      <c r="AY604" s="2">
        <v>8.0</v>
      </c>
      <c r="AZ604" s="2" t="s">
        <v>2863</v>
      </c>
      <c r="BA604" s="2" t="s">
        <v>299</v>
      </c>
      <c r="BB604" s="2" t="s">
        <v>2864</v>
      </c>
      <c r="BC604" s="2">
        <v>0.0</v>
      </c>
    </row>
    <row r="605">
      <c r="A605" s="2">
        <v>603.0</v>
      </c>
      <c r="B605" s="2">
        <v>603.0</v>
      </c>
      <c r="C605" s="2">
        <v>603.0</v>
      </c>
      <c r="D605" s="2" t="s">
        <v>6</v>
      </c>
      <c r="E605" s="2" t="s">
        <v>7</v>
      </c>
      <c r="G605" s="2" t="s">
        <v>9</v>
      </c>
      <c r="H605" s="2" t="s">
        <v>10</v>
      </c>
      <c r="K605" s="2">
        <v>6.0</v>
      </c>
      <c r="L605" s="2">
        <v>20.0</v>
      </c>
      <c r="M605" s="2">
        <v>13.0</v>
      </c>
      <c r="N605" s="2">
        <v>3.0</v>
      </c>
      <c r="O605" s="2" t="s">
        <v>128</v>
      </c>
      <c r="P605" s="2">
        <v>0.0</v>
      </c>
      <c r="Q605" s="2" t="s">
        <v>89</v>
      </c>
      <c r="S605" s="2" t="s">
        <v>72</v>
      </c>
      <c r="U605" s="2">
        <v>1.0</v>
      </c>
      <c r="V605" s="2" t="s">
        <v>315</v>
      </c>
      <c r="Y605" s="2" t="s">
        <v>2865</v>
      </c>
      <c r="Z605" s="2" t="s">
        <v>531</v>
      </c>
      <c r="AB605" s="2">
        <v>13.0</v>
      </c>
      <c r="AC605" s="2" t="s">
        <v>2866</v>
      </c>
      <c r="AD605" s="2" t="s">
        <v>78</v>
      </c>
      <c r="AJ605" s="2" t="s">
        <v>38</v>
      </c>
      <c r="AO605" s="2" t="s">
        <v>79</v>
      </c>
      <c r="AQ605" s="2">
        <v>2.0</v>
      </c>
      <c r="AS605" s="2">
        <v>3.0</v>
      </c>
      <c r="AU605" s="2">
        <v>4.0</v>
      </c>
      <c r="AV605" s="2" t="s">
        <v>2867</v>
      </c>
      <c r="AW605" s="2" t="s">
        <v>101</v>
      </c>
      <c r="AY605" s="2">
        <v>10.0</v>
      </c>
      <c r="AZ605" s="2" t="s">
        <v>1237</v>
      </c>
      <c r="BC605" s="2">
        <v>0.0</v>
      </c>
    </row>
    <row r="606">
      <c r="A606" s="2">
        <v>604.0</v>
      </c>
      <c r="B606" s="2">
        <v>604.0</v>
      </c>
      <c r="C606" s="2">
        <v>604.0</v>
      </c>
      <c r="E606" s="2" t="s">
        <v>7</v>
      </c>
      <c r="J606" s="4">
        <v>33554.0</v>
      </c>
      <c r="K606" s="2">
        <v>7.0</v>
      </c>
      <c r="L606" s="2">
        <v>0.0</v>
      </c>
      <c r="M606" s="2">
        <v>6.0</v>
      </c>
      <c r="N606" s="2">
        <v>5.0</v>
      </c>
      <c r="O606" s="2" t="s">
        <v>70</v>
      </c>
      <c r="P606" s="2">
        <v>1.0</v>
      </c>
      <c r="U606" s="2">
        <v>0.0</v>
      </c>
      <c r="AD606" s="2" t="s">
        <v>114</v>
      </c>
      <c r="AG606" s="2" t="s">
        <v>35</v>
      </c>
      <c r="AO606" s="2" t="s">
        <v>97</v>
      </c>
      <c r="AQ606" s="2">
        <v>5.0</v>
      </c>
      <c r="AS606" s="2">
        <v>4.0</v>
      </c>
      <c r="AU606" s="2">
        <v>12.0</v>
      </c>
      <c r="AV606" s="2" t="s">
        <v>2868</v>
      </c>
      <c r="AW606" s="2" t="s">
        <v>84</v>
      </c>
      <c r="AY606" s="2">
        <v>8.0</v>
      </c>
      <c r="AZ606" s="2" t="s">
        <v>2869</v>
      </c>
      <c r="BC606" s="2">
        <v>0.0</v>
      </c>
    </row>
    <row r="607">
      <c r="A607" s="2">
        <v>605.0</v>
      </c>
      <c r="B607" s="2">
        <v>605.0</v>
      </c>
      <c r="C607" s="2">
        <v>605.0</v>
      </c>
      <c r="D607" s="2" t="s">
        <v>6</v>
      </c>
      <c r="E607" s="2" t="s">
        <v>7</v>
      </c>
      <c r="H607" s="2" t="s">
        <v>10</v>
      </c>
      <c r="J607" s="4">
        <v>30376.0</v>
      </c>
      <c r="K607" s="2">
        <v>7.0</v>
      </c>
      <c r="L607" s="2">
        <v>0.0</v>
      </c>
      <c r="M607" s="2">
        <v>7.0</v>
      </c>
      <c r="N607" s="2">
        <v>12.0</v>
      </c>
      <c r="O607" s="2" t="s">
        <v>134</v>
      </c>
      <c r="P607" s="2">
        <v>1.0</v>
      </c>
      <c r="U607" s="2">
        <v>0.0</v>
      </c>
      <c r="AD607" s="2" t="s">
        <v>114</v>
      </c>
      <c r="AH607" s="2" t="s">
        <v>36</v>
      </c>
      <c r="AO607" s="2" t="s">
        <v>665</v>
      </c>
      <c r="AQ607" s="2">
        <v>6.0</v>
      </c>
      <c r="AS607" s="2">
        <v>6.0</v>
      </c>
      <c r="AU607" s="2">
        <v>100.0</v>
      </c>
      <c r="AV607" s="2" t="s">
        <v>987</v>
      </c>
      <c r="AX607" s="2" t="s">
        <v>2870</v>
      </c>
      <c r="AY607" s="2">
        <v>10.0</v>
      </c>
      <c r="AZ607" s="2" t="s">
        <v>2871</v>
      </c>
      <c r="BA607" s="2" t="s">
        <v>2872</v>
      </c>
      <c r="BB607" s="2" t="s">
        <v>2873</v>
      </c>
      <c r="BC607" s="2">
        <v>1.0</v>
      </c>
    </row>
    <row r="608">
      <c r="A608" s="2">
        <v>606.0</v>
      </c>
      <c r="B608" s="2">
        <v>606.0</v>
      </c>
      <c r="C608" s="2">
        <v>606.0</v>
      </c>
      <c r="E608" s="2" t="s">
        <v>7</v>
      </c>
      <c r="G608" s="2" t="s">
        <v>9</v>
      </c>
      <c r="H608" s="2" t="s">
        <v>10</v>
      </c>
      <c r="J608" s="4">
        <v>33265.0</v>
      </c>
      <c r="K608" s="2">
        <v>6.0</v>
      </c>
      <c r="L608" s="2">
        <v>60.0</v>
      </c>
      <c r="M608" s="2">
        <v>9.0</v>
      </c>
      <c r="N608" s="2">
        <v>10.0</v>
      </c>
      <c r="O608" s="2" t="s">
        <v>291</v>
      </c>
      <c r="P608" s="2">
        <v>0.0</v>
      </c>
      <c r="Q608" s="2" t="s">
        <v>193</v>
      </c>
      <c r="S608" s="2" t="s">
        <v>72</v>
      </c>
      <c r="U608" s="2">
        <v>1.0</v>
      </c>
      <c r="V608" s="2" t="s">
        <v>224</v>
      </c>
      <c r="X608" s="2" t="s">
        <v>111</v>
      </c>
      <c r="Z608" s="2" t="s">
        <v>123</v>
      </c>
      <c r="AB608" s="2">
        <v>1.0</v>
      </c>
      <c r="AC608" s="2" t="s">
        <v>2874</v>
      </c>
      <c r="AD608" s="2" t="s">
        <v>78</v>
      </c>
      <c r="AJ608" s="2" t="s">
        <v>38</v>
      </c>
      <c r="AO608" s="2" t="s">
        <v>79</v>
      </c>
      <c r="AQ608" s="2">
        <v>6.0</v>
      </c>
      <c r="AS608" s="2">
        <v>6.0</v>
      </c>
      <c r="AU608" s="2">
        <v>10.0</v>
      </c>
      <c r="AV608" s="2" t="s">
        <v>2875</v>
      </c>
      <c r="AW608" s="2" t="s">
        <v>101</v>
      </c>
      <c r="AY608" s="2">
        <v>10.0</v>
      </c>
      <c r="AZ608" s="2" t="s">
        <v>2876</v>
      </c>
      <c r="BA608" s="2" t="s">
        <v>2877</v>
      </c>
      <c r="BB608" s="2" t="s">
        <v>2878</v>
      </c>
      <c r="BC608" s="2">
        <v>1.0</v>
      </c>
    </row>
    <row r="609">
      <c r="A609" s="2">
        <v>607.0</v>
      </c>
      <c r="B609" s="2">
        <v>607.0</v>
      </c>
      <c r="C609" s="2">
        <v>607.0</v>
      </c>
      <c r="E609" s="2" t="s">
        <v>7</v>
      </c>
      <c r="J609" s="4">
        <v>35032.0</v>
      </c>
      <c r="K609" s="2">
        <v>8.0</v>
      </c>
      <c r="L609" s="2">
        <v>60.0</v>
      </c>
      <c r="M609" s="2">
        <v>8.0</v>
      </c>
      <c r="N609" s="2">
        <v>5.0</v>
      </c>
      <c r="O609" s="2" t="s">
        <v>167</v>
      </c>
      <c r="P609" s="2">
        <v>1.0</v>
      </c>
      <c r="U609" s="2">
        <v>0.0</v>
      </c>
      <c r="AD609" s="2" t="s">
        <v>114</v>
      </c>
      <c r="AH609" s="2" t="s">
        <v>36</v>
      </c>
      <c r="AJ609" s="2" t="s">
        <v>38</v>
      </c>
      <c r="AO609" s="2" t="s">
        <v>237</v>
      </c>
      <c r="AR609" s="2">
        <v>20.0</v>
      </c>
      <c r="AS609" s="2">
        <v>6.0</v>
      </c>
      <c r="AU609" s="2">
        <v>10.0</v>
      </c>
      <c r="AV609" s="2" t="s">
        <v>2879</v>
      </c>
      <c r="AW609" s="2" t="s">
        <v>84</v>
      </c>
      <c r="AY609" s="2">
        <v>10.0</v>
      </c>
      <c r="AZ609" s="2" t="s">
        <v>2880</v>
      </c>
      <c r="BA609" s="2" t="s">
        <v>2881</v>
      </c>
      <c r="BB609" s="2" t="s">
        <v>2882</v>
      </c>
      <c r="BC609" s="2">
        <v>1.0</v>
      </c>
    </row>
    <row r="610">
      <c r="A610" s="2">
        <v>608.0</v>
      </c>
      <c r="B610" s="2">
        <v>608.0</v>
      </c>
      <c r="C610" s="2">
        <v>608.0</v>
      </c>
      <c r="E610" s="2" t="s">
        <v>7</v>
      </c>
      <c r="H610" s="2" t="s">
        <v>10</v>
      </c>
      <c r="J610" s="4">
        <v>30004.0</v>
      </c>
      <c r="K610" s="2">
        <v>6.0</v>
      </c>
      <c r="L610" s="2">
        <v>60.0</v>
      </c>
      <c r="M610" s="2">
        <v>10.0</v>
      </c>
      <c r="N610" s="2">
        <v>12.0</v>
      </c>
      <c r="O610" s="2" t="s">
        <v>327</v>
      </c>
      <c r="P610" s="2">
        <v>1.0</v>
      </c>
      <c r="U610" s="2">
        <v>1.0</v>
      </c>
      <c r="V610" s="2" t="s">
        <v>315</v>
      </c>
      <c r="X610" s="2" t="s">
        <v>75</v>
      </c>
      <c r="AA610" s="2" t="s">
        <v>2883</v>
      </c>
      <c r="AB610" s="2">
        <v>5.0</v>
      </c>
      <c r="AC610" s="2" t="s">
        <v>2884</v>
      </c>
      <c r="AD610" s="2" t="s">
        <v>114</v>
      </c>
      <c r="AH610" s="2" t="s">
        <v>36</v>
      </c>
      <c r="AO610" s="2" t="s">
        <v>97</v>
      </c>
      <c r="AQ610" s="2">
        <v>6.0</v>
      </c>
      <c r="AS610" s="2">
        <v>6.0</v>
      </c>
      <c r="AU610" s="2">
        <v>10.0</v>
      </c>
      <c r="AV610" s="2" t="s">
        <v>2885</v>
      </c>
      <c r="AW610" s="2" t="s">
        <v>101</v>
      </c>
      <c r="AY610" s="2">
        <v>10.0</v>
      </c>
      <c r="AZ610" s="2" t="s">
        <v>2886</v>
      </c>
      <c r="BA610" s="2" t="s">
        <v>2887</v>
      </c>
      <c r="BC610" s="2">
        <v>1.0</v>
      </c>
    </row>
    <row r="611">
      <c r="A611" s="2">
        <v>609.0</v>
      </c>
      <c r="B611" s="2">
        <v>609.0</v>
      </c>
      <c r="C611" s="2">
        <v>609.0</v>
      </c>
      <c r="D611" s="2" t="s">
        <v>6</v>
      </c>
      <c r="H611" s="2" t="s">
        <v>10</v>
      </c>
      <c r="J611" s="4">
        <v>31124.0</v>
      </c>
      <c r="K611" s="2">
        <v>7.0</v>
      </c>
      <c r="L611" s="2">
        <v>5.0</v>
      </c>
      <c r="M611" s="2">
        <v>6.0</v>
      </c>
      <c r="N611" s="2">
        <v>12.0</v>
      </c>
      <c r="O611" s="2" t="s">
        <v>120</v>
      </c>
      <c r="P611" s="2">
        <v>1.0</v>
      </c>
      <c r="U611" s="2">
        <v>1.0</v>
      </c>
      <c r="V611" s="2" t="s">
        <v>11</v>
      </c>
      <c r="X611" s="2" t="s">
        <v>147</v>
      </c>
      <c r="Z611" s="2" t="s">
        <v>1410</v>
      </c>
      <c r="AB611" s="2">
        <v>0.0</v>
      </c>
      <c r="AC611" s="2" t="s">
        <v>2888</v>
      </c>
      <c r="AD611" s="2" t="s">
        <v>114</v>
      </c>
      <c r="AG611" s="2" t="s">
        <v>35</v>
      </c>
      <c r="AP611" s="2" t="s">
        <v>2889</v>
      </c>
      <c r="AQ611" s="2">
        <v>6.0</v>
      </c>
      <c r="AS611" s="2">
        <v>6.0</v>
      </c>
      <c r="AU611" s="2">
        <v>30.0</v>
      </c>
      <c r="AV611" s="2" t="s">
        <v>2890</v>
      </c>
      <c r="AX611" s="2" t="s">
        <v>2891</v>
      </c>
      <c r="AY611" s="2">
        <v>10.0</v>
      </c>
      <c r="AZ611" s="2" t="s">
        <v>2892</v>
      </c>
      <c r="BA611" s="2" t="s">
        <v>2893</v>
      </c>
      <c r="BB611" s="2" t="s">
        <v>2894</v>
      </c>
      <c r="BC611" s="2">
        <v>0.0</v>
      </c>
    </row>
    <row r="612">
      <c r="A612" s="2">
        <v>610.0</v>
      </c>
      <c r="B612" s="2">
        <v>610.0</v>
      </c>
      <c r="C612" s="2">
        <v>610.0</v>
      </c>
      <c r="D612" s="2" t="s">
        <v>6</v>
      </c>
      <c r="E612" s="2" t="s">
        <v>7</v>
      </c>
      <c r="H612" s="2" t="s">
        <v>10</v>
      </c>
      <c r="J612" s="4">
        <v>34727.0</v>
      </c>
      <c r="K612" s="2">
        <v>9.0</v>
      </c>
      <c r="L612" s="2">
        <v>30.0</v>
      </c>
      <c r="M612" s="2">
        <v>9.0</v>
      </c>
      <c r="N612" s="2">
        <v>4.0</v>
      </c>
      <c r="O612" s="2" t="s">
        <v>405</v>
      </c>
      <c r="P612" s="2">
        <v>1.0</v>
      </c>
      <c r="U612" s="2">
        <v>1.0</v>
      </c>
      <c r="V612" s="2" t="s">
        <v>315</v>
      </c>
      <c r="X612" s="2" t="s">
        <v>111</v>
      </c>
      <c r="Z612" s="2" t="s">
        <v>123</v>
      </c>
      <c r="AB612" s="2">
        <v>2.0</v>
      </c>
      <c r="AC612" s="2" t="s">
        <v>2895</v>
      </c>
      <c r="AD612" s="2" t="s">
        <v>464</v>
      </c>
      <c r="AJ612" s="2" t="s">
        <v>38</v>
      </c>
      <c r="AO612" s="2" t="s">
        <v>79</v>
      </c>
      <c r="AR612" s="2">
        <v>8.0</v>
      </c>
      <c r="AS612" s="2">
        <v>5.0</v>
      </c>
      <c r="AU612" s="2">
        <v>5.0</v>
      </c>
      <c r="AV612" s="2" t="s">
        <v>2896</v>
      </c>
      <c r="AX612" s="2" t="s">
        <v>2897</v>
      </c>
      <c r="AY612" s="2">
        <v>8.0</v>
      </c>
      <c r="AZ612" s="2" t="s">
        <v>2898</v>
      </c>
      <c r="BA612" s="2" t="s">
        <v>2899</v>
      </c>
      <c r="BB612" s="2" t="s">
        <v>2900</v>
      </c>
      <c r="BC612" s="2">
        <v>1.0</v>
      </c>
    </row>
    <row r="613">
      <c r="A613" s="2">
        <v>611.0</v>
      </c>
      <c r="B613" s="2">
        <v>611.0</v>
      </c>
      <c r="C613" s="2">
        <v>611.0</v>
      </c>
      <c r="H613" s="2" t="s">
        <v>10</v>
      </c>
      <c r="J613" s="4">
        <v>32232.0</v>
      </c>
      <c r="K613" s="2">
        <v>6.0</v>
      </c>
      <c r="L613" s="2">
        <v>120.0</v>
      </c>
      <c r="M613" s="2">
        <v>12.0</v>
      </c>
      <c r="N613" s="2">
        <v>2.0</v>
      </c>
      <c r="O613" s="2" t="s">
        <v>192</v>
      </c>
      <c r="P613" s="2">
        <v>1.0</v>
      </c>
      <c r="U613" s="2">
        <v>1.0</v>
      </c>
      <c r="V613" s="2" t="s">
        <v>315</v>
      </c>
      <c r="X613" s="2" t="s">
        <v>111</v>
      </c>
      <c r="Z613" s="2" t="s">
        <v>760</v>
      </c>
      <c r="AB613" s="2">
        <v>6.0</v>
      </c>
      <c r="AC613" s="2" t="s">
        <v>2901</v>
      </c>
      <c r="AD613" s="2" t="s">
        <v>78</v>
      </c>
      <c r="AM613" s="2" t="s">
        <v>41</v>
      </c>
      <c r="AW613" s="2" t="s">
        <v>84</v>
      </c>
      <c r="AY613" s="2">
        <v>7.0</v>
      </c>
      <c r="AZ613" s="2" t="s">
        <v>2902</v>
      </c>
      <c r="BA613" s="2" t="s">
        <v>2903</v>
      </c>
      <c r="BB613" s="2" t="s">
        <v>202</v>
      </c>
      <c r="BC613" s="2">
        <v>0.0</v>
      </c>
    </row>
    <row r="614">
      <c r="A614" s="2">
        <v>612.0</v>
      </c>
      <c r="B614" s="2">
        <v>612.0</v>
      </c>
      <c r="C614" s="2">
        <v>612.0</v>
      </c>
      <c r="D614" s="2" t="s">
        <v>6</v>
      </c>
      <c r="J614" s="4">
        <v>32450.0</v>
      </c>
      <c r="K614" s="2">
        <v>7.0</v>
      </c>
      <c r="L614" s="2">
        <v>50.0</v>
      </c>
      <c r="M614" s="2">
        <v>10.0</v>
      </c>
      <c r="N614" s="2">
        <v>10.0</v>
      </c>
      <c r="O614" s="2" t="s">
        <v>437</v>
      </c>
      <c r="P614" s="2">
        <v>0.0</v>
      </c>
      <c r="Q614" s="2" t="s">
        <v>89</v>
      </c>
      <c r="S614" s="2" t="s">
        <v>130</v>
      </c>
      <c r="U614" s="2">
        <v>1.0</v>
      </c>
      <c r="V614" s="2" t="s">
        <v>315</v>
      </c>
      <c r="X614" s="2" t="s">
        <v>451</v>
      </c>
      <c r="Z614" s="2" t="s">
        <v>333</v>
      </c>
      <c r="AB614" s="2">
        <v>10.0</v>
      </c>
      <c r="AC614" s="2" t="s">
        <v>2904</v>
      </c>
      <c r="AD614" s="2" t="s">
        <v>78</v>
      </c>
      <c r="AH614" s="2" t="s">
        <v>36</v>
      </c>
      <c r="AO614" s="2" t="s">
        <v>116</v>
      </c>
      <c r="AR614" s="2">
        <v>10.0</v>
      </c>
      <c r="AS614" s="2">
        <v>4.0</v>
      </c>
      <c r="AU614" s="2">
        <v>15.0</v>
      </c>
      <c r="AV614" s="2" t="s">
        <v>2905</v>
      </c>
      <c r="AW614" s="2" t="s">
        <v>101</v>
      </c>
      <c r="AY614" s="2">
        <v>9.0</v>
      </c>
      <c r="AZ614" s="2" t="s">
        <v>2906</v>
      </c>
      <c r="BA614" s="2" t="s">
        <v>2907</v>
      </c>
      <c r="BC614" s="2">
        <v>1.0</v>
      </c>
    </row>
    <row r="615">
      <c r="A615" s="2">
        <v>613.0</v>
      </c>
      <c r="B615" s="2">
        <v>613.0</v>
      </c>
      <c r="C615" s="2">
        <v>613.0</v>
      </c>
      <c r="D615" s="2" t="s">
        <v>6</v>
      </c>
      <c r="F615" s="2" t="s">
        <v>8</v>
      </c>
      <c r="G615" s="2" t="s">
        <v>9</v>
      </c>
      <c r="H615" s="2" t="s">
        <v>10</v>
      </c>
      <c r="J615" s="4">
        <v>34733.0</v>
      </c>
      <c r="K615" s="2">
        <v>7.0</v>
      </c>
      <c r="L615" s="2">
        <v>0.0</v>
      </c>
      <c r="M615" s="2">
        <v>15.0</v>
      </c>
      <c r="N615" s="2">
        <v>10.0</v>
      </c>
      <c r="O615" s="2" t="s">
        <v>192</v>
      </c>
      <c r="P615" s="2">
        <v>1.0</v>
      </c>
      <c r="U615" s="2">
        <v>0.0</v>
      </c>
      <c r="AD615" s="2" t="s">
        <v>78</v>
      </c>
      <c r="AJ615" s="2" t="s">
        <v>38</v>
      </c>
      <c r="AO615" s="2" t="s">
        <v>116</v>
      </c>
      <c r="AR615" s="2">
        <v>20.0</v>
      </c>
      <c r="AT615" s="2">
        <v>10.0</v>
      </c>
      <c r="AU615" s="2">
        <v>40.0</v>
      </c>
      <c r="AV615" s="2" t="s">
        <v>2908</v>
      </c>
      <c r="AW615" s="2" t="s">
        <v>84</v>
      </c>
      <c r="AY615" s="2">
        <v>10.0</v>
      </c>
      <c r="AZ615" s="2" t="s">
        <v>2909</v>
      </c>
      <c r="BA615" s="2" t="s">
        <v>2910</v>
      </c>
      <c r="BB615" s="2" t="s">
        <v>2911</v>
      </c>
      <c r="BC615" s="2">
        <v>1.0</v>
      </c>
    </row>
    <row r="616">
      <c r="A616" s="2">
        <v>614.0</v>
      </c>
      <c r="B616" s="2">
        <v>614.0</v>
      </c>
      <c r="C616" s="2">
        <v>614.0</v>
      </c>
      <c r="G616" s="2" t="s">
        <v>9</v>
      </c>
      <c r="J616" s="4">
        <v>33293.0</v>
      </c>
      <c r="K616" s="2">
        <v>7.0</v>
      </c>
      <c r="L616" s="2">
        <v>120.0</v>
      </c>
      <c r="M616" s="2">
        <v>10.0</v>
      </c>
      <c r="N616" s="2">
        <v>5.0</v>
      </c>
      <c r="O616" s="2" t="s">
        <v>167</v>
      </c>
      <c r="P616" s="2">
        <v>1.0</v>
      </c>
      <c r="U616" s="2">
        <v>1.0</v>
      </c>
      <c r="V616" s="2" t="s">
        <v>259</v>
      </c>
      <c r="X616" s="2" t="s">
        <v>451</v>
      </c>
      <c r="Z616" s="2" t="s">
        <v>76</v>
      </c>
      <c r="AB616" s="2">
        <v>1.0</v>
      </c>
      <c r="AC616" s="2" t="s">
        <v>2912</v>
      </c>
      <c r="AD616" s="2" t="s">
        <v>78</v>
      </c>
      <c r="AG616" s="2" t="s">
        <v>35</v>
      </c>
      <c r="AO616" s="2" t="s">
        <v>237</v>
      </c>
      <c r="AR616" s="2">
        <v>12.0</v>
      </c>
      <c r="AS616" s="2">
        <v>6.0</v>
      </c>
      <c r="AU616" s="2">
        <v>160.0</v>
      </c>
      <c r="AV616" s="2" t="s">
        <v>2913</v>
      </c>
      <c r="AW616" s="2" t="s">
        <v>101</v>
      </c>
      <c r="AY616" s="2">
        <v>10.0</v>
      </c>
      <c r="AZ616" s="2" t="s">
        <v>2914</v>
      </c>
      <c r="BA616" s="2" t="s">
        <v>2915</v>
      </c>
      <c r="BB616" s="2" t="s">
        <v>2916</v>
      </c>
      <c r="BC616" s="2">
        <v>1.0</v>
      </c>
    </row>
    <row r="617">
      <c r="A617" s="2">
        <v>615.0</v>
      </c>
      <c r="B617" s="2">
        <v>615.0</v>
      </c>
      <c r="C617" s="2">
        <v>615.0</v>
      </c>
      <c r="F617" s="2" t="s">
        <v>8</v>
      </c>
      <c r="H617" s="2" t="s">
        <v>10</v>
      </c>
      <c r="J617" s="4">
        <v>25412.0</v>
      </c>
      <c r="K617" s="2">
        <v>6.0</v>
      </c>
      <c r="L617" s="2">
        <v>60.0</v>
      </c>
      <c r="M617" s="2">
        <v>6.0</v>
      </c>
      <c r="N617" s="2">
        <v>50.0</v>
      </c>
      <c r="O617" s="2" t="s">
        <v>437</v>
      </c>
      <c r="P617" s="2">
        <v>0.0</v>
      </c>
      <c r="Q617" s="2" t="s">
        <v>108</v>
      </c>
      <c r="S617" s="2" t="s">
        <v>90</v>
      </c>
      <c r="U617" s="2">
        <v>1.0</v>
      </c>
      <c r="V617" s="2" t="s">
        <v>91</v>
      </c>
      <c r="X617" s="2" t="s">
        <v>147</v>
      </c>
      <c r="Z617" s="2" t="s">
        <v>76</v>
      </c>
      <c r="AB617" s="2">
        <v>9.0</v>
      </c>
      <c r="AC617" s="2" t="s">
        <v>2917</v>
      </c>
      <c r="AD617" s="2" t="s">
        <v>96</v>
      </c>
      <c r="AH617" s="2" t="s">
        <v>36</v>
      </c>
      <c r="AO617" s="2" t="s">
        <v>237</v>
      </c>
      <c r="AR617" s="2">
        <v>15.0</v>
      </c>
      <c r="AT617" s="2">
        <v>15.0</v>
      </c>
      <c r="AU617" s="2">
        <v>20.0</v>
      </c>
      <c r="AV617" s="2" t="s">
        <v>2918</v>
      </c>
      <c r="AW617" s="2" t="s">
        <v>84</v>
      </c>
      <c r="AY617" s="2">
        <v>10.0</v>
      </c>
      <c r="AZ617" s="2" t="s">
        <v>2919</v>
      </c>
      <c r="BA617" s="2" t="s">
        <v>2920</v>
      </c>
      <c r="BB617" s="2" t="s">
        <v>2921</v>
      </c>
      <c r="BC617" s="2">
        <v>0.0</v>
      </c>
    </row>
    <row r="618">
      <c r="A618" s="2">
        <v>616.0</v>
      </c>
      <c r="B618" s="2">
        <v>616.0</v>
      </c>
      <c r="C618" s="2">
        <v>616.0</v>
      </c>
      <c r="E618" s="2" t="s">
        <v>7</v>
      </c>
      <c r="F618" s="2" t="s">
        <v>8</v>
      </c>
      <c r="H618" s="2" t="s">
        <v>10</v>
      </c>
      <c r="J618" s="4">
        <v>35081.0</v>
      </c>
      <c r="K618" s="2">
        <v>7.0</v>
      </c>
      <c r="L618" s="2">
        <v>60.0</v>
      </c>
      <c r="M618" s="2">
        <v>7.0</v>
      </c>
      <c r="N618" s="2">
        <v>20.0</v>
      </c>
      <c r="O618" s="2" t="s">
        <v>291</v>
      </c>
      <c r="P618" s="2">
        <v>1.0</v>
      </c>
      <c r="U618" s="2">
        <v>0.0</v>
      </c>
      <c r="AD618" s="2" t="s">
        <v>78</v>
      </c>
      <c r="AG618" s="2" t="s">
        <v>35</v>
      </c>
      <c r="AJ618" s="2" t="s">
        <v>38</v>
      </c>
      <c r="AO618" s="2" t="s">
        <v>79</v>
      </c>
      <c r="AR618" s="2">
        <v>10.0</v>
      </c>
      <c r="AT618" s="2">
        <v>10.0</v>
      </c>
      <c r="AU618" s="2">
        <v>5.0</v>
      </c>
      <c r="AV618" s="2" t="s">
        <v>2922</v>
      </c>
      <c r="AW618" s="2" t="s">
        <v>101</v>
      </c>
      <c r="AY618" s="2">
        <v>8.0</v>
      </c>
      <c r="AZ618" s="2" t="s">
        <v>2923</v>
      </c>
      <c r="BA618" s="2" t="s">
        <v>2924</v>
      </c>
      <c r="BB618" s="2" t="s">
        <v>2925</v>
      </c>
      <c r="BC618" s="2">
        <v>1.0</v>
      </c>
    </row>
    <row r="619">
      <c r="A619" s="2">
        <v>617.0</v>
      </c>
      <c r="B619" s="2">
        <v>617.0</v>
      </c>
      <c r="C619" s="2">
        <v>617.0</v>
      </c>
      <c r="E619" s="2" t="s">
        <v>7</v>
      </c>
      <c r="J619" s="4">
        <v>30412.0</v>
      </c>
      <c r="K619" s="2">
        <v>7.0</v>
      </c>
      <c r="L619" s="2">
        <v>120.0</v>
      </c>
      <c r="M619" s="2">
        <v>9.0</v>
      </c>
      <c r="N619" s="2">
        <v>5.0</v>
      </c>
      <c r="O619" s="2" t="s">
        <v>167</v>
      </c>
      <c r="P619" s="2">
        <v>1.0</v>
      </c>
      <c r="U619" s="2">
        <v>1.0</v>
      </c>
      <c r="V619" s="2" t="s">
        <v>35</v>
      </c>
      <c r="X619" s="2" t="s">
        <v>111</v>
      </c>
      <c r="Z619" s="2" t="s">
        <v>123</v>
      </c>
      <c r="AB619" s="2">
        <v>11.0</v>
      </c>
      <c r="AC619" s="2" t="s">
        <v>2454</v>
      </c>
      <c r="AD619" s="2" t="s">
        <v>78</v>
      </c>
      <c r="AG619" s="2" t="s">
        <v>35</v>
      </c>
      <c r="AJ619" s="2" t="s">
        <v>38</v>
      </c>
      <c r="AO619" s="2" t="s">
        <v>79</v>
      </c>
      <c r="AR619" s="2">
        <v>15.0</v>
      </c>
      <c r="AT619" s="2">
        <v>10.0</v>
      </c>
      <c r="AU619" s="2">
        <v>10.0</v>
      </c>
      <c r="AV619" s="2" t="s">
        <v>2926</v>
      </c>
      <c r="AW619" s="2" t="s">
        <v>101</v>
      </c>
      <c r="AY619" s="2">
        <v>10.0</v>
      </c>
      <c r="AZ619" s="2" t="s">
        <v>2927</v>
      </c>
      <c r="BA619" s="2" t="s">
        <v>2928</v>
      </c>
      <c r="BB619" s="2" t="s">
        <v>2929</v>
      </c>
      <c r="BC619" s="2">
        <v>1.0</v>
      </c>
    </row>
    <row r="620">
      <c r="A620" s="2">
        <v>618.0</v>
      </c>
      <c r="B620" s="2">
        <v>618.0</v>
      </c>
      <c r="C620" s="2">
        <v>618.0</v>
      </c>
      <c r="D620" s="2" t="s">
        <v>6</v>
      </c>
      <c r="G620" s="2" t="s">
        <v>9</v>
      </c>
      <c r="J620" s="4">
        <v>34766.0</v>
      </c>
      <c r="K620" s="2">
        <v>7.0</v>
      </c>
      <c r="L620" s="2">
        <v>90.0</v>
      </c>
      <c r="M620" s="2">
        <v>11.0</v>
      </c>
      <c r="N620" s="2">
        <v>0.0</v>
      </c>
      <c r="O620" s="2" t="s">
        <v>134</v>
      </c>
      <c r="P620" s="2">
        <v>1.0</v>
      </c>
      <c r="U620" s="2">
        <v>1.0</v>
      </c>
      <c r="V620" s="2" t="s">
        <v>315</v>
      </c>
      <c r="Y620" s="2" t="s">
        <v>2930</v>
      </c>
      <c r="Z620" s="2" t="s">
        <v>399</v>
      </c>
      <c r="AB620" s="2">
        <v>1.0</v>
      </c>
      <c r="AC620" s="2" t="s">
        <v>2931</v>
      </c>
      <c r="AD620" s="2" t="s">
        <v>78</v>
      </c>
      <c r="AG620" s="2" t="s">
        <v>35</v>
      </c>
      <c r="AO620" s="2" t="s">
        <v>116</v>
      </c>
      <c r="AR620" s="2">
        <v>30.0</v>
      </c>
      <c r="AT620" s="2" t="s">
        <v>2932</v>
      </c>
      <c r="AU620" s="2">
        <v>24.0</v>
      </c>
      <c r="AV620" s="2" t="s">
        <v>2933</v>
      </c>
      <c r="AW620" s="2" t="s">
        <v>101</v>
      </c>
      <c r="AY620" s="2">
        <v>10.0</v>
      </c>
      <c r="AZ620" s="2" t="s">
        <v>2934</v>
      </c>
      <c r="BB620" s="2" t="s">
        <v>2935</v>
      </c>
      <c r="BC620" s="2">
        <v>1.0</v>
      </c>
    </row>
    <row r="621">
      <c r="A621" s="2">
        <v>619.0</v>
      </c>
      <c r="B621" s="2">
        <v>619.0</v>
      </c>
      <c r="C621" s="2">
        <v>619.0</v>
      </c>
      <c r="H621" s="2" t="s">
        <v>10</v>
      </c>
      <c r="J621" s="4">
        <v>34150.0</v>
      </c>
      <c r="K621" s="2">
        <v>7.0</v>
      </c>
      <c r="L621" s="2">
        <v>30.0</v>
      </c>
      <c r="M621" s="2">
        <v>12.0</v>
      </c>
      <c r="N621" s="2">
        <v>5.0</v>
      </c>
      <c r="O621" s="2" t="s">
        <v>437</v>
      </c>
      <c r="P621" s="2">
        <v>1.0</v>
      </c>
      <c r="U621" s="2">
        <v>1.0</v>
      </c>
      <c r="V621" s="2" t="s">
        <v>315</v>
      </c>
      <c r="X621" s="2" t="s">
        <v>111</v>
      </c>
      <c r="Z621" s="2" t="s">
        <v>123</v>
      </c>
      <c r="AB621" s="2">
        <v>2.0</v>
      </c>
      <c r="AC621" s="2" t="s">
        <v>301</v>
      </c>
      <c r="AD621" s="2" t="s">
        <v>78</v>
      </c>
      <c r="AJ621" s="2" t="s">
        <v>38</v>
      </c>
      <c r="AO621" s="2" t="s">
        <v>116</v>
      </c>
      <c r="AR621" s="2" t="s">
        <v>2936</v>
      </c>
      <c r="AS621" s="2">
        <v>3.0</v>
      </c>
      <c r="AU621" s="2">
        <v>4.0</v>
      </c>
      <c r="AV621" s="2" t="s">
        <v>2937</v>
      </c>
      <c r="AW621" s="2" t="s">
        <v>84</v>
      </c>
      <c r="AY621" s="2">
        <v>9.0</v>
      </c>
      <c r="AZ621" s="2" t="s">
        <v>2938</v>
      </c>
      <c r="BA621" s="2" t="s">
        <v>2939</v>
      </c>
      <c r="BC621" s="2">
        <v>0.0</v>
      </c>
    </row>
    <row r="622">
      <c r="A622" s="2">
        <v>620.0</v>
      </c>
      <c r="B622" s="2">
        <v>620.0</v>
      </c>
      <c r="C622" s="2">
        <v>620.0</v>
      </c>
      <c r="H622" s="2" t="s">
        <v>10</v>
      </c>
      <c r="J622" s="4">
        <v>31952.0</v>
      </c>
      <c r="K622" s="2">
        <v>6.0</v>
      </c>
      <c r="L622" s="2">
        <v>60.0</v>
      </c>
      <c r="M622" s="2">
        <v>10.0</v>
      </c>
      <c r="N622" s="2">
        <v>2.0</v>
      </c>
      <c r="O622" s="2" t="s">
        <v>106</v>
      </c>
      <c r="P622" s="2">
        <v>1.0</v>
      </c>
      <c r="U622" s="2">
        <v>0.0</v>
      </c>
      <c r="AD622" s="2" t="s">
        <v>114</v>
      </c>
      <c r="AG622" s="2" t="s">
        <v>35</v>
      </c>
      <c r="AO622" s="2" t="s">
        <v>116</v>
      </c>
      <c r="AQ622" s="2">
        <v>3.0</v>
      </c>
      <c r="AS622" s="2">
        <v>2.0</v>
      </c>
      <c r="AU622" s="2">
        <v>8.0</v>
      </c>
      <c r="AV622" s="2" t="s">
        <v>2940</v>
      </c>
      <c r="AW622" s="2" t="s">
        <v>84</v>
      </c>
      <c r="AY622" s="2">
        <v>8.0</v>
      </c>
      <c r="AZ622" s="2" t="s">
        <v>2941</v>
      </c>
      <c r="BA622" s="2" t="s">
        <v>2942</v>
      </c>
      <c r="BB622" s="2" t="s">
        <v>2943</v>
      </c>
      <c r="BC622" s="2">
        <v>1.0</v>
      </c>
    </row>
    <row r="623">
      <c r="A623" s="2">
        <v>621.0</v>
      </c>
      <c r="B623" s="2">
        <v>621.0</v>
      </c>
      <c r="C623" s="2">
        <v>621.0</v>
      </c>
      <c r="H623" s="2" t="s">
        <v>10</v>
      </c>
      <c r="K623" s="2">
        <v>7.0</v>
      </c>
      <c r="L623" s="2">
        <v>60.0</v>
      </c>
      <c r="M623" s="2">
        <v>8.0</v>
      </c>
      <c r="N623" s="2">
        <v>5.0</v>
      </c>
      <c r="O623" s="2" t="s">
        <v>87</v>
      </c>
      <c r="P623" s="2">
        <v>0.0</v>
      </c>
      <c r="Q623" s="2" t="s">
        <v>89</v>
      </c>
      <c r="S623" s="2" t="s">
        <v>135</v>
      </c>
      <c r="U623" s="2">
        <v>1.0</v>
      </c>
      <c r="V623" s="2" t="s">
        <v>1234</v>
      </c>
      <c r="X623" s="2" t="s">
        <v>207</v>
      </c>
      <c r="Z623" s="2" t="s">
        <v>123</v>
      </c>
      <c r="AB623" s="2">
        <v>10.0</v>
      </c>
      <c r="AC623" s="2" t="s">
        <v>2944</v>
      </c>
      <c r="AD623" s="2" t="s">
        <v>78</v>
      </c>
      <c r="AH623" s="2" t="s">
        <v>36</v>
      </c>
      <c r="AI623" s="2" t="s">
        <v>37</v>
      </c>
      <c r="AO623" s="2" t="s">
        <v>97</v>
      </c>
      <c r="AQ623" s="2">
        <v>5.0</v>
      </c>
      <c r="AS623" s="2">
        <v>4.0</v>
      </c>
      <c r="AU623" s="2">
        <v>15.0</v>
      </c>
      <c r="AV623" s="2" t="s">
        <v>2945</v>
      </c>
      <c r="AW623" s="2" t="s">
        <v>101</v>
      </c>
      <c r="AY623" s="2">
        <v>8.0</v>
      </c>
      <c r="AZ623" s="2" t="s">
        <v>2946</v>
      </c>
      <c r="BA623" s="2" t="s">
        <v>2728</v>
      </c>
      <c r="BC623" s="2">
        <v>1.0</v>
      </c>
    </row>
    <row r="624">
      <c r="A624" s="2">
        <v>622.0</v>
      </c>
      <c r="B624" s="2">
        <v>622.0</v>
      </c>
      <c r="C624" s="2">
        <v>622.0</v>
      </c>
      <c r="D624" s="2" t="s">
        <v>6</v>
      </c>
      <c r="E624" s="2" t="s">
        <v>7</v>
      </c>
      <c r="G624" s="2" t="s">
        <v>9</v>
      </c>
      <c r="J624" s="4">
        <v>31108.0</v>
      </c>
      <c r="K624" s="2">
        <v>5.0</v>
      </c>
      <c r="L624" s="2">
        <v>120.0</v>
      </c>
      <c r="M624" s="2">
        <v>15.0</v>
      </c>
      <c r="N624" s="2">
        <v>24.0</v>
      </c>
      <c r="O624" s="2" t="s">
        <v>327</v>
      </c>
      <c r="P624" s="2">
        <v>1.0</v>
      </c>
      <c r="U624" s="2">
        <v>1.0</v>
      </c>
      <c r="V624" s="2" t="s">
        <v>213</v>
      </c>
      <c r="X624" s="2" t="s">
        <v>111</v>
      </c>
      <c r="AA624" s="2" t="s">
        <v>2947</v>
      </c>
      <c r="AB624" s="2">
        <v>10.0</v>
      </c>
      <c r="AC624" s="2" t="s">
        <v>362</v>
      </c>
      <c r="AD624" s="2" t="s">
        <v>78</v>
      </c>
      <c r="AJ624" s="2" t="s">
        <v>38</v>
      </c>
      <c r="AO624" s="2" t="s">
        <v>79</v>
      </c>
      <c r="AQ624" s="2">
        <v>6.0</v>
      </c>
      <c r="AS624" s="2">
        <v>6.0</v>
      </c>
      <c r="AU624" s="2">
        <v>5.0</v>
      </c>
      <c r="AV624" s="2" t="s">
        <v>2948</v>
      </c>
      <c r="AW624" s="2" t="s">
        <v>101</v>
      </c>
      <c r="AY624" s="2">
        <v>8.0</v>
      </c>
      <c r="AZ624" s="2" t="s">
        <v>2949</v>
      </c>
      <c r="BA624" s="2" t="s">
        <v>2950</v>
      </c>
      <c r="BB624" s="2" t="s">
        <v>2951</v>
      </c>
      <c r="BC624" s="2">
        <v>1.0</v>
      </c>
    </row>
    <row r="625">
      <c r="A625" s="2">
        <v>623.0</v>
      </c>
      <c r="B625" s="2">
        <v>623.0</v>
      </c>
      <c r="C625" s="2">
        <v>623.0</v>
      </c>
      <c r="D625" s="2" t="s">
        <v>6</v>
      </c>
      <c r="F625" s="2" t="s">
        <v>8</v>
      </c>
      <c r="G625" s="2" t="s">
        <v>9</v>
      </c>
      <c r="H625" s="2" t="s">
        <v>10</v>
      </c>
      <c r="J625" s="4">
        <v>33073.0</v>
      </c>
      <c r="K625" s="2">
        <v>6.0</v>
      </c>
      <c r="L625" s="2">
        <v>80.0</v>
      </c>
      <c r="M625" s="2">
        <v>10.0</v>
      </c>
      <c r="N625" s="2">
        <v>20.0</v>
      </c>
      <c r="O625" s="2" t="s">
        <v>192</v>
      </c>
      <c r="P625" s="2">
        <v>1.0</v>
      </c>
      <c r="U625" s="2">
        <v>0.0</v>
      </c>
      <c r="AD625" s="2" t="s">
        <v>114</v>
      </c>
      <c r="AJ625" s="2" t="s">
        <v>38</v>
      </c>
      <c r="AO625" s="2" t="s">
        <v>79</v>
      </c>
      <c r="AQ625" s="2">
        <v>6.0</v>
      </c>
      <c r="AS625" s="2">
        <v>6.0</v>
      </c>
      <c r="AU625" s="2">
        <v>25.0</v>
      </c>
      <c r="AV625" s="2" t="s">
        <v>2952</v>
      </c>
      <c r="AW625" s="2" t="s">
        <v>101</v>
      </c>
      <c r="AY625" s="2">
        <v>10.0</v>
      </c>
      <c r="AZ625" s="2" t="s">
        <v>2953</v>
      </c>
      <c r="BA625" s="2" t="s">
        <v>2954</v>
      </c>
      <c r="BB625" s="2" t="s">
        <v>2955</v>
      </c>
      <c r="BC625" s="2">
        <v>0.0</v>
      </c>
    </row>
    <row r="626">
      <c r="A626" s="2">
        <v>624.0</v>
      </c>
      <c r="B626" s="2">
        <v>624.0</v>
      </c>
      <c r="C626" s="2">
        <v>624.0</v>
      </c>
      <c r="E626" s="2" t="s">
        <v>7</v>
      </c>
      <c r="J626" s="4">
        <v>34422.0</v>
      </c>
      <c r="K626" s="2">
        <v>7.0</v>
      </c>
      <c r="L626" s="2">
        <v>0.0</v>
      </c>
      <c r="M626" s="2">
        <v>12.0</v>
      </c>
      <c r="N626" s="2">
        <v>10.0</v>
      </c>
      <c r="O626" s="2" t="s">
        <v>192</v>
      </c>
      <c r="P626" s="2">
        <v>1.0</v>
      </c>
      <c r="U626" s="2">
        <v>1.0</v>
      </c>
      <c r="V626" s="2" t="s">
        <v>259</v>
      </c>
      <c r="X626" s="2" t="s">
        <v>147</v>
      </c>
      <c r="Z626" s="2" t="s">
        <v>123</v>
      </c>
      <c r="AB626" s="2">
        <v>3.0</v>
      </c>
      <c r="AC626" s="2" t="s">
        <v>2956</v>
      </c>
      <c r="AD626" s="2" t="s">
        <v>114</v>
      </c>
      <c r="AH626" s="2" t="s">
        <v>36</v>
      </c>
      <c r="AJ626" s="2" t="s">
        <v>38</v>
      </c>
      <c r="AO626" s="2" t="s">
        <v>97</v>
      </c>
      <c r="AQ626" s="2">
        <v>6.0</v>
      </c>
      <c r="AS626" s="2">
        <v>3.0</v>
      </c>
      <c r="AU626" s="2">
        <v>4.0</v>
      </c>
      <c r="AV626" s="2" t="s">
        <v>2957</v>
      </c>
      <c r="AW626" s="2" t="s">
        <v>84</v>
      </c>
      <c r="AY626" s="2">
        <v>10.0</v>
      </c>
      <c r="AZ626" s="2" t="s">
        <v>2958</v>
      </c>
      <c r="BA626" s="2" t="s">
        <v>2959</v>
      </c>
      <c r="BB626" s="2" t="s">
        <v>2960</v>
      </c>
      <c r="BC626" s="2">
        <v>1.0</v>
      </c>
    </row>
    <row r="627">
      <c r="A627" s="2">
        <v>625.0</v>
      </c>
      <c r="B627" s="2">
        <v>625.0</v>
      </c>
      <c r="C627" s="2">
        <v>625.0</v>
      </c>
      <c r="D627" s="2" t="s">
        <v>6</v>
      </c>
      <c r="J627" s="4">
        <v>30310.0</v>
      </c>
      <c r="K627" s="2">
        <v>7.0</v>
      </c>
      <c r="L627" s="2">
        <v>50.0</v>
      </c>
      <c r="M627" s="2">
        <v>10.0</v>
      </c>
      <c r="N627" s="2">
        <v>30.0</v>
      </c>
      <c r="O627" s="2" t="s">
        <v>327</v>
      </c>
      <c r="P627" s="2">
        <v>0.0</v>
      </c>
      <c r="Q627" s="2" t="s">
        <v>172</v>
      </c>
      <c r="S627" s="2" t="s">
        <v>72</v>
      </c>
      <c r="U627" s="2">
        <v>1.0</v>
      </c>
      <c r="V627" s="2" t="s">
        <v>74</v>
      </c>
      <c r="X627" s="2" t="s">
        <v>75</v>
      </c>
      <c r="AA627" s="2" t="s">
        <v>1010</v>
      </c>
      <c r="AB627" s="2">
        <v>9.0</v>
      </c>
      <c r="AC627" s="2" t="s">
        <v>2961</v>
      </c>
      <c r="AD627" s="2" t="s">
        <v>114</v>
      </c>
      <c r="AG627" s="2" t="s">
        <v>35</v>
      </c>
      <c r="AO627" s="2" t="s">
        <v>97</v>
      </c>
      <c r="AQ627" s="2">
        <v>6.0</v>
      </c>
      <c r="AS627" s="2">
        <v>4.0</v>
      </c>
      <c r="AU627" s="2">
        <v>48.0</v>
      </c>
      <c r="AV627" s="2" t="s">
        <v>2962</v>
      </c>
      <c r="AW627" s="2" t="s">
        <v>101</v>
      </c>
      <c r="AY627" s="2">
        <v>9.0</v>
      </c>
      <c r="AZ627" s="2" t="s">
        <v>2963</v>
      </c>
      <c r="BC627" s="2">
        <v>0.0</v>
      </c>
    </row>
    <row r="628">
      <c r="A628" s="2">
        <v>626.0</v>
      </c>
      <c r="B628" s="2">
        <v>626.0</v>
      </c>
      <c r="C628" s="2">
        <v>626.0</v>
      </c>
      <c r="D628" s="2" t="s">
        <v>6</v>
      </c>
      <c r="E628" s="2" t="s">
        <v>7</v>
      </c>
      <c r="J628" s="4">
        <v>33380.0</v>
      </c>
      <c r="K628" s="2">
        <v>7.0</v>
      </c>
      <c r="L628" s="2">
        <v>60.0</v>
      </c>
      <c r="M628" s="2">
        <v>8.0</v>
      </c>
      <c r="N628" s="2">
        <v>4.0</v>
      </c>
      <c r="O628" s="2" t="s">
        <v>106</v>
      </c>
      <c r="P628" s="2">
        <v>1.0</v>
      </c>
      <c r="U628" s="2">
        <v>1.0</v>
      </c>
      <c r="V628" s="2" t="s">
        <v>35</v>
      </c>
      <c r="X628" s="2" t="s">
        <v>111</v>
      </c>
      <c r="Z628" s="2" t="s">
        <v>228</v>
      </c>
      <c r="AB628" s="2">
        <v>2.0</v>
      </c>
      <c r="AC628" s="2" t="s">
        <v>2964</v>
      </c>
      <c r="AD628" s="2" t="s">
        <v>78</v>
      </c>
      <c r="AG628" s="2" t="s">
        <v>35</v>
      </c>
      <c r="AO628" s="2" t="s">
        <v>116</v>
      </c>
      <c r="AQ628" s="2">
        <v>5.0</v>
      </c>
      <c r="AS628" s="2">
        <v>6.0</v>
      </c>
      <c r="AU628" s="2">
        <v>10.0</v>
      </c>
      <c r="AV628" s="2" t="s">
        <v>2965</v>
      </c>
      <c r="AW628" s="2" t="s">
        <v>101</v>
      </c>
      <c r="AY628" s="2">
        <v>8.0</v>
      </c>
      <c r="AZ628" s="2" t="s">
        <v>2966</v>
      </c>
      <c r="BA628" s="2" t="s">
        <v>2967</v>
      </c>
      <c r="BB628" s="2" t="s">
        <v>2968</v>
      </c>
      <c r="BC628" s="2">
        <v>1.0</v>
      </c>
    </row>
    <row r="629">
      <c r="A629" s="2">
        <v>627.0</v>
      </c>
      <c r="B629" s="2">
        <v>627.0</v>
      </c>
      <c r="C629" s="2">
        <v>627.0</v>
      </c>
      <c r="D629" s="2" t="s">
        <v>6</v>
      </c>
      <c r="F629" s="2" t="s">
        <v>8</v>
      </c>
      <c r="H629" s="2" t="s">
        <v>10</v>
      </c>
      <c r="J629" s="4">
        <v>27115.0</v>
      </c>
      <c r="K629" s="2">
        <v>6.0</v>
      </c>
      <c r="L629" s="2">
        <v>30.0</v>
      </c>
      <c r="M629" s="2">
        <v>5.0</v>
      </c>
      <c r="N629" s="2">
        <v>10.0</v>
      </c>
      <c r="O629" s="2" t="s">
        <v>327</v>
      </c>
      <c r="P629" s="2">
        <v>1.0</v>
      </c>
      <c r="U629" s="2">
        <v>1.0</v>
      </c>
      <c r="V629" s="2" t="s">
        <v>91</v>
      </c>
      <c r="Y629" s="2" t="s">
        <v>2969</v>
      </c>
      <c r="Z629" s="2" t="s">
        <v>76</v>
      </c>
      <c r="AB629" s="2">
        <v>20.0</v>
      </c>
      <c r="AC629" s="2" t="s">
        <v>2970</v>
      </c>
      <c r="AD629" s="2" t="s">
        <v>96</v>
      </c>
      <c r="AI629" s="2" t="s">
        <v>37</v>
      </c>
      <c r="AO629" s="2" t="s">
        <v>79</v>
      </c>
      <c r="AQ629" s="2">
        <v>2.0</v>
      </c>
      <c r="AT629" s="2">
        <v>15.0</v>
      </c>
      <c r="AU629" s="2">
        <v>10.0</v>
      </c>
      <c r="AV629" s="2" t="s">
        <v>2971</v>
      </c>
      <c r="AW629" s="2" t="s">
        <v>101</v>
      </c>
      <c r="AY629" s="2">
        <v>10.0</v>
      </c>
      <c r="AZ629" s="2" t="s">
        <v>2972</v>
      </c>
      <c r="BA629" s="2" t="s">
        <v>2973</v>
      </c>
      <c r="BB629" s="2" t="s">
        <v>2974</v>
      </c>
      <c r="BC629" s="2">
        <v>1.0</v>
      </c>
    </row>
    <row r="630">
      <c r="A630" s="2">
        <v>628.0</v>
      </c>
      <c r="B630" s="2">
        <v>628.0</v>
      </c>
      <c r="C630" s="2">
        <v>628.0</v>
      </c>
      <c r="H630" s="2" t="s">
        <v>10</v>
      </c>
      <c r="J630" s="4">
        <v>27133.0</v>
      </c>
      <c r="K630" s="2">
        <v>6.0</v>
      </c>
      <c r="L630" s="2">
        <v>50.0</v>
      </c>
      <c r="M630" s="2">
        <v>10.0</v>
      </c>
      <c r="N630" s="2">
        <v>20.0</v>
      </c>
      <c r="O630" s="2" t="s">
        <v>128</v>
      </c>
      <c r="P630" s="2">
        <v>1.0</v>
      </c>
      <c r="U630" s="2">
        <v>1.0</v>
      </c>
      <c r="V630" s="2" t="s">
        <v>1234</v>
      </c>
      <c r="X630" s="2" t="s">
        <v>122</v>
      </c>
      <c r="Z630" s="2" t="s">
        <v>123</v>
      </c>
      <c r="AB630" s="2">
        <v>22.0</v>
      </c>
      <c r="AC630" s="2" t="s">
        <v>101</v>
      </c>
      <c r="AD630" s="2" t="s">
        <v>114</v>
      </c>
      <c r="AH630" s="2" t="s">
        <v>36</v>
      </c>
      <c r="AI630" s="2" t="s">
        <v>37</v>
      </c>
      <c r="AO630" s="2" t="s">
        <v>97</v>
      </c>
      <c r="AQ630" s="2">
        <v>5.0</v>
      </c>
      <c r="AS630" s="2">
        <v>5.0</v>
      </c>
      <c r="AU630" s="2">
        <v>35.0</v>
      </c>
      <c r="AV630" s="2" t="s">
        <v>2975</v>
      </c>
      <c r="AX630" s="2" t="s">
        <v>2976</v>
      </c>
      <c r="AY630" s="2">
        <v>10.0</v>
      </c>
      <c r="AZ630" s="2" t="s">
        <v>2977</v>
      </c>
      <c r="BA630" s="2" t="s">
        <v>2978</v>
      </c>
      <c r="BB630" s="2" t="s">
        <v>2979</v>
      </c>
      <c r="BC630" s="2">
        <v>1.0</v>
      </c>
    </row>
    <row r="631">
      <c r="A631" s="2">
        <v>629.0</v>
      </c>
      <c r="B631" s="2">
        <v>629.0</v>
      </c>
      <c r="C631" s="2">
        <v>629.0</v>
      </c>
      <c r="E631" s="2" t="s">
        <v>7</v>
      </c>
      <c r="G631" s="2" t="s">
        <v>9</v>
      </c>
      <c r="J631" s="4">
        <v>32981.0</v>
      </c>
      <c r="K631" s="2">
        <v>7.0</v>
      </c>
      <c r="L631" s="2">
        <v>20.0</v>
      </c>
      <c r="M631" s="2">
        <v>10.0</v>
      </c>
      <c r="N631" s="2">
        <v>10.0</v>
      </c>
      <c r="O631" s="2" t="s">
        <v>405</v>
      </c>
      <c r="P631" s="2">
        <v>1.0</v>
      </c>
      <c r="U631" s="2">
        <v>1.0</v>
      </c>
      <c r="V631" s="2" t="s">
        <v>315</v>
      </c>
      <c r="X631" s="2" t="s">
        <v>111</v>
      </c>
      <c r="Z631" s="2" t="s">
        <v>175</v>
      </c>
      <c r="AB631" s="2">
        <v>4.0</v>
      </c>
      <c r="AC631" s="2" t="s">
        <v>2980</v>
      </c>
      <c r="AD631" s="2" t="s">
        <v>78</v>
      </c>
      <c r="AJ631" s="2" t="s">
        <v>38</v>
      </c>
      <c r="AO631" s="2" t="s">
        <v>79</v>
      </c>
      <c r="AQ631" s="2">
        <v>3.0</v>
      </c>
      <c r="AS631" s="2">
        <v>5.0</v>
      </c>
      <c r="AU631" s="2">
        <v>20.0</v>
      </c>
      <c r="AV631" s="2" t="s">
        <v>2981</v>
      </c>
      <c r="AW631" s="2" t="s">
        <v>101</v>
      </c>
      <c r="AY631" s="2">
        <v>7.0</v>
      </c>
      <c r="AZ631" s="2" t="s">
        <v>2982</v>
      </c>
      <c r="BA631" s="2" t="s">
        <v>2983</v>
      </c>
      <c r="BC631" s="2">
        <v>1.0</v>
      </c>
    </row>
    <row r="632">
      <c r="A632" s="2">
        <v>630.0</v>
      </c>
      <c r="B632" s="2">
        <v>630.0</v>
      </c>
      <c r="C632" s="2">
        <v>630.0</v>
      </c>
      <c r="H632" s="2" t="s">
        <v>10</v>
      </c>
      <c r="J632" s="4">
        <v>34970.0</v>
      </c>
      <c r="K632" s="2">
        <v>7.0</v>
      </c>
      <c r="L632" s="2">
        <v>45.0</v>
      </c>
      <c r="M632" s="2">
        <v>10.0</v>
      </c>
      <c r="N632" s="2">
        <v>4.0</v>
      </c>
      <c r="O632" s="2" t="s">
        <v>106</v>
      </c>
      <c r="P632" s="2">
        <v>0.0</v>
      </c>
      <c r="Q632" s="2" t="s">
        <v>89</v>
      </c>
      <c r="S632" s="2" t="s">
        <v>90</v>
      </c>
      <c r="U632" s="2">
        <v>0.0</v>
      </c>
      <c r="AD632" s="2" t="s">
        <v>78</v>
      </c>
      <c r="AI632" s="2" t="s">
        <v>37</v>
      </c>
      <c r="AO632" s="2" t="s">
        <v>237</v>
      </c>
      <c r="AQ632" s="2">
        <v>5.0</v>
      </c>
      <c r="AT632" s="2">
        <v>8.0</v>
      </c>
      <c r="AU632" s="2">
        <v>10.0</v>
      </c>
      <c r="AV632" s="2" t="s">
        <v>2984</v>
      </c>
      <c r="AW632" s="2" t="s">
        <v>101</v>
      </c>
      <c r="AY632" s="2">
        <v>9.0</v>
      </c>
      <c r="AZ632" s="2" t="s">
        <v>2985</v>
      </c>
      <c r="BA632" s="2" t="s">
        <v>2986</v>
      </c>
      <c r="BB632" s="2" t="s">
        <v>154</v>
      </c>
      <c r="BC632" s="2">
        <v>0.0</v>
      </c>
    </row>
    <row r="633">
      <c r="A633" s="2">
        <v>631.0</v>
      </c>
      <c r="B633" s="2">
        <v>631.0</v>
      </c>
      <c r="C633" s="2">
        <v>631.0</v>
      </c>
      <c r="E633" s="2" t="s">
        <v>7</v>
      </c>
      <c r="H633" s="2" t="s">
        <v>10</v>
      </c>
      <c r="J633" s="4">
        <v>32210.0</v>
      </c>
      <c r="K633" s="2">
        <v>8.0</v>
      </c>
      <c r="L633" s="2">
        <v>5.0</v>
      </c>
      <c r="M633" s="2">
        <v>6.0</v>
      </c>
      <c r="N633" s="2">
        <v>5.0</v>
      </c>
      <c r="O633" s="2" t="s">
        <v>291</v>
      </c>
      <c r="P633" s="2">
        <v>0.0</v>
      </c>
      <c r="Q633" s="2" t="s">
        <v>193</v>
      </c>
      <c r="S633" s="2" t="s">
        <v>130</v>
      </c>
      <c r="U633" s="2">
        <v>0.0</v>
      </c>
      <c r="AD633" s="2" t="s">
        <v>114</v>
      </c>
      <c r="AJ633" s="2" t="s">
        <v>38</v>
      </c>
      <c r="AO633" s="2" t="s">
        <v>79</v>
      </c>
      <c r="AQ633" s="2">
        <v>6.0</v>
      </c>
      <c r="AT633" s="2">
        <v>10.0</v>
      </c>
      <c r="AU633" s="2">
        <v>5.0</v>
      </c>
      <c r="AV633" s="2" t="s">
        <v>2987</v>
      </c>
      <c r="AW633" s="2" t="s">
        <v>101</v>
      </c>
      <c r="AY633" s="2">
        <v>10.0</v>
      </c>
      <c r="AZ633" s="2" t="s">
        <v>2988</v>
      </c>
      <c r="BA633" s="2" t="s">
        <v>2989</v>
      </c>
      <c r="BB633" s="2" t="s">
        <v>2733</v>
      </c>
      <c r="BC633" s="2">
        <v>1.0</v>
      </c>
    </row>
    <row r="634">
      <c r="A634" s="2">
        <v>632.0</v>
      </c>
      <c r="B634" s="2">
        <v>632.0</v>
      </c>
      <c r="C634" s="2">
        <v>632.0</v>
      </c>
      <c r="H634" s="2" t="s">
        <v>10</v>
      </c>
      <c r="J634" s="4">
        <v>31293.0</v>
      </c>
      <c r="K634" s="2">
        <v>7.0</v>
      </c>
      <c r="L634" s="2">
        <v>90.0</v>
      </c>
      <c r="M634" s="2">
        <v>6.0</v>
      </c>
      <c r="N634" s="2">
        <v>30.0</v>
      </c>
      <c r="O634" s="2" t="s">
        <v>291</v>
      </c>
      <c r="P634" s="2">
        <v>1.0</v>
      </c>
      <c r="U634" s="2">
        <v>1.0</v>
      </c>
      <c r="V634" s="2" t="s">
        <v>145</v>
      </c>
      <c r="X634" s="2" t="s">
        <v>147</v>
      </c>
      <c r="Z634" s="2" t="s">
        <v>1410</v>
      </c>
      <c r="AB634" s="2">
        <v>2.0</v>
      </c>
      <c r="AD634" s="2" t="s">
        <v>96</v>
      </c>
      <c r="AG634" s="2" t="s">
        <v>35</v>
      </c>
      <c r="AO634" s="2" t="s">
        <v>97</v>
      </c>
      <c r="AQ634" s="2">
        <v>5.0</v>
      </c>
      <c r="AT634" s="2">
        <v>10.0</v>
      </c>
      <c r="AU634" s="2">
        <v>15.0</v>
      </c>
      <c r="AV634" s="2" t="s">
        <v>2990</v>
      </c>
      <c r="AX634" s="2" t="s">
        <v>2991</v>
      </c>
      <c r="AY634" s="2">
        <v>9.0</v>
      </c>
      <c r="AZ634" s="2" t="s">
        <v>2992</v>
      </c>
      <c r="BA634" s="2" t="s">
        <v>2993</v>
      </c>
      <c r="BB634" s="2" t="s">
        <v>2994</v>
      </c>
      <c r="BC634" s="2">
        <v>1.0</v>
      </c>
    </row>
    <row r="635">
      <c r="A635" s="2">
        <v>633.0</v>
      </c>
      <c r="B635" s="2">
        <v>633.0</v>
      </c>
      <c r="C635" s="2">
        <v>633.0</v>
      </c>
      <c r="D635" s="2" t="s">
        <v>6</v>
      </c>
      <c r="E635" s="2" t="s">
        <v>7</v>
      </c>
      <c r="H635" s="2" t="s">
        <v>10</v>
      </c>
      <c r="J635" s="4">
        <v>33399.0</v>
      </c>
      <c r="K635" s="2">
        <v>7.0</v>
      </c>
      <c r="L635" s="2">
        <v>60.0</v>
      </c>
      <c r="M635" s="2">
        <v>11.0</v>
      </c>
      <c r="N635" s="2">
        <v>9.0</v>
      </c>
      <c r="O635" s="2" t="s">
        <v>437</v>
      </c>
      <c r="P635" s="2">
        <v>1.0</v>
      </c>
      <c r="U635" s="2">
        <v>1.0</v>
      </c>
      <c r="V635" s="2" t="s">
        <v>36</v>
      </c>
      <c r="X635" s="2" t="s">
        <v>111</v>
      </c>
      <c r="Z635" s="2" t="s">
        <v>123</v>
      </c>
      <c r="AB635" s="2">
        <v>3.0</v>
      </c>
      <c r="AC635" s="2" t="s">
        <v>2995</v>
      </c>
      <c r="AD635" s="2" t="s">
        <v>78</v>
      </c>
      <c r="AJ635" s="2" t="s">
        <v>38</v>
      </c>
      <c r="AO635" s="2" t="s">
        <v>79</v>
      </c>
      <c r="AQ635" s="2">
        <v>4.0</v>
      </c>
      <c r="AT635" s="2">
        <v>10.0</v>
      </c>
      <c r="AU635" s="2">
        <v>7.0</v>
      </c>
      <c r="AV635" s="2" t="s">
        <v>2996</v>
      </c>
      <c r="AX635" s="2" t="s">
        <v>2997</v>
      </c>
      <c r="AY635" s="2">
        <v>10.0</v>
      </c>
      <c r="AZ635" s="2" t="s">
        <v>2998</v>
      </c>
      <c r="BA635" s="2" t="s">
        <v>2999</v>
      </c>
      <c r="BB635" s="2" t="s">
        <v>3000</v>
      </c>
      <c r="BC635" s="2">
        <v>1.0</v>
      </c>
    </row>
    <row r="636">
      <c r="A636" s="2">
        <v>634.0</v>
      </c>
      <c r="B636" s="2">
        <v>634.0</v>
      </c>
      <c r="C636" s="2">
        <v>634.0</v>
      </c>
      <c r="D636" s="2" t="s">
        <v>6</v>
      </c>
      <c r="E636" s="2" t="s">
        <v>7</v>
      </c>
      <c r="F636" s="2" t="s">
        <v>8</v>
      </c>
      <c r="H636" s="2" t="s">
        <v>10</v>
      </c>
      <c r="J636" s="4">
        <v>31866.0</v>
      </c>
      <c r="K636" s="2">
        <v>7.0</v>
      </c>
      <c r="L636" s="2">
        <v>10.0</v>
      </c>
      <c r="M636" s="2">
        <v>7.0</v>
      </c>
      <c r="N636" s="2">
        <v>6.0</v>
      </c>
      <c r="O636" s="2" t="s">
        <v>134</v>
      </c>
      <c r="P636" s="2">
        <v>0.0</v>
      </c>
      <c r="Q636" s="2" t="s">
        <v>193</v>
      </c>
      <c r="T636" s="2" t="s">
        <v>3001</v>
      </c>
      <c r="U636" s="2">
        <v>0.0</v>
      </c>
      <c r="AD636" s="2" t="s">
        <v>114</v>
      </c>
      <c r="AH636" s="2" t="s">
        <v>36</v>
      </c>
      <c r="AO636" s="2" t="s">
        <v>237</v>
      </c>
      <c r="AQ636" s="2">
        <v>6.0</v>
      </c>
      <c r="AS636" s="2">
        <v>5.0</v>
      </c>
      <c r="AU636" s="2">
        <v>8.0</v>
      </c>
      <c r="AV636" s="2" t="s">
        <v>3002</v>
      </c>
      <c r="AW636" s="2" t="s">
        <v>101</v>
      </c>
      <c r="AY636" s="2">
        <v>10.0</v>
      </c>
      <c r="AZ636" s="2" t="s">
        <v>3003</v>
      </c>
      <c r="BA636" s="2" t="s">
        <v>3004</v>
      </c>
      <c r="BB636" s="2" t="s">
        <v>3005</v>
      </c>
      <c r="BC636" s="2">
        <v>1.0</v>
      </c>
    </row>
    <row r="637">
      <c r="A637" s="2">
        <v>635.0</v>
      </c>
      <c r="B637" s="2">
        <v>635.0</v>
      </c>
      <c r="C637" s="2">
        <v>635.0</v>
      </c>
      <c r="E637" s="2" t="s">
        <v>7</v>
      </c>
      <c r="H637" s="2" t="s">
        <v>10</v>
      </c>
      <c r="J637" s="4">
        <v>32053.0</v>
      </c>
      <c r="K637" s="2">
        <v>8.0</v>
      </c>
      <c r="L637" s="2">
        <v>40.0</v>
      </c>
      <c r="M637" s="2">
        <v>10.0</v>
      </c>
      <c r="N637" s="2">
        <v>6.0</v>
      </c>
      <c r="O637" s="2" t="s">
        <v>134</v>
      </c>
      <c r="P637" s="2">
        <v>1.0</v>
      </c>
      <c r="U637" s="2">
        <v>1.0</v>
      </c>
      <c r="V637" s="2" t="s">
        <v>110</v>
      </c>
      <c r="X637" s="2" t="s">
        <v>111</v>
      </c>
      <c r="AA637" s="2" t="s">
        <v>3006</v>
      </c>
      <c r="AB637" s="2">
        <v>5.0</v>
      </c>
      <c r="AC637" s="2" t="s">
        <v>3007</v>
      </c>
      <c r="AD637" s="2" t="s">
        <v>78</v>
      </c>
      <c r="AJ637" s="2" t="s">
        <v>38</v>
      </c>
      <c r="AP637" s="2" t="s">
        <v>3008</v>
      </c>
      <c r="AQ637" s="2">
        <v>6.0</v>
      </c>
      <c r="AS637" s="2">
        <v>6.0</v>
      </c>
      <c r="AU637" s="2">
        <v>60.0</v>
      </c>
      <c r="AV637" s="2" t="s">
        <v>3009</v>
      </c>
      <c r="AW637" s="2" t="s">
        <v>478</v>
      </c>
      <c r="AY637" s="2">
        <v>10.0</v>
      </c>
      <c r="AZ637" s="2" t="s">
        <v>3010</v>
      </c>
      <c r="BA637" s="2" t="s">
        <v>3011</v>
      </c>
      <c r="BB637" s="2" t="s">
        <v>3012</v>
      </c>
      <c r="BC637" s="2">
        <v>1.0</v>
      </c>
    </row>
    <row r="638">
      <c r="A638" s="2">
        <v>636.0</v>
      </c>
      <c r="B638" s="2">
        <v>636.0</v>
      </c>
      <c r="C638" s="2">
        <v>636.0</v>
      </c>
      <c r="H638" s="2" t="s">
        <v>10</v>
      </c>
      <c r="J638" s="4">
        <v>42992.0</v>
      </c>
      <c r="K638" s="2">
        <v>9141984.0</v>
      </c>
      <c r="L638" s="2">
        <v>45.0</v>
      </c>
      <c r="M638" s="2">
        <v>8.0</v>
      </c>
      <c r="N638" s="2">
        <v>3.0</v>
      </c>
      <c r="O638" s="2" t="s">
        <v>437</v>
      </c>
      <c r="P638" s="2">
        <v>0.0</v>
      </c>
      <c r="Q638" s="2" t="s">
        <v>129</v>
      </c>
      <c r="S638" s="2" t="s">
        <v>130</v>
      </c>
      <c r="U638" s="2">
        <v>1.0</v>
      </c>
      <c r="V638" s="2" t="s">
        <v>315</v>
      </c>
      <c r="X638" s="2" t="s">
        <v>111</v>
      </c>
      <c r="Z638" s="2" t="s">
        <v>123</v>
      </c>
      <c r="AB638" s="2">
        <v>8.0</v>
      </c>
      <c r="AC638" s="2" t="s">
        <v>101</v>
      </c>
      <c r="AD638" s="2" t="s">
        <v>114</v>
      </c>
      <c r="AH638" s="2" t="s">
        <v>36</v>
      </c>
      <c r="AO638" s="2" t="s">
        <v>97</v>
      </c>
      <c r="AQ638" s="2">
        <v>4.0</v>
      </c>
      <c r="AS638" s="2">
        <v>3.0</v>
      </c>
      <c r="AU638" s="2">
        <v>6.0</v>
      </c>
      <c r="AV638" s="2" t="s">
        <v>3013</v>
      </c>
      <c r="AW638" s="2" t="s">
        <v>101</v>
      </c>
      <c r="AY638" s="2">
        <v>6.0</v>
      </c>
      <c r="AZ638" s="2" t="s">
        <v>3014</v>
      </c>
      <c r="BA638" s="2" t="s">
        <v>530</v>
      </c>
      <c r="BB638" s="2" t="s">
        <v>3015</v>
      </c>
      <c r="BC638" s="2">
        <v>0.0</v>
      </c>
    </row>
    <row r="639">
      <c r="A639" s="2">
        <v>637.0</v>
      </c>
      <c r="B639" s="2">
        <v>637.0</v>
      </c>
      <c r="C639" s="2">
        <v>637.0</v>
      </c>
      <c r="H639" s="2" t="s">
        <v>10</v>
      </c>
      <c r="J639" s="4">
        <v>23221.0</v>
      </c>
      <c r="K639" s="2">
        <v>6.0</v>
      </c>
      <c r="L639" s="2">
        <v>30.0</v>
      </c>
      <c r="M639" s="2">
        <v>8.0</v>
      </c>
      <c r="N639" s="2">
        <v>20.0</v>
      </c>
      <c r="O639" s="2" t="s">
        <v>291</v>
      </c>
      <c r="P639" s="2">
        <v>1.0</v>
      </c>
      <c r="U639" s="2">
        <v>1.0</v>
      </c>
      <c r="V639" s="2" t="s">
        <v>577</v>
      </c>
      <c r="X639" s="2" t="s">
        <v>485</v>
      </c>
      <c r="AA639" s="2" t="s">
        <v>3016</v>
      </c>
      <c r="AB639" s="2">
        <v>20.0</v>
      </c>
      <c r="AC639" s="2" t="s">
        <v>3017</v>
      </c>
      <c r="AD639" s="2" t="s">
        <v>114</v>
      </c>
      <c r="AJ639" s="2" t="s">
        <v>38</v>
      </c>
      <c r="AO639" s="2" t="s">
        <v>79</v>
      </c>
      <c r="AQ639" s="2">
        <v>4.0</v>
      </c>
      <c r="AS639" s="2">
        <v>2.0</v>
      </c>
      <c r="AU639" s="2">
        <v>4.0</v>
      </c>
      <c r="AV639" s="2" t="s">
        <v>3018</v>
      </c>
      <c r="AX639" s="2" t="s">
        <v>3019</v>
      </c>
      <c r="AY639" s="2">
        <v>10.0</v>
      </c>
      <c r="AZ639" s="2" t="s">
        <v>3020</v>
      </c>
      <c r="BA639" s="2" t="s">
        <v>3021</v>
      </c>
      <c r="BC639" s="2">
        <v>1.0</v>
      </c>
    </row>
    <row r="640">
      <c r="A640" s="2">
        <v>638.0</v>
      </c>
      <c r="B640" s="2">
        <v>638.0</v>
      </c>
      <c r="C640" s="2">
        <v>638.0</v>
      </c>
      <c r="H640" s="2" t="s">
        <v>10</v>
      </c>
      <c r="J640" s="4">
        <v>27878.0</v>
      </c>
      <c r="K640" s="2">
        <v>6.0</v>
      </c>
      <c r="L640" s="2">
        <v>45.0</v>
      </c>
      <c r="M640" s="2">
        <v>12.0</v>
      </c>
      <c r="N640" s="2">
        <v>50.0</v>
      </c>
      <c r="O640" s="2" t="s">
        <v>134</v>
      </c>
      <c r="P640" s="2">
        <v>1.0</v>
      </c>
      <c r="U640" s="2">
        <v>1.0</v>
      </c>
      <c r="V640" s="2" t="s">
        <v>110</v>
      </c>
      <c r="X640" s="2" t="s">
        <v>75</v>
      </c>
      <c r="Z640" s="2" t="s">
        <v>123</v>
      </c>
      <c r="AB640" s="2">
        <v>19.0</v>
      </c>
      <c r="AC640" s="2" t="s">
        <v>439</v>
      </c>
      <c r="AD640" s="2" t="s">
        <v>114</v>
      </c>
      <c r="AJ640" s="2" t="s">
        <v>38</v>
      </c>
      <c r="AO640" s="2" t="s">
        <v>79</v>
      </c>
      <c r="AQ640" s="2">
        <v>6.0</v>
      </c>
      <c r="AT640" s="2">
        <v>8.0</v>
      </c>
      <c r="AU640" s="2">
        <v>15.0</v>
      </c>
      <c r="AV640" s="2" t="s">
        <v>3022</v>
      </c>
      <c r="AW640" s="2" t="s">
        <v>84</v>
      </c>
      <c r="AY640" s="2">
        <v>10.0</v>
      </c>
      <c r="AZ640" s="2" t="s">
        <v>3023</v>
      </c>
      <c r="BA640" s="2" t="s">
        <v>3024</v>
      </c>
      <c r="BB640" s="2" t="s">
        <v>3025</v>
      </c>
      <c r="BC640" s="2">
        <v>1.0</v>
      </c>
    </row>
    <row r="641">
      <c r="A641" s="2">
        <v>639.0</v>
      </c>
      <c r="B641" s="2">
        <v>639.0</v>
      </c>
      <c r="C641" s="2">
        <v>639.0</v>
      </c>
      <c r="D641" s="2" t="s">
        <v>6</v>
      </c>
      <c r="E641" s="2" t="s">
        <v>7</v>
      </c>
      <c r="J641" s="4">
        <v>32111.0</v>
      </c>
      <c r="K641" s="2">
        <v>7.0</v>
      </c>
      <c r="L641" s="2">
        <v>360.0</v>
      </c>
      <c r="M641" s="2">
        <v>2.0</v>
      </c>
      <c r="N641" s="2">
        <v>5.0</v>
      </c>
      <c r="O641" s="2" t="s">
        <v>291</v>
      </c>
      <c r="P641" s="2">
        <v>1.0</v>
      </c>
      <c r="U641" s="2">
        <v>1.0</v>
      </c>
      <c r="V641" s="2" t="s">
        <v>315</v>
      </c>
      <c r="X641" s="2" t="s">
        <v>207</v>
      </c>
      <c r="Z641" s="2" t="s">
        <v>112</v>
      </c>
      <c r="AB641" s="2">
        <v>1.0</v>
      </c>
      <c r="AC641" s="2" t="s">
        <v>3026</v>
      </c>
      <c r="AD641" s="2" t="s">
        <v>114</v>
      </c>
      <c r="AJ641" s="2" t="s">
        <v>38</v>
      </c>
      <c r="AO641" s="2" t="s">
        <v>116</v>
      </c>
      <c r="AQ641" s="2">
        <v>6.0</v>
      </c>
      <c r="AS641" s="2">
        <v>6.0</v>
      </c>
      <c r="AU641" s="2">
        <v>6.0</v>
      </c>
      <c r="AV641" s="2" t="s">
        <v>3027</v>
      </c>
      <c r="AW641" s="2" t="s">
        <v>101</v>
      </c>
      <c r="AY641" s="2">
        <v>10.0</v>
      </c>
      <c r="AZ641" s="2" t="s">
        <v>3028</v>
      </c>
      <c r="BA641" s="2" t="s">
        <v>142</v>
      </c>
      <c r="BB641" s="2" t="s">
        <v>202</v>
      </c>
      <c r="BC641" s="2">
        <v>1.0</v>
      </c>
    </row>
    <row r="642">
      <c r="A642" s="2">
        <v>640.0</v>
      </c>
      <c r="B642" s="2">
        <v>640.0</v>
      </c>
      <c r="C642" s="2">
        <v>640.0</v>
      </c>
      <c r="G642" s="2" t="s">
        <v>9</v>
      </c>
      <c r="J642" s="4">
        <v>34086.0</v>
      </c>
      <c r="K642" s="2">
        <v>8.0</v>
      </c>
      <c r="L642" s="2">
        <v>0.0</v>
      </c>
      <c r="M642" s="2">
        <v>14.0</v>
      </c>
      <c r="N642" s="2">
        <v>10.0</v>
      </c>
      <c r="O642" s="2" t="s">
        <v>70</v>
      </c>
      <c r="P642" s="2">
        <v>1.0</v>
      </c>
      <c r="U642" s="2">
        <v>0.0</v>
      </c>
      <c r="AD642" s="2" t="s">
        <v>78</v>
      </c>
      <c r="AG642" s="2" t="s">
        <v>35</v>
      </c>
      <c r="AO642" s="2" t="s">
        <v>97</v>
      </c>
      <c r="AQ642" s="2">
        <v>6.0</v>
      </c>
      <c r="AS642" s="2">
        <v>6.0</v>
      </c>
      <c r="AU642" s="2">
        <v>50.0</v>
      </c>
      <c r="AV642" s="2" t="s">
        <v>3029</v>
      </c>
      <c r="AW642" s="2" t="s">
        <v>101</v>
      </c>
      <c r="AY642" s="2">
        <v>8.0</v>
      </c>
      <c r="AZ642" s="2" t="s">
        <v>3030</v>
      </c>
      <c r="BA642" s="2" t="s">
        <v>512</v>
      </c>
      <c r="BB642" s="2" t="s">
        <v>3031</v>
      </c>
      <c r="BC642" s="2">
        <v>1.0</v>
      </c>
    </row>
    <row r="643">
      <c r="A643" s="2">
        <v>641.0</v>
      </c>
      <c r="B643" s="2">
        <v>641.0</v>
      </c>
      <c r="C643" s="2">
        <v>641.0</v>
      </c>
      <c r="F643" s="2" t="s">
        <v>8</v>
      </c>
      <c r="H643" s="2" t="s">
        <v>10</v>
      </c>
      <c r="J643" s="4">
        <v>33799.0</v>
      </c>
      <c r="K643" s="2">
        <v>5.0</v>
      </c>
      <c r="L643" s="2">
        <v>20.0</v>
      </c>
      <c r="M643" s="2">
        <v>9.0</v>
      </c>
      <c r="N643" s="2">
        <v>0.0</v>
      </c>
      <c r="O643" s="2" t="s">
        <v>106</v>
      </c>
      <c r="P643" s="2">
        <v>1.0</v>
      </c>
      <c r="U643" s="2">
        <v>1.0</v>
      </c>
      <c r="V643" s="2" t="s">
        <v>515</v>
      </c>
      <c r="X643" s="2" t="s">
        <v>147</v>
      </c>
      <c r="AA643" s="2" t="s">
        <v>3032</v>
      </c>
      <c r="AB643" s="2">
        <v>1.0</v>
      </c>
      <c r="AC643" s="2" t="s">
        <v>3033</v>
      </c>
      <c r="AD643" s="2" t="s">
        <v>114</v>
      </c>
      <c r="AH643" s="2" t="s">
        <v>36</v>
      </c>
      <c r="AO643" s="2" t="s">
        <v>97</v>
      </c>
      <c r="AQ643" s="2">
        <v>5.0</v>
      </c>
      <c r="AS643" s="2">
        <v>5.0</v>
      </c>
      <c r="AU643" s="2">
        <v>20.0</v>
      </c>
      <c r="AV643" s="2" t="s">
        <v>3034</v>
      </c>
      <c r="AW643" s="2" t="s">
        <v>478</v>
      </c>
      <c r="AY643" s="2">
        <v>7.0</v>
      </c>
      <c r="AZ643" s="2" t="s">
        <v>3035</v>
      </c>
      <c r="BA643" s="2" t="s">
        <v>3036</v>
      </c>
      <c r="BB643" s="2" t="s">
        <v>154</v>
      </c>
      <c r="BC643" s="2">
        <v>1.0</v>
      </c>
    </row>
    <row r="644">
      <c r="A644" s="2">
        <v>642.0</v>
      </c>
      <c r="B644" s="2">
        <v>642.0</v>
      </c>
      <c r="C644" s="2">
        <v>642.0</v>
      </c>
      <c r="D644" s="2" t="s">
        <v>6</v>
      </c>
      <c r="H644" s="2" t="s">
        <v>10</v>
      </c>
      <c r="J644" s="4">
        <v>33737.0</v>
      </c>
      <c r="K644" s="2">
        <v>8.0</v>
      </c>
      <c r="L644" s="2">
        <v>120.0</v>
      </c>
      <c r="M644" s="2">
        <v>12.0</v>
      </c>
      <c r="N644" s="2">
        <v>20.0</v>
      </c>
      <c r="O644" s="2" t="s">
        <v>437</v>
      </c>
      <c r="P644" s="2">
        <v>1.0</v>
      </c>
      <c r="U644" s="2">
        <v>0.0</v>
      </c>
      <c r="AD644" s="2" t="s">
        <v>78</v>
      </c>
      <c r="AE644" s="2" t="s">
        <v>33</v>
      </c>
      <c r="AH644" s="2" t="s">
        <v>36</v>
      </c>
      <c r="AP644" s="2" t="s">
        <v>3037</v>
      </c>
      <c r="AQ644" s="2">
        <v>4.0</v>
      </c>
      <c r="AS644" s="2">
        <v>6.0</v>
      </c>
      <c r="AU644" s="2">
        <v>40.0</v>
      </c>
      <c r="AV644" s="2" t="s">
        <v>3038</v>
      </c>
      <c r="AW644" s="2" t="s">
        <v>101</v>
      </c>
      <c r="AY644" s="2">
        <v>10.0</v>
      </c>
      <c r="AZ644" s="2" t="s">
        <v>3039</v>
      </c>
      <c r="BA644" s="2" t="s">
        <v>3040</v>
      </c>
      <c r="BB644" s="2" t="s">
        <v>3041</v>
      </c>
      <c r="BC644" s="2">
        <v>1.0</v>
      </c>
    </row>
    <row r="645">
      <c r="A645" s="2">
        <v>643.0</v>
      </c>
      <c r="B645" s="2">
        <v>643.0</v>
      </c>
      <c r="C645" s="2">
        <v>643.0</v>
      </c>
      <c r="D645" s="2" t="s">
        <v>6</v>
      </c>
      <c r="J645" s="4">
        <v>30234.0</v>
      </c>
      <c r="K645" s="2">
        <v>8.0</v>
      </c>
      <c r="L645" s="2">
        <v>0.0</v>
      </c>
      <c r="M645" s="2">
        <v>12.0</v>
      </c>
      <c r="N645" s="2">
        <v>5.0</v>
      </c>
      <c r="O645" s="2" t="s">
        <v>87</v>
      </c>
      <c r="P645" s="2">
        <v>0.0</v>
      </c>
      <c r="Q645" s="2" t="s">
        <v>129</v>
      </c>
      <c r="S645" s="2" t="s">
        <v>130</v>
      </c>
      <c r="U645" s="2">
        <v>0.0</v>
      </c>
      <c r="AD645" s="2" t="s">
        <v>114</v>
      </c>
      <c r="AG645" s="2" t="s">
        <v>35</v>
      </c>
      <c r="AO645" s="2" t="s">
        <v>97</v>
      </c>
      <c r="AQ645" s="2">
        <v>6.0</v>
      </c>
      <c r="AS645" s="2">
        <v>3.0</v>
      </c>
      <c r="AU645" s="2">
        <v>500.0</v>
      </c>
      <c r="AV645" s="2" t="s">
        <v>3042</v>
      </c>
      <c r="AW645" s="2" t="s">
        <v>101</v>
      </c>
      <c r="AY645" s="2">
        <v>10.0</v>
      </c>
      <c r="AZ645" s="2" t="s">
        <v>3043</v>
      </c>
      <c r="BA645" s="2" t="s">
        <v>3044</v>
      </c>
      <c r="BB645" s="2" t="s">
        <v>1503</v>
      </c>
      <c r="BC645" s="2">
        <v>1.0</v>
      </c>
    </row>
    <row r="646">
      <c r="A646" s="2">
        <v>644.0</v>
      </c>
      <c r="B646" s="2">
        <v>644.0</v>
      </c>
      <c r="C646" s="2">
        <v>644.0</v>
      </c>
      <c r="D646" s="2" t="s">
        <v>6</v>
      </c>
      <c r="J646" s="4">
        <v>30221.0</v>
      </c>
      <c r="K646" s="2">
        <v>5.0</v>
      </c>
      <c r="L646" s="2">
        <v>120.0</v>
      </c>
      <c r="M646" s="2">
        <v>14.0</v>
      </c>
      <c r="N646" s="2">
        <v>30.0</v>
      </c>
      <c r="O646" s="2" t="s">
        <v>70</v>
      </c>
      <c r="P646" s="2">
        <v>0.0</v>
      </c>
      <c r="Q646" s="2" t="s">
        <v>89</v>
      </c>
      <c r="S646" s="2" t="s">
        <v>130</v>
      </c>
      <c r="U646" s="2">
        <v>1.0</v>
      </c>
      <c r="V646" s="2" t="s">
        <v>315</v>
      </c>
      <c r="X646" s="2" t="s">
        <v>111</v>
      </c>
      <c r="Z646" s="2" t="s">
        <v>138</v>
      </c>
      <c r="AB646" s="2">
        <v>11.0</v>
      </c>
      <c r="AC646" s="2" t="s">
        <v>3045</v>
      </c>
      <c r="AD646" s="2" t="s">
        <v>78</v>
      </c>
      <c r="AG646" s="2" t="s">
        <v>35</v>
      </c>
      <c r="AO646" s="2" t="s">
        <v>116</v>
      </c>
      <c r="AQ646" s="2">
        <v>4.0</v>
      </c>
      <c r="AT646" s="2" t="s">
        <v>728</v>
      </c>
      <c r="AU646" s="2">
        <v>50.0</v>
      </c>
      <c r="AV646" s="2" t="s">
        <v>3046</v>
      </c>
      <c r="AW646" s="2" t="s">
        <v>101</v>
      </c>
      <c r="AY646" s="2">
        <v>10.0</v>
      </c>
      <c r="AZ646" s="2" t="s">
        <v>3047</v>
      </c>
      <c r="BC646" s="2">
        <v>1.0</v>
      </c>
    </row>
    <row r="647">
      <c r="A647" s="2">
        <v>645.0</v>
      </c>
      <c r="B647" s="2">
        <v>645.0</v>
      </c>
      <c r="C647" s="2">
        <v>645.0</v>
      </c>
      <c r="E647" s="2" t="s">
        <v>7</v>
      </c>
      <c r="J647" s="4">
        <v>31113.0</v>
      </c>
      <c r="K647" s="2">
        <v>7.0</v>
      </c>
      <c r="L647" s="2">
        <v>110.0</v>
      </c>
      <c r="M647" s="2">
        <v>11.0</v>
      </c>
      <c r="N647" s="2">
        <v>20.0</v>
      </c>
      <c r="O647" s="2" t="s">
        <v>405</v>
      </c>
      <c r="P647" s="2">
        <v>1.0</v>
      </c>
      <c r="U647" s="2">
        <v>0.0</v>
      </c>
      <c r="AD647" s="2" t="s">
        <v>114</v>
      </c>
      <c r="AF647" s="2" t="s">
        <v>34</v>
      </c>
      <c r="AO647" s="2" t="s">
        <v>97</v>
      </c>
      <c r="AR647" s="2">
        <v>12.0</v>
      </c>
      <c r="AT647" s="2">
        <v>20.0</v>
      </c>
      <c r="AU647" s="2">
        <v>20.0</v>
      </c>
      <c r="AV647" s="2" t="s">
        <v>3048</v>
      </c>
      <c r="AX647" s="2" t="s">
        <v>440</v>
      </c>
      <c r="AY647" s="2">
        <v>10.0</v>
      </c>
      <c r="AZ647" s="2" t="s">
        <v>3049</v>
      </c>
      <c r="BA647" s="2" t="s">
        <v>639</v>
      </c>
      <c r="BB647" s="2" t="s">
        <v>1110</v>
      </c>
      <c r="BC647" s="2">
        <v>1.0</v>
      </c>
    </row>
    <row r="648">
      <c r="A648" s="2">
        <v>646.0</v>
      </c>
      <c r="B648" s="2">
        <v>646.0</v>
      </c>
      <c r="C648" s="2">
        <v>646.0</v>
      </c>
      <c r="H648" s="2" t="s">
        <v>10</v>
      </c>
      <c r="J648" s="4">
        <v>25124.0</v>
      </c>
      <c r="K648" s="2">
        <v>7.0</v>
      </c>
      <c r="L648" s="2">
        <v>60.0</v>
      </c>
      <c r="M648" s="2">
        <v>10.0</v>
      </c>
      <c r="N648" s="2">
        <v>10.0</v>
      </c>
      <c r="O648" s="2" t="s">
        <v>134</v>
      </c>
      <c r="P648" s="2">
        <v>0.0</v>
      </c>
      <c r="Q648" s="2" t="s">
        <v>108</v>
      </c>
      <c r="S648" s="2" t="s">
        <v>130</v>
      </c>
      <c r="U648" s="2">
        <v>1.0</v>
      </c>
      <c r="V648" s="2" t="s">
        <v>195</v>
      </c>
      <c r="X648" s="2" t="s">
        <v>207</v>
      </c>
      <c r="Z648" s="2" t="s">
        <v>123</v>
      </c>
      <c r="AB648" s="2">
        <v>25.0</v>
      </c>
      <c r="AC648" s="10" t="s">
        <v>3050</v>
      </c>
      <c r="AD648" s="2" t="s">
        <v>114</v>
      </c>
      <c r="AI648" s="2" t="s">
        <v>37</v>
      </c>
      <c r="AN648" s="2" t="s">
        <v>1183</v>
      </c>
      <c r="AO648" s="2" t="s">
        <v>97</v>
      </c>
      <c r="AQ648" s="2">
        <v>5.0</v>
      </c>
      <c r="AS648" s="2">
        <v>4.0</v>
      </c>
      <c r="AU648" s="2">
        <v>16.0</v>
      </c>
      <c r="AV648" s="2" t="s">
        <v>3051</v>
      </c>
      <c r="AX648" s="2" t="s">
        <v>2327</v>
      </c>
      <c r="AY648" s="2">
        <v>8.0</v>
      </c>
      <c r="AZ648" s="2" t="s">
        <v>3052</v>
      </c>
      <c r="BC648" s="2">
        <v>1.0</v>
      </c>
    </row>
    <row r="649">
      <c r="A649" s="2">
        <v>647.0</v>
      </c>
      <c r="B649" s="2">
        <v>647.0</v>
      </c>
      <c r="C649" s="2">
        <v>647.0</v>
      </c>
      <c r="E649" s="2" t="s">
        <v>7</v>
      </c>
      <c r="H649" s="2" t="s">
        <v>10</v>
      </c>
      <c r="J649" s="4">
        <v>30466.0</v>
      </c>
      <c r="K649" s="2">
        <v>7.0</v>
      </c>
      <c r="L649" s="2">
        <v>60.0</v>
      </c>
      <c r="M649" s="2">
        <v>8.0</v>
      </c>
      <c r="N649" s="2">
        <v>2.0</v>
      </c>
      <c r="O649" s="2" t="s">
        <v>128</v>
      </c>
      <c r="P649" s="2">
        <v>0.0</v>
      </c>
      <c r="Q649" s="2" t="s">
        <v>108</v>
      </c>
      <c r="S649" s="2" t="s">
        <v>130</v>
      </c>
      <c r="U649" s="2">
        <v>1.0</v>
      </c>
      <c r="V649" s="2" t="s">
        <v>36</v>
      </c>
      <c r="X649" s="2" t="s">
        <v>111</v>
      </c>
      <c r="Z649" s="2" t="s">
        <v>123</v>
      </c>
      <c r="AB649" s="2">
        <v>7.0</v>
      </c>
      <c r="AC649" s="2" t="s">
        <v>3053</v>
      </c>
      <c r="AD649" s="2" t="s">
        <v>114</v>
      </c>
      <c r="AH649" s="2" t="s">
        <v>36</v>
      </c>
      <c r="AO649" s="2" t="s">
        <v>116</v>
      </c>
      <c r="AQ649" s="2">
        <v>3.0</v>
      </c>
      <c r="AS649" s="2">
        <v>5.0</v>
      </c>
      <c r="AU649" s="2">
        <v>5.0</v>
      </c>
      <c r="AV649" s="2" t="s">
        <v>3054</v>
      </c>
      <c r="AX649" s="2" t="s">
        <v>553</v>
      </c>
      <c r="AY649" s="2">
        <v>6.0</v>
      </c>
      <c r="AZ649" s="2" t="s">
        <v>3055</v>
      </c>
      <c r="BA649" s="2" t="s">
        <v>3056</v>
      </c>
      <c r="BB649" s="2" t="s">
        <v>3057</v>
      </c>
      <c r="BC649" s="2">
        <v>0.0</v>
      </c>
    </row>
    <row r="650">
      <c r="A650" s="2">
        <v>648.0</v>
      </c>
      <c r="B650" s="2">
        <v>648.0</v>
      </c>
      <c r="C650" s="2">
        <v>648.0</v>
      </c>
      <c r="D650" s="2" t="s">
        <v>6</v>
      </c>
      <c r="J650" s="4">
        <v>30680.0</v>
      </c>
      <c r="K650" s="2">
        <v>4.0</v>
      </c>
      <c r="L650" s="2">
        <v>40.0</v>
      </c>
      <c r="M650" s="2">
        <v>11.0</v>
      </c>
      <c r="N650" s="2">
        <v>2.0</v>
      </c>
      <c r="O650" s="2" t="s">
        <v>70</v>
      </c>
      <c r="P650" s="2">
        <v>0.0</v>
      </c>
      <c r="Q650" s="2" t="s">
        <v>89</v>
      </c>
      <c r="S650" s="2" t="s">
        <v>72</v>
      </c>
      <c r="U650" s="2">
        <v>0.0</v>
      </c>
      <c r="AD650" s="2" t="s">
        <v>114</v>
      </c>
      <c r="AJ650" s="2" t="s">
        <v>38</v>
      </c>
      <c r="AO650" s="2" t="s">
        <v>79</v>
      </c>
      <c r="AR650" s="2">
        <v>10.0</v>
      </c>
      <c r="AS650" s="2">
        <v>5.0</v>
      </c>
      <c r="AU650" s="2">
        <v>12.0</v>
      </c>
      <c r="AV650" s="2" t="s">
        <v>3058</v>
      </c>
      <c r="AW650" s="2" t="s">
        <v>101</v>
      </c>
      <c r="AY650" s="2">
        <v>7.0</v>
      </c>
      <c r="AZ650" s="2" t="s">
        <v>3059</v>
      </c>
      <c r="BA650" s="2" t="s">
        <v>3060</v>
      </c>
      <c r="BB650" s="2" t="s">
        <v>3061</v>
      </c>
      <c r="BC650" s="2">
        <v>1.0</v>
      </c>
    </row>
    <row r="651">
      <c r="A651" s="2">
        <v>649.0</v>
      </c>
      <c r="B651" s="2">
        <v>649.0</v>
      </c>
      <c r="C651" s="2">
        <v>649.0</v>
      </c>
      <c r="D651" s="2" t="s">
        <v>6</v>
      </c>
      <c r="E651" s="2" t="s">
        <v>7</v>
      </c>
      <c r="F651" s="2" t="s">
        <v>8</v>
      </c>
      <c r="G651" s="2" t="s">
        <v>9</v>
      </c>
      <c r="H651" s="2" t="s">
        <v>10</v>
      </c>
      <c r="I651" s="2" t="s">
        <v>3062</v>
      </c>
      <c r="J651" s="4">
        <v>35199.0</v>
      </c>
      <c r="K651" s="2">
        <v>6.0</v>
      </c>
      <c r="L651" s="2">
        <v>120.0</v>
      </c>
      <c r="M651" s="2">
        <v>8.0</v>
      </c>
      <c r="N651" s="2">
        <v>24.0</v>
      </c>
      <c r="O651" s="2" t="s">
        <v>437</v>
      </c>
      <c r="P651" s="2">
        <v>1.0</v>
      </c>
      <c r="U651" s="2">
        <v>0.0</v>
      </c>
      <c r="AD651" s="2" t="s">
        <v>464</v>
      </c>
      <c r="AG651" s="2" t="s">
        <v>35</v>
      </c>
      <c r="AO651" s="2" t="s">
        <v>97</v>
      </c>
      <c r="AQ651" s="2">
        <v>3.0</v>
      </c>
      <c r="AS651" s="2">
        <v>3.0</v>
      </c>
      <c r="AU651" s="2">
        <v>320.0</v>
      </c>
      <c r="AV651" s="2" t="s">
        <v>3063</v>
      </c>
      <c r="AW651" s="2" t="s">
        <v>101</v>
      </c>
      <c r="AY651" s="2">
        <v>10.0</v>
      </c>
      <c r="AZ651" s="2" t="s">
        <v>3064</v>
      </c>
      <c r="BA651" s="2" t="s">
        <v>3065</v>
      </c>
      <c r="BB651" s="2" t="s">
        <v>3066</v>
      </c>
      <c r="BC651" s="2">
        <v>1.0</v>
      </c>
    </row>
    <row r="652">
      <c r="A652" s="2">
        <v>650.0</v>
      </c>
      <c r="B652" s="2">
        <v>650.0</v>
      </c>
      <c r="C652" s="2">
        <v>650.0</v>
      </c>
      <c r="E652" s="2" t="s">
        <v>7</v>
      </c>
      <c r="J652" s="4">
        <v>33773.0</v>
      </c>
      <c r="K652" s="2">
        <v>7.0</v>
      </c>
      <c r="L652" s="2">
        <v>30.0</v>
      </c>
      <c r="M652" s="2">
        <v>12.0</v>
      </c>
      <c r="N652" s="2">
        <v>2.0</v>
      </c>
      <c r="O652" s="2" t="s">
        <v>120</v>
      </c>
      <c r="P652" s="2">
        <v>1.0</v>
      </c>
      <c r="U652" s="2">
        <v>1.0</v>
      </c>
      <c r="V652" s="2" t="s">
        <v>631</v>
      </c>
      <c r="X652" s="2" t="s">
        <v>75</v>
      </c>
      <c r="Z652" s="2" t="s">
        <v>76</v>
      </c>
      <c r="AB652" s="2">
        <v>3.0</v>
      </c>
      <c r="AC652" s="2" t="s">
        <v>3067</v>
      </c>
      <c r="AD652" s="2" t="s">
        <v>78</v>
      </c>
      <c r="AH652" s="2" t="s">
        <v>36</v>
      </c>
      <c r="AI652" s="2" t="s">
        <v>37</v>
      </c>
      <c r="AJ652" s="2" t="s">
        <v>38</v>
      </c>
      <c r="AN652" s="2" t="s">
        <v>3068</v>
      </c>
      <c r="AO652" s="2" t="s">
        <v>97</v>
      </c>
      <c r="AQ652" s="2">
        <v>6.0</v>
      </c>
      <c r="AT652" s="2" t="s">
        <v>3069</v>
      </c>
      <c r="AU652" s="2">
        <v>8.0</v>
      </c>
      <c r="AV652" s="2" t="s">
        <v>3070</v>
      </c>
      <c r="AW652" s="2" t="s">
        <v>101</v>
      </c>
      <c r="AY652" s="2">
        <v>10.0</v>
      </c>
      <c r="AZ652" s="2" t="s">
        <v>3071</v>
      </c>
      <c r="BA652" s="2" t="s">
        <v>3072</v>
      </c>
      <c r="BB652" s="2" t="s">
        <v>3073</v>
      </c>
      <c r="BC652" s="2">
        <v>1.0</v>
      </c>
    </row>
    <row r="653">
      <c r="A653" s="2">
        <v>651.0</v>
      </c>
      <c r="B653" s="2">
        <v>651.0</v>
      </c>
      <c r="C653" s="2">
        <v>651.0</v>
      </c>
      <c r="D653" s="2" t="s">
        <v>6</v>
      </c>
      <c r="E653" s="2" t="s">
        <v>7</v>
      </c>
      <c r="J653" s="4">
        <v>32781.0</v>
      </c>
      <c r="K653" s="2">
        <v>7.0</v>
      </c>
      <c r="L653" s="2">
        <v>90.0</v>
      </c>
      <c r="M653" s="2">
        <v>9.0</v>
      </c>
      <c r="N653" s="2">
        <v>3.0</v>
      </c>
      <c r="O653" s="2" t="s">
        <v>87</v>
      </c>
      <c r="P653" s="2">
        <v>1.0</v>
      </c>
      <c r="U653" s="2">
        <v>0.0</v>
      </c>
      <c r="AD653" s="2" t="s">
        <v>78</v>
      </c>
      <c r="AJ653" s="2" t="s">
        <v>38</v>
      </c>
      <c r="AO653" s="2" t="s">
        <v>79</v>
      </c>
      <c r="AQ653" s="2">
        <v>3.0</v>
      </c>
      <c r="AS653" s="2">
        <v>1.0</v>
      </c>
      <c r="AU653" s="2">
        <v>5.0</v>
      </c>
      <c r="AV653" s="2" t="s">
        <v>3074</v>
      </c>
      <c r="AW653" s="2" t="s">
        <v>292</v>
      </c>
      <c r="AY653" s="2">
        <v>10.0</v>
      </c>
      <c r="AZ653" s="2" t="s">
        <v>3075</v>
      </c>
      <c r="BA653" s="2" t="s">
        <v>3076</v>
      </c>
      <c r="BB653" s="2" t="s">
        <v>3077</v>
      </c>
      <c r="BC653" s="2">
        <v>1.0</v>
      </c>
    </row>
    <row r="654">
      <c r="A654" s="2">
        <v>652.0</v>
      </c>
      <c r="B654" s="2">
        <v>652.0</v>
      </c>
      <c r="C654" s="2">
        <v>652.0</v>
      </c>
      <c r="F654" s="2" t="s">
        <v>8</v>
      </c>
      <c r="J654" s="4">
        <v>32443.0</v>
      </c>
      <c r="K654" s="2">
        <v>7.0</v>
      </c>
      <c r="L654" s="2">
        <v>15.0</v>
      </c>
      <c r="M654" s="2">
        <v>8.0</v>
      </c>
      <c r="N654" s="2">
        <v>2.0</v>
      </c>
      <c r="O654" s="2" t="s">
        <v>70</v>
      </c>
      <c r="P654" s="2">
        <v>0.0</v>
      </c>
      <c r="Q654" s="2" t="s">
        <v>71</v>
      </c>
      <c r="S654" s="2" t="s">
        <v>90</v>
      </c>
      <c r="U654" s="2">
        <v>1.0</v>
      </c>
      <c r="V654" s="2" t="s">
        <v>224</v>
      </c>
      <c r="X654" s="2" t="s">
        <v>111</v>
      </c>
      <c r="Z654" s="2" t="s">
        <v>138</v>
      </c>
      <c r="AB654" s="2">
        <v>0.0</v>
      </c>
      <c r="AC654" s="10" t="s">
        <v>3078</v>
      </c>
      <c r="AD654" s="2" t="s">
        <v>96</v>
      </c>
      <c r="AH654" s="2" t="s">
        <v>36</v>
      </c>
      <c r="AO654" s="2" t="s">
        <v>237</v>
      </c>
      <c r="AQ654" s="2">
        <v>6.0</v>
      </c>
      <c r="AS654" s="2">
        <v>2.0</v>
      </c>
      <c r="AU654" s="2">
        <v>15.0</v>
      </c>
      <c r="AV654" s="2" t="s">
        <v>3079</v>
      </c>
      <c r="AW654" s="2" t="s">
        <v>101</v>
      </c>
      <c r="AY654" s="2">
        <v>10.0</v>
      </c>
      <c r="AZ654" s="2" t="s">
        <v>3080</v>
      </c>
      <c r="BA654" s="2" t="s">
        <v>3081</v>
      </c>
      <c r="BC654" s="2">
        <v>0.0</v>
      </c>
    </row>
    <row r="655">
      <c r="A655" s="2">
        <v>653.0</v>
      </c>
      <c r="B655" s="2">
        <v>653.0</v>
      </c>
      <c r="C655" s="2">
        <v>653.0</v>
      </c>
      <c r="D655" s="2" t="s">
        <v>6</v>
      </c>
      <c r="H655" s="2" t="s">
        <v>10</v>
      </c>
      <c r="J655" s="4">
        <v>35039.0</v>
      </c>
      <c r="K655" s="2">
        <v>8.0</v>
      </c>
      <c r="L655" s="2">
        <v>0.0</v>
      </c>
      <c r="M655" s="2">
        <v>11.0</v>
      </c>
      <c r="N655" s="2">
        <v>30.0</v>
      </c>
      <c r="O655" s="2" t="s">
        <v>327</v>
      </c>
      <c r="P655" s="2">
        <v>1.0</v>
      </c>
      <c r="U655" s="2">
        <v>0.0</v>
      </c>
      <c r="AD655" s="2" t="s">
        <v>464</v>
      </c>
      <c r="AG655" s="2" t="s">
        <v>35</v>
      </c>
      <c r="AH655" s="2" t="s">
        <v>36</v>
      </c>
      <c r="AO655" s="2" t="s">
        <v>116</v>
      </c>
      <c r="AQ655" s="2">
        <v>6.0</v>
      </c>
      <c r="AT655" s="2">
        <v>14.0</v>
      </c>
      <c r="AU655" s="2">
        <v>10.0</v>
      </c>
      <c r="AV655" s="2" t="s">
        <v>3082</v>
      </c>
      <c r="AW655" s="2" t="s">
        <v>101</v>
      </c>
      <c r="AY655" s="2">
        <v>10.0</v>
      </c>
      <c r="AZ655" s="2" t="s">
        <v>3083</v>
      </c>
      <c r="BA655" s="2" t="s">
        <v>3084</v>
      </c>
      <c r="BC655" s="2">
        <v>1.0</v>
      </c>
    </row>
    <row r="656">
      <c r="A656" s="2">
        <v>654.0</v>
      </c>
      <c r="B656" s="2">
        <v>654.0</v>
      </c>
      <c r="C656" s="2">
        <v>654.0</v>
      </c>
      <c r="G656" s="2" t="s">
        <v>9</v>
      </c>
      <c r="J656" s="4">
        <v>33346.0</v>
      </c>
      <c r="K656" s="2">
        <v>7.0</v>
      </c>
      <c r="L656" s="2">
        <v>5.0</v>
      </c>
      <c r="M656" s="2">
        <v>12.0</v>
      </c>
      <c r="N656" s="2">
        <v>8.0</v>
      </c>
      <c r="O656" s="2" t="s">
        <v>70</v>
      </c>
      <c r="P656" s="2">
        <v>0.0</v>
      </c>
      <c r="Q656" s="2" t="s">
        <v>89</v>
      </c>
      <c r="S656" s="2" t="s">
        <v>135</v>
      </c>
      <c r="U656" s="2">
        <v>0.0</v>
      </c>
      <c r="AD656" s="2" t="s">
        <v>78</v>
      </c>
      <c r="AJ656" s="2" t="s">
        <v>38</v>
      </c>
      <c r="AO656" s="2" t="s">
        <v>79</v>
      </c>
      <c r="AQ656" s="2">
        <v>5.0</v>
      </c>
      <c r="AS656" s="2">
        <v>3.0</v>
      </c>
      <c r="AU656" s="2">
        <v>80.0</v>
      </c>
      <c r="AV656" s="2" t="s">
        <v>3085</v>
      </c>
      <c r="AW656" s="2" t="s">
        <v>101</v>
      </c>
      <c r="AY656" s="2">
        <v>9.0</v>
      </c>
      <c r="AZ656" s="2" t="s">
        <v>3086</v>
      </c>
      <c r="BA656" s="2" t="s">
        <v>3087</v>
      </c>
      <c r="BB656" s="2" t="s">
        <v>3088</v>
      </c>
      <c r="BC656" s="2">
        <v>1.0</v>
      </c>
    </row>
    <row r="657">
      <c r="A657" s="2">
        <v>655.0</v>
      </c>
      <c r="B657" s="2">
        <v>655.0</v>
      </c>
      <c r="C657" s="2">
        <v>655.0</v>
      </c>
      <c r="D657" s="2" t="s">
        <v>6</v>
      </c>
      <c r="H657" s="2" t="s">
        <v>10</v>
      </c>
      <c r="J657" s="4">
        <v>32281.0</v>
      </c>
      <c r="K657" s="2">
        <v>7.0</v>
      </c>
      <c r="L657" s="2">
        <v>60.0</v>
      </c>
      <c r="M657" s="2">
        <v>4.0</v>
      </c>
      <c r="N657" s="2">
        <v>5.0</v>
      </c>
      <c r="O657" s="2" t="s">
        <v>405</v>
      </c>
      <c r="P657" s="2">
        <v>1.0</v>
      </c>
      <c r="U657" s="2">
        <v>1.0</v>
      </c>
      <c r="V657" s="2" t="s">
        <v>91</v>
      </c>
      <c r="X657" s="2" t="s">
        <v>147</v>
      </c>
      <c r="Z657" s="2" t="s">
        <v>76</v>
      </c>
      <c r="AB657" s="2">
        <v>3.0</v>
      </c>
      <c r="AC657" s="2" t="s">
        <v>3089</v>
      </c>
      <c r="AD657" s="2" t="s">
        <v>114</v>
      </c>
      <c r="AJ657" s="2" t="s">
        <v>38</v>
      </c>
      <c r="AO657" s="2" t="s">
        <v>97</v>
      </c>
      <c r="AQ657" s="2">
        <v>4.0</v>
      </c>
      <c r="AS657" s="2">
        <v>5.0</v>
      </c>
      <c r="AU657" s="2">
        <v>5.0</v>
      </c>
      <c r="AV657" s="2" t="s">
        <v>3090</v>
      </c>
      <c r="AW657" s="2" t="s">
        <v>101</v>
      </c>
      <c r="AY657" s="2">
        <v>10.0</v>
      </c>
      <c r="AZ657" s="2" t="s">
        <v>3091</v>
      </c>
      <c r="BA657" s="2" t="s">
        <v>3092</v>
      </c>
      <c r="BB657" s="2" t="s">
        <v>3093</v>
      </c>
      <c r="BC657" s="2">
        <v>1.0</v>
      </c>
    </row>
    <row r="658">
      <c r="A658" s="2">
        <v>656.0</v>
      </c>
      <c r="B658" s="2">
        <v>656.0</v>
      </c>
      <c r="C658" s="2">
        <v>656.0</v>
      </c>
      <c r="H658" s="2" t="s">
        <v>10</v>
      </c>
      <c r="J658" s="4">
        <v>30257.0</v>
      </c>
      <c r="K658" s="2">
        <v>7.0</v>
      </c>
      <c r="L658" s="2">
        <v>3.0</v>
      </c>
      <c r="M658" s="2">
        <v>7.0</v>
      </c>
      <c r="N658" s="2">
        <v>100.0</v>
      </c>
      <c r="O658" s="2" t="s">
        <v>327</v>
      </c>
      <c r="P658" s="2">
        <v>0.0</v>
      </c>
      <c r="Q658" s="2" t="s">
        <v>89</v>
      </c>
      <c r="S658" s="2" t="s">
        <v>130</v>
      </c>
      <c r="U658" s="2">
        <v>0.0</v>
      </c>
      <c r="AD658" s="2" t="s">
        <v>78</v>
      </c>
      <c r="AH658" s="2" t="s">
        <v>36</v>
      </c>
      <c r="AJ658" s="2" t="s">
        <v>38</v>
      </c>
      <c r="AO658" s="2" t="s">
        <v>79</v>
      </c>
      <c r="AQ658" s="2">
        <v>6.0</v>
      </c>
      <c r="AS658" s="2">
        <v>6.0</v>
      </c>
      <c r="AU658" s="2">
        <v>15.0</v>
      </c>
      <c r="AV658" s="2" t="s">
        <v>3094</v>
      </c>
      <c r="AW658" s="2" t="s">
        <v>84</v>
      </c>
      <c r="AY658" s="2">
        <v>5.0</v>
      </c>
      <c r="AZ658" s="2" t="s">
        <v>3095</v>
      </c>
      <c r="BA658" s="2" t="s">
        <v>424</v>
      </c>
      <c r="BB658" s="2" t="s">
        <v>154</v>
      </c>
      <c r="BC658" s="2">
        <v>1.0</v>
      </c>
    </row>
    <row r="659">
      <c r="A659" s="2">
        <v>657.0</v>
      </c>
      <c r="B659" s="2">
        <v>657.0</v>
      </c>
      <c r="C659" s="2">
        <v>657.0</v>
      </c>
      <c r="F659" s="2" t="s">
        <v>8</v>
      </c>
      <c r="J659" s="4">
        <v>35031.0</v>
      </c>
      <c r="K659" s="2">
        <v>7.0</v>
      </c>
      <c r="L659" s="2">
        <v>180.0</v>
      </c>
      <c r="M659" s="2">
        <v>6.0</v>
      </c>
      <c r="N659" s="2">
        <v>5.0</v>
      </c>
      <c r="O659" s="2" t="s">
        <v>87</v>
      </c>
      <c r="P659" s="2">
        <v>1.0</v>
      </c>
      <c r="U659" s="2">
        <v>1.0</v>
      </c>
      <c r="V659" s="2" t="s">
        <v>259</v>
      </c>
      <c r="X659" s="2" t="s">
        <v>451</v>
      </c>
      <c r="Z659" s="2" t="s">
        <v>123</v>
      </c>
      <c r="AB659" s="2">
        <v>0.0</v>
      </c>
      <c r="AC659" s="2" t="s">
        <v>3096</v>
      </c>
      <c r="AD659" s="2" t="s">
        <v>236</v>
      </c>
      <c r="AH659" s="2" t="s">
        <v>36</v>
      </c>
      <c r="AJ659" s="2" t="s">
        <v>38</v>
      </c>
      <c r="AO659" s="2" t="s">
        <v>97</v>
      </c>
      <c r="AR659" s="2">
        <v>15.0</v>
      </c>
      <c r="AT659" s="2">
        <v>10.0</v>
      </c>
      <c r="AU659" s="2">
        <v>5.0</v>
      </c>
      <c r="AV659" s="2" t="s">
        <v>3097</v>
      </c>
      <c r="AW659" s="2" t="s">
        <v>101</v>
      </c>
      <c r="AY659" s="2">
        <v>9.0</v>
      </c>
      <c r="AZ659" s="2" t="s">
        <v>3098</v>
      </c>
      <c r="BA659" s="2" t="s">
        <v>3099</v>
      </c>
      <c r="BB659" s="2" t="s">
        <v>3100</v>
      </c>
      <c r="BC659" s="2">
        <v>1.0</v>
      </c>
    </row>
    <row r="660">
      <c r="A660" s="2">
        <v>658.0</v>
      </c>
      <c r="B660" s="2">
        <v>658.0</v>
      </c>
      <c r="C660" s="2">
        <v>658.0</v>
      </c>
      <c r="D660" s="2" t="s">
        <v>6</v>
      </c>
      <c r="K660" s="2">
        <v>7.0</v>
      </c>
      <c r="L660" s="2">
        <v>0.0</v>
      </c>
      <c r="M660" s="2">
        <v>8.0</v>
      </c>
      <c r="N660" s="2">
        <v>6.0</v>
      </c>
      <c r="O660" s="2" t="s">
        <v>327</v>
      </c>
      <c r="P660" s="2">
        <v>0.0</v>
      </c>
      <c r="Q660" s="2" t="s">
        <v>129</v>
      </c>
      <c r="T660" s="2" t="s">
        <v>3101</v>
      </c>
      <c r="U660" s="2">
        <v>0.0</v>
      </c>
      <c r="AD660" s="2" t="s">
        <v>78</v>
      </c>
      <c r="AH660" s="2" t="s">
        <v>36</v>
      </c>
      <c r="AO660" s="2" t="s">
        <v>116</v>
      </c>
      <c r="AR660" s="2">
        <v>10.0</v>
      </c>
      <c r="AT660" s="2">
        <v>10.0</v>
      </c>
      <c r="AU660" s="2">
        <v>20.0</v>
      </c>
      <c r="AV660" s="2" t="s">
        <v>3102</v>
      </c>
      <c r="AW660" s="2" t="s">
        <v>101</v>
      </c>
      <c r="AY660" s="2">
        <v>8.0</v>
      </c>
      <c r="AZ660" s="2" t="s">
        <v>3103</v>
      </c>
      <c r="BA660" s="2" t="s">
        <v>3104</v>
      </c>
      <c r="BB660" s="2" t="s">
        <v>3105</v>
      </c>
      <c r="BC660" s="2">
        <v>1.0</v>
      </c>
    </row>
    <row r="661">
      <c r="A661" s="2">
        <v>659.0</v>
      </c>
      <c r="B661" s="2">
        <v>659.0</v>
      </c>
      <c r="C661" s="2">
        <v>659.0</v>
      </c>
      <c r="D661" s="2" t="s">
        <v>6</v>
      </c>
      <c r="E661" s="2" t="s">
        <v>7</v>
      </c>
      <c r="H661" s="2" t="s">
        <v>10</v>
      </c>
      <c r="J661" s="4">
        <v>32392.0</v>
      </c>
      <c r="K661" s="2">
        <v>6.0</v>
      </c>
      <c r="L661" s="2">
        <v>70.0</v>
      </c>
      <c r="M661" s="2">
        <v>8.0</v>
      </c>
      <c r="N661" s="2">
        <v>7.0</v>
      </c>
      <c r="O661" s="2" t="s">
        <v>167</v>
      </c>
      <c r="P661" s="2">
        <v>0.0</v>
      </c>
      <c r="Q661" s="2" t="s">
        <v>89</v>
      </c>
      <c r="S661" s="2" t="s">
        <v>130</v>
      </c>
      <c r="U661" s="2">
        <v>1.0</v>
      </c>
      <c r="V661" s="2" t="s">
        <v>315</v>
      </c>
      <c r="Y661" s="2" t="s">
        <v>3106</v>
      </c>
      <c r="AA661" s="2" t="s">
        <v>3107</v>
      </c>
      <c r="AB661" s="2">
        <v>3.0</v>
      </c>
      <c r="AC661" s="2" t="s">
        <v>3108</v>
      </c>
      <c r="AD661" s="2" t="s">
        <v>114</v>
      </c>
      <c r="AI661" s="2" t="s">
        <v>37</v>
      </c>
      <c r="AO661" s="2" t="s">
        <v>97</v>
      </c>
      <c r="AQ661" s="2">
        <v>5.0</v>
      </c>
      <c r="AS661" s="2">
        <v>3.0</v>
      </c>
      <c r="AU661" s="2">
        <v>5.0</v>
      </c>
      <c r="AV661" s="2" t="s">
        <v>3109</v>
      </c>
      <c r="AW661" s="2" t="s">
        <v>101</v>
      </c>
      <c r="AY661" s="2">
        <v>9.0</v>
      </c>
      <c r="AZ661" s="2" t="s">
        <v>3110</v>
      </c>
      <c r="BA661" s="2" t="s">
        <v>1988</v>
      </c>
      <c r="BC661" s="2">
        <v>1.0</v>
      </c>
    </row>
    <row r="662">
      <c r="A662" s="2">
        <v>660.0</v>
      </c>
      <c r="B662" s="2">
        <v>660.0</v>
      </c>
      <c r="C662" s="2">
        <v>660.0</v>
      </c>
      <c r="D662" s="2" t="s">
        <v>6</v>
      </c>
      <c r="J662" s="4">
        <v>33988.0</v>
      </c>
      <c r="K662" s="2">
        <v>6.0</v>
      </c>
      <c r="L662" s="2">
        <v>60.0</v>
      </c>
      <c r="M662" s="2">
        <v>10.0</v>
      </c>
      <c r="N662" s="2">
        <v>5.0</v>
      </c>
      <c r="O662" s="2" t="s">
        <v>134</v>
      </c>
      <c r="P662" s="2">
        <v>1.0</v>
      </c>
      <c r="U662" s="2">
        <v>1.0</v>
      </c>
      <c r="V662" s="2" t="s">
        <v>11</v>
      </c>
      <c r="X662" s="2" t="s">
        <v>75</v>
      </c>
      <c r="Z662" s="2" t="s">
        <v>531</v>
      </c>
      <c r="AB662" s="2">
        <v>3.0</v>
      </c>
      <c r="AC662" s="2" t="s">
        <v>3111</v>
      </c>
      <c r="AD662" s="2" t="s">
        <v>78</v>
      </c>
      <c r="AJ662" s="2" t="s">
        <v>38</v>
      </c>
      <c r="AO662" s="2" t="s">
        <v>79</v>
      </c>
      <c r="AQ662" s="2">
        <v>3.0</v>
      </c>
      <c r="AS662" s="2">
        <v>5.0</v>
      </c>
      <c r="AU662" s="2">
        <v>5.0</v>
      </c>
      <c r="AV662" s="2" t="s">
        <v>3112</v>
      </c>
      <c r="AW662" s="2" t="s">
        <v>101</v>
      </c>
      <c r="AY662" s="2">
        <v>7.0</v>
      </c>
      <c r="AZ662" s="2" t="s">
        <v>3113</v>
      </c>
      <c r="BA662" s="2" t="s">
        <v>3114</v>
      </c>
      <c r="BB662" s="2" t="s">
        <v>3115</v>
      </c>
      <c r="BC662" s="2">
        <v>1.0</v>
      </c>
    </row>
    <row r="663">
      <c r="A663" s="2">
        <v>661.0</v>
      </c>
      <c r="B663" s="2">
        <v>661.0</v>
      </c>
      <c r="C663" s="2">
        <v>661.0</v>
      </c>
      <c r="D663" s="2" t="s">
        <v>6</v>
      </c>
      <c r="E663" s="2" t="s">
        <v>7</v>
      </c>
      <c r="H663" s="2" t="s">
        <v>10</v>
      </c>
      <c r="J663" s="4">
        <v>27306.0</v>
      </c>
      <c r="K663" s="2">
        <v>5.0</v>
      </c>
      <c r="L663" s="2">
        <v>0.0</v>
      </c>
      <c r="M663" s="2">
        <v>12.0</v>
      </c>
      <c r="N663" s="2">
        <v>30.0</v>
      </c>
      <c r="O663" s="2" t="s">
        <v>106</v>
      </c>
      <c r="P663" s="2">
        <v>1.0</v>
      </c>
      <c r="U663" s="2">
        <v>1.0</v>
      </c>
      <c r="V663" s="2" t="s">
        <v>110</v>
      </c>
      <c r="X663" s="2" t="s">
        <v>75</v>
      </c>
      <c r="Z663" s="2" t="s">
        <v>123</v>
      </c>
      <c r="AB663" s="2">
        <v>7.0</v>
      </c>
      <c r="AC663" s="2" t="s">
        <v>3116</v>
      </c>
      <c r="AD663" s="2" t="s">
        <v>114</v>
      </c>
      <c r="AG663" s="2" t="s">
        <v>35</v>
      </c>
      <c r="AH663" s="2" t="s">
        <v>36</v>
      </c>
      <c r="AN663" s="2" t="s">
        <v>2718</v>
      </c>
      <c r="AO663" s="2" t="s">
        <v>116</v>
      </c>
      <c r="AQ663" s="2">
        <v>6.0</v>
      </c>
      <c r="AS663" s="2">
        <v>6.0</v>
      </c>
      <c r="AU663" s="2">
        <v>20.0</v>
      </c>
      <c r="AV663" s="2" t="s">
        <v>3117</v>
      </c>
      <c r="AW663" s="2" t="s">
        <v>101</v>
      </c>
      <c r="AY663" s="2">
        <v>8.0</v>
      </c>
      <c r="AZ663" s="2" t="s">
        <v>3118</v>
      </c>
      <c r="BA663" s="2" t="s">
        <v>3119</v>
      </c>
      <c r="BB663" s="2" t="s">
        <v>3120</v>
      </c>
      <c r="BC663" s="2">
        <v>1.0</v>
      </c>
    </row>
    <row r="664">
      <c r="A664" s="2">
        <v>662.0</v>
      </c>
      <c r="B664" s="2">
        <v>662.0</v>
      </c>
      <c r="C664" s="2">
        <v>662.0</v>
      </c>
      <c r="D664" s="2" t="s">
        <v>6</v>
      </c>
      <c r="H664" s="2" t="s">
        <v>10</v>
      </c>
      <c r="J664" s="4">
        <v>30768.0</v>
      </c>
      <c r="K664" s="2">
        <v>5.0</v>
      </c>
      <c r="L664" s="2">
        <v>10.0</v>
      </c>
      <c r="M664" s="2">
        <v>16.0</v>
      </c>
      <c r="N664" s="2">
        <v>4.0</v>
      </c>
      <c r="O664" s="2" t="s">
        <v>70</v>
      </c>
      <c r="P664" s="2">
        <v>1.0</v>
      </c>
      <c r="U664" s="2">
        <v>1.0</v>
      </c>
      <c r="V664" s="2" t="s">
        <v>315</v>
      </c>
      <c r="X664" s="2" t="s">
        <v>111</v>
      </c>
      <c r="Z664" s="2" t="s">
        <v>684</v>
      </c>
      <c r="AB664" s="2">
        <v>9.0</v>
      </c>
      <c r="AC664" s="2" t="s">
        <v>2713</v>
      </c>
      <c r="AD664" s="2" t="s">
        <v>114</v>
      </c>
      <c r="AJ664" s="2" t="s">
        <v>38</v>
      </c>
      <c r="AO664" s="2" t="s">
        <v>79</v>
      </c>
      <c r="AR664" s="2">
        <v>12.0</v>
      </c>
      <c r="AT664" s="2">
        <v>8.0</v>
      </c>
      <c r="AU664" s="2">
        <v>15.0</v>
      </c>
      <c r="AV664" s="2" t="s">
        <v>3121</v>
      </c>
      <c r="AX664" s="2" t="s">
        <v>3122</v>
      </c>
      <c r="AY664" s="2">
        <v>10.0</v>
      </c>
      <c r="AZ664" s="2" t="s">
        <v>3123</v>
      </c>
      <c r="BA664" s="2" t="s">
        <v>3124</v>
      </c>
      <c r="BB664" s="2" t="s">
        <v>3125</v>
      </c>
      <c r="BC664" s="2">
        <v>1.0</v>
      </c>
    </row>
    <row r="665">
      <c r="A665" s="2">
        <v>663.0</v>
      </c>
      <c r="B665" s="2">
        <v>663.0</v>
      </c>
      <c r="C665" s="2">
        <v>663.0</v>
      </c>
      <c r="H665" s="2" t="s">
        <v>10</v>
      </c>
      <c r="J665" s="4">
        <v>32521.0</v>
      </c>
      <c r="K665" s="2">
        <v>6.0</v>
      </c>
      <c r="L665" s="2">
        <v>45.0</v>
      </c>
      <c r="M665" s="2">
        <v>10.0</v>
      </c>
      <c r="N665" s="2">
        <v>15.0</v>
      </c>
      <c r="O665" s="2" t="s">
        <v>291</v>
      </c>
      <c r="P665" s="2">
        <v>1.0</v>
      </c>
      <c r="U665" s="2">
        <v>1.0</v>
      </c>
      <c r="V665" s="2" t="s">
        <v>315</v>
      </c>
      <c r="X665" s="2" t="s">
        <v>111</v>
      </c>
      <c r="Z665" s="2" t="s">
        <v>123</v>
      </c>
      <c r="AB665" s="2">
        <v>5.0</v>
      </c>
      <c r="AC665" s="2" t="s">
        <v>3126</v>
      </c>
      <c r="AD665" s="2" t="s">
        <v>78</v>
      </c>
      <c r="AH665" s="2" t="s">
        <v>36</v>
      </c>
      <c r="AO665" s="2" t="s">
        <v>97</v>
      </c>
      <c r="AQ665" s="2">
        <v>6.0</v>
      </c>
      <c r="AS665" s="2">
        <v>1.0</v>
      </c>
      <c r="AU665" s="2">
        <v>10.0</v>
      </c>
      <c r="AV665" s="2" t="s">
        <v>306</v>
      </c>
      <c r="AW665" s="2" t="s">
        <v>101</v>
      </c>
      <c r="AY665" s="2">
        <v>10.0</v>
      </c>
      <c r="AZ665" s="2" t="s">
        <v>306</v>
      </c>
      <c r="BA665" s="2" t="s">
        <v>3127</v>
      </c>
      <c r="BB665" s="2" t="s">
        <v>306</v>
      </c>
      <c r="BC665" s="2">
        <v>0.0</v>
      </c>
    </row>
    <row r="666">
      <c r="A666" s="2">
        <v>664.0</v>
      </c>
      <c r="B666" s="2">
        <v>664.0</v>
      </c>
      <c r="C666" s="2">
        <v>664.0</v>
      </c>
      <c r="H666" s="2" t="s">
        <v>10</v>
      </c>
      <c r="J666" s="4">
        <v>28856.0</v>
      </c>
      <c r="K666" s="2">
        <v>8.0</v>
      </c>
      <c r="L666" s="2">
        <v>30.0</v>
      </c>
      <c r="M666" s="2">
        <v>14.0</v>
      </c>
      <c r="N666" s="2">
        <v>3.0</v>
      </c>
      <c r="O666" s="2" t="s">
        <v>87</v>
      </c>
      <c r="P666" s="2">
        <v>0.0</v>
      </c>
      <c r="Q666" s="2" t="s">
        <v>129</v>
      </c>
      <c r="S666" s="2" t="s">
        <v>130</v>
      </c>
      <c r="U666" s="2">
        <v>1.0</v>
      </c>
      <c r="V666" s="2" t="s">
        <v>11</v>
      </c>
      <c r="X666" s="2" t="s">
        <v>122</v>
      </c>
      <c r="Z666" s="2" t="s">
        <v>138</v>
      </c>
      <c r="AB666" s="2">
        <v>13.0</v>
      </c>
      <c r="AD666" s="2" t="s">
        <v>78</v>
      </c>
      <c r="AJ666" s="2" t="s">
        <v>38</v>
      </c>
      <c r="AO666" s="2" t="s">
        <v>97</v>
      </c>
      <c r="AR666" s="2" t="s">
        <v>1045</v>
      </c>
      <c r="AS666" s="2">
        <v>1.0</v>
      </c>
      <c r="AU666" s="2">
        <v>3.0</v>
      </c>
      <c r="AV666" s="2" t="s">
        <v>1685</v>
      </c>
      <c r="AW666" s="2" t="s">
        <v>84</v>
      </c>
      <c r="AY666" s="2">
        <v>9.0</v>
      </c>
      <c r="AZ666" s="2" t="s">
        <v>3128</v>
      </c>
      <c r="BA666" s="2" t="s">
        <v>40</v>
      </c>
      <c r="BB666" s="2" t="s">
        <v>3129</v>
      </c>
      <c r="BC666" s="2">
        <v>0.0</v>
      </c>
    </row>
    <row r="667">
      <c r="A667" s="2">
        <v>665.0</v>
      </c>
      <c r="B667" s="2">
        <v>665.0</v>
      </c>
      <c r="C667" s="2">
        <v>665.0</v>
      </c>
      <c r="G667" s="2" t="s">
        <v>9</v>
      </c>
      <c r="J667" s="4">
        <v>35001.0</v>
      </c>
      <c r="K667" s="2">
        <v>6.0</v>
      </c>
      <c r="L667" s="2">
        <v>30.0</v>
      </c>
      <c r="M667" s="2">
        <v>12.0</v>
      </c>
      <c r="N667" s="2">
        <v>5.0</v>
      </c>
      <c r="O667" s="2" t="s">
        <v>291</v>
      </c>
      <c r="P667" s="2">
        <v>1.0</v>
      </c>
      <c r="U667" s="2">
        <v>0.0</v>
      </c>
      <c r="AD667" s="2" t="s">
        <v>78</v>
      </c>
      <c r="AH667" s="2" t="s">
        <v>36</v>
      </c>
      <c r="AO667" s="2" t="s">
        <v>116</v>
      </c>
      <c r="AQ667" s="2">
        <v>4.0</v>
      </c>
      <c r="AS667" s="2">
        <v>6.0</v>
      </c>
      <c r="AU667" s="2">
        <v>4.0</v>
      </c>
      <c r="AV667" s="2" t="s">
        <v>3130</v>
      </c>
      <c r="AW667" s="2" t="s">
        <v>101</v>
      </c>
      <c r="AY667" s="2">
        <v>10.0</v>
      </c>
      <c r="AZ667" s="2" t="s">
        <v>3131</v>
      </c>
      <c r="BA667" s="2" t="s">
        <v>3132</v>
      </c>
      <c r="BB667" s="2" t="s">
        <v>3133</v>
      </c>
      <c r="BC667" s="2">
        <v>1.0</v>
      </c>
    </row>
    <row r="668">
      <c r="A668" s="2">
        <v>666.0</v>
      </c>
      <c r="B668" s="2">
        <v>666.0</v>
      </c>
      <c r="C668" s="2">
        <v>666.0</v>
      </c>
      <c r="D668" s="2" t="s">
        <v>6</v>
      </c>
      <c r="G668" s="2" t="s">
        <v>9</v>
      </c>
      <c r="J668" s="4">
        <v>27793.0</v>
      </c>
      <c r="K668" s="2">
        <v>6.0</v>
      </c>
      <c r="L668" s="2">
        <v>120.0</v>
      </c>
      <c r="M668" s="2">
        <v>12.0</v>
      </c>
      <c r="N668" s="2">
        <v>8.0</v>
      </c>
      <c r="O668" s="2" t="s">
        <v>87</v>
      </c>
      <c r="P668" s="2">
        <v>1.0</v>
      </c>
      <c r="U668" s="2">
        <v>1.0</v>
      </c>
      <c r="V668" s="2" t="s">
        <v>74</v>
      </c>
      <c r="X668" s="2" t="s">
        <v>75</v>
      </c>
      <c r="Z668" s="2" t="s">
        <v>374</v>
      </c>
      <c r="AB668" s="2">
        <v>15.0</v>
      </c>
      <c r="AC668" s="2" t="s">
        <v>3134</v>
      </c>
      <c r="AD668" s="2" t="s">
        <v>78</v>
      </c>
      <c r="AJ668" s="2" t="s">
        <v>38</v>
      </c>
      <c r="AO668" s="2" t="s">
        <v>97</v>
      </c>
      <c r="AQ668" s="2">
        <v>6.0</v>
      </c>
      <c r="AS668" s="2">
        <v>3.0</v>
      </c>
      <c r="AU668" s="2">
        <v>8.0</v>
      </c>
      <c r="AV668" s="2" t="s">
        <v>3135</v>
      </c>
      <c r="AX668" s="2" t="s">
        <v>3136</v>
      </c>
      <c r="AY668" s="2">
        <v>10.0</v>
      </c>
      <c r="AZ668" s="2" t="s">
        <v>3137</v>
      </c>
      <c r="BA668" s="2" t="s">
        <v>3138</v>
      </c>
      <c r="BB668" s="2" t="s">
        <v>3139</v>
      </c>
      <c r="BC668" s="2">
        <v>1.0</v>
      </c>
    </row>
    <row r="669">
      <c r="A669" s="2">
        <v>667.0</v>
      </c>
      <c r="B669" s="2">
        <v>667.0</v>
      </c>
      <c r="C669" s="2">
        <v>667.0</v>
      </c>
      <c r="E669" s="2" t="s">
        <v>7</v>
      </c>
      <c r="J669" s="4">
        <v>35320.0</v>
      </c>
      <c r="K669" s="2">
        <v>6.0</v>
      </c>
      <c r="L669" s="2">
        <v>100.0</v>
      </c>
      <c r="M669" s="2">
        <v>14.0</v>
      </c>
      <c r="N669" s="2">
        <v>6.0</v>
      </c>
      <c r="O669" s="2" t="s">
        <v>327</v>
      </c>
      <c r="P669" s="2">
        <v>1.0</v>
      </c>
      <c r="U669" s="2">
        <v>1.0</v>
      </c>
      <c r="V669" s="2" t="s">
        <v>206</v>
      </c>
      <c r="X669" s="2" t="s">
        <v>451</v>
      </c>
      <c r="Z669" s="2" t="s">
        <v>333</v>
      </c>
      <c r="AB669" s="2">
        <v>0.0</v>
      </c>
      <c r="AC669" s="2" t="s">
        <v>3140</v>
      </c>
      <c r="AD669" s="2" t="s">
        <v>78</v>
      </c>
      <c r="AG669" s="2" t="s">
        <v>35</v>
      </c>
      <c r="AO669" s="2" t="s">
        <v>97</v>
      </c>
      <c r="AQ669" s="2">
        <v>6.0</v>
      </c>
      <c r="AS669" s="2">
        <v>6.0</v>
      </c>
      <c r="AU669" s="2">
        <v>80.0</v>
      </c>
      <c r="AV669" s="2" t="s">
        <v>3141</v>
      </c>
      <c r="AW669" s="2" t="s">
        <v>101</v>
      </c>
      <c r="AY669" s="2">
        <v>9.0</v>
      </c>
      <c r="AZ669" s="2" t="s">
        <v>3142</v>
      </c>
      <c r="BA669" s="2" t="s">
        <v>3143</v>
      </c>
      <c r="BB669" s="2" t="s">
        <v>1503</v>
      </c>
      <c r="BC669" s="2">
        <v>0.0</v>
      </c>
    </row>
    <row r="670">
      <c r="A670" s="2">
        <v>668.0</v>
      </c>
      <c r="B670" s="2">
        <v>668.0</v>
      </c>
      <c r="C670" s="2">
        <v>668.0</v>
      </c>
      <c r="H670" s="2" t="s">
        <v>10</v>
      </c>
      <c r="J670" s="4">
        <v>32021.0</v>
      </c>
      <c r="K670" s="2">
        <v>6.0</v>
      </c>
      <c r="L670" s="2">
        <v>600.0</v>
      </c>
      <c r="M670" s="2">
        <v>6.0</v>
      </c>
      <c r="N670" s="2">
        <v>20.0</v>
      </c>
      <c r="O670" s="2" t="s">
        <v>437</v>
      </c>
      <c r="P670" s="2">
        <v>1.0</v>
      </c>
      <c r="U670" s="2">
        <v>1.0</v>
      </c>
      <c r="V670" s="2" t="s">
        <v>121</v>
      </c>
      <c r="X670" s="2" t="s">
        <v>147</v>
      </c>
      <c r="Z670" s="2" t="s">
        <v>412</v>
      </c>
      <c r="AB670" s="2">
        <v>7.0</v>
      </c>
      <c r="AC670" s="2" t="s">
        <v>3144</v>
      </c>
      <c r="AD670" s="2" t="s">
        <v>114</v>
      </c>
      <c r="AH670" s="2" t="s">
        <v>36</v>
      </c>
      <c r="AO670" s="2" t="s">
        <v>97</v>
      </c>
      <c r="AQ670" s="2">
        <v>6.0</v>
      </c>
      <c r="AS670" s="2">
        <v>6.0</v>
      </c>
      <c r="AU670" s="2">
        <v>10.0</v>
      </c>
      <c r="AV670" s="2" t="s">
        <v>3145</v>
      </c>
      <c r="AW670" s="2" t="s">
        <v>84</v>
      </c>
      <c r="AY670" s="2">
        <v>8.0</v>
      </c>
      <c r="AZ670" s="2" t="s">
        <v>3146</v>
      </c>
      <c r="BA670" s="2" t="s">
        <v>3147</v>
      </c>
      <c r="BB670" s="2" t="s">
        <v>202</v>
      </c>
      <c r="BC670" s="2">
        <v>1.0</v>
      </c>
    </row>
    <row r="671">
      <c r="A671" s="2">
        <v>669.0</v>
      </c>
      <c r="B671" s="2">
        <v>669.0</v>
      </c>
      <c r="C671" s="2">
        <v>669.0</v>
      </c>
      <c r="E671" s="2" t="s">
        <v>7</v>
      </c>
      <c r="H671" s="2" t="s">
        <v>10</v>
      </c>
      <c r="J671" s="4">
        <v>30011.0</v>
      </c>
      <c r="K671" s="2">
        <v>7.0</v>
      </c>
      <c r="L671" s="2">
        <v>2.0</v>
      </c>
      <c r="M671" s="2">
        <v>10.0</v>
      </c>
      <c r="N671" s="2">
        <v>30.0</v>
      </c>
      <c r="O671" s="2" t="s">
        <v>192</v>
      </c>
      <c r="P671" s="2">
        <v>1.0</v>
      </c>
      <c r="U671" s="2">
        <v>1.0</v>
      </c>
      <c r="V671" s="2" t="s">
        <v>259</v>
      </c>
      <c r="Y671" s="2" t="s">
        <v>3148</v>
      </c>
      <c r="AA671" s="2" t="s">
        <v>609</v>
      </c>
      <c r="AB671" s="2">
        <v>3.0</v>
      </c>
      <c r="AC671" s="2" t="s">
        <v>3149</v>
      </c>
      <c r="AD671" s="2" t="s">
        <v>114</v>
      </c>
      <c r="AI671" s="2" t="s">
        <v>37</v>
      </c>
      <c r="AO671" s="2" t="s">
        <v>97</v>
      </c>
      <c r="AQ671" s="2">
        <v>3.0</v>
      </c>
      <c r="AS671" s="2">
        <v>6.0</v>
      </c>
      <c r="AU671" s="2">
        <v>20.0</v>
      </c>
      <c r="AV671" s="2" t="s">
        <v>3150</v>
      </c>
      <c r="AW671" s="2" t="s">
        <v>101</v>
      </c>
      <c r="AY671" s="2">
        <v>7.0</v>
      </c>
      <c r="AZ671" s="2" t="s">
        <v>3151</v>
      </c>
      <c r="BA671" s="2" t="s">
        <v>1349</v>
      </c>
      <c r="BC671" s="2">
        <v>1.0</v>
      </c>
    </row>
    <row r="672">
      <c r="A672" s="2">
        <v>670.0</v>
      </c>
      <c r="B672" s="2">
        <v>670.0</v>
      </c>
      <c r="C672" s="2">
        <v>670.0</v>
      </c>
      <c r="D672" s="2" t="s">
        <v>6</v>
      </c>
      <c r="E672" s="2" t="s">
        <v>7</v>
      </c>
      <c r="K672" s="2">
        <v>7.0</v>
      </c>
      <c r="L672" s="2">
        <v>40.0</v>
      </c>
      <c r="M672" s="2">
        <v>9.0</v>
      </c>
      <c r="N672" s="2">
        <v>6.0</v>
      </c>
      <c r="O672" s="2" t="s">
        <v>134</v>
      </c>
      <c r="P672" s="2">
        <v>1.0</v>
      </c>
      <c r="U672" s="2">
        <v>1.0</v>
      </c>
      <c r="V672" s="2" t="s">
        <v>206</v>
      </c>
      <c r="X672" s="2" t="s">
        <v>75</v>
      </c>
      <c r="Z672" s="2" t="s">
        <v>112</v>
      </c>
      <c r="AB672" s="2">
        <v>7.0</v>
      </c>
      <c r="AC672" s="2" t="s">
        <v>3152</v>
      </c>
      <c r="AD672" s="2" t="s">
        <v>114</v>
      </c>
      <c r="AH672" s="2" t="s">
        <v>36</v>
      </c>
      <c r="AJ672" s="2" t="s">
        <v>38</v>
      </c>
      <c r="AO672" s="2" t="s">
        <v>665</v>
      </c>
      <c r="AQ672" s="2">
        <v>4.0</v>
      </c>
      <c r="AS672" s="2">
        <v>5.0</v>
      </c>
      <c r="AU672" s="2">
        <v>8.0</v>
      </c>
      <c r="AV672" s="2" t="s">
        <v>3153</v>
      </c>
      <c r="AX672" s="2" t="s">
        <v>3154</v>
      </c>
      <c r="AY672" s="2">
        <v>9.0</v>
      </c>
      <c r="AZ672" s="2" t="s">
        <v>202</v>
      </c>
      <c r="BA672" s="2" t="s">
        <v>202</v>
      </c>
      <c r="BB672" s="2" t="s">
        <v>202</v>
      </c>
      <c r="BC672" s="2">
        <v>0.0</v>
      </c>
    </row>
    <row r="673">
      <c r="A673" s="2">
        <v>671.0</v>
      </c>
      <c r="B673" s="2">
        <v>671.0</v>
      </c>
      <c r="C673" s="2">
        <v>671.0</v>
      </c>
      <c r="E673" s="2" t="s">
        <v>7</v>
      </c>
      <c r="H673" s="2" t="s">
        <v>10</v>
      </c>
      <c r="J673" s="4">
        <v>31907.0</v>
      </c>
      <c r="K673" s="2">
        <v>7.0</v>
      </c>
      <c r="L673" s="2">
        <v>150.0</v>
      </c>
      <c r="M673" s="2">
        <v>12.0</v>
      </c>
      <c r="N673" s="2">
        <v>12.0</v>
      </c>
      <c r="O673" s="2" t="s">
        <v>106</v>
      </c>
      <c r="P673" s="2">
        <v>0.0</v>
      </c>
      <c r="Q673" s="2" t="s">
        <v>129</v>
      </c>
      <c r="S673" s="2" t="s">
        <v>135</v>
      </c>
      <c r="U673" s="2">
        <v>1.0</v>
      </c>
      <c r="V673" s="2" t="s">
        <v>121</v>
      </c>
      <c r="X673" s="2" t="s">
        <v>111</v>
      </c>
      <c r="Z673" s="2" t="s">
        <v>123</v>
      </c>
      <c r="AB673" s="2">
        <v>3.0</v>
      </c>
      <c r="AC673" s="2" t="s">
        <v>719</v>
      </c>
      <c r="AD673" s="2" t="s">
        <v>114</v>
      </c>
      <c r="AG673" s="2" t="s">
        <v>35</v>
      </c>
      <c r="AO673" s="2" t="s">
        <v>116</v>
      </c>
      <c r="AR673" s="2">
        <v>20.0</v>
      </c>
      <c r="AS673" s="2">
        <v>5.0</v>
      </c>
      <c r="AU673" s="2">
        <v>20.0</v>
      </c>
      <c r="AV673" s="2" t="s">
        <v>3155</v>
      </c>
      <c r="AX673" s="2" t="s">
        <v>1438</v>
      </c>
      <c r="AY673" s="2">
        <v>8.0</v>
      </c>
      <c r="AZ673" s="2" t="s">
        <v>3156</v>
      </c>
      <c r="BA673" s="2" t="s">
        <v>3157</v>
      </c>
      <c r="BB673" s="2" t="s">
        <v>3158</v>
      </c>
      <c r="BC673" s="2">
        <v>0.0</v>
      </c>
    </row>
    <row r="674">
      <c r="A674" s="2">
        <v>672.0</v>
      </c>
      <c r="B674" s="2">
        <v>672.0</v>
      </c>
      <c r="C674" s="2">
        <v>672.0</v>
      </c>
      <c r="E674" s="2" t="s">
        <v>7</v>
      </c>
      <c r="F674" s="2" t="s">
        <v>8</v>
      </c>
      <c r="J674" s="4">
        <v>33710.0</v>
      </c>
      <c r="K674" s="2">
        <v>8.0</v>
      </c>
      <c r="L674" s="2">
        <v>100.0</v>
      </c>
      <c r="M674" s="2">
        <v>12.0</v>
      </c>
      <c r="N674" s="2">
        <v>4.0</v>
      </c>
      <c r="O674" s="2" t="s">
        <v>192</v>
      </c>
      <c r="P674" s="2">
        <v>1.0</v>
      </c>
      <c r="U674" s="2">
        <v>1.0</v>
      </c>
      <c r="V674" s="2" t="s">
        <v>315</v>
      </c>
      <c r="X674" s="2" t="s">
        <v>111</v>
      </c>
      <c r="Z674" s="2" t="s">
        <v>123</v>
      </c>
      <c r="AB674" s="2">
        <v>8.0</v>
      </c>
      <c r="AC674" s="2" t="s">
        <v>3159</v>
      </c>
      <c r="AD674" s="2" t="s">
        <v>114</v>
      </c>
      <c r="AI674" s="2" t="s">
        <v>37</v>
      </c>
      <c r="AO674" s="2" t="s">
        <v>79</v>
      </c>
      <c r="AQ674" s="2">
        <v>5.0</v>
      </c>
      <c r="AS674" s="2">
        <v>6.0</v>
      </c>
      <c r="AU674" s="2">
        <v>6.0</v>
      </c>
      <c r="AV674" s="2" t="s">
        <v>3160</v>
      </c>
      <c r="AW674" s="2" t="s">
        <v>101</v>
      </c>
      <c r="AY674" s="2">
        <v>9.0</v>
      </c>
      <c r="AZ674" s="2" t="s">
        <v>3161</v>
      </c>
      <c r="BA674" s="2" t="s">
        <v>3162</v>
      </c>
      <c r="BB674" s="2" t="s">
        <v>3163</v>
      </c>
      <c r="BC674" s="2">
        <v>1.0</v>
      </c>
    </row>
    <row r="675">
      <c r="A675" s="2">
        <v>673.0</v>
      </c>
      <c r="B675" s="2">
        <v>673.0</v>
      </c>
      <c r="C675" s="2">
        <v>673.0</v>
      </c>
      <c r="D675" s="2" t="s">
        <v>6</v>
      </c>
      <c r="E675" s="2" t="s">
        <v>7</v>
      </c>
      <c r="H675" s="2" t="s">
        <v>10</v>
      </c>
      <c r="J675" s="4">
        <v>33000.0</v>
      </c>
      <c r="K675" s="2">
        <v>7.0</v>
      </c>
      <c r="L675" s="2">
        <v>140.0</v>
      </c>
      <c r="M675" s="2">
        <v>14.0</v>
      </c>
      <c r="N675" s="2">
        <v>30.0</v>
      </c>
      <c r="O675" s="2" t="s">
        <v>87</v>
      </c>
      <c r="P675" s="2">
        <v>1.0</v>
      </c>
      <c r="U675" s="2">
        <v>0.0</v>
      </c>
      <c r="AD675" s="2" t="s">
        <v>114</v>
      </c>
      <c r="AH675" s="2" t="s">
        <v>36</v>
      </c>
      <c r="AL675" s="2" t="s">
        <v>40</v>
      </c>
      <c r="AO675" s="2" t="s">
        <v>79</v>
      </c>
      <c r="AQ675" s="2">
        <v>6.0</v>
      </c>
      <c r="AT675" s="2">
        <v>13.0</v>
      </c>
      <c r="AU675" s="2">
        <v>20.0</v>
      </c>
      <c r="AV675" s="2" t="s">
        <v>3164</v>
      </c>
      <c r="AW675" s="2" t="s">
        <v>101</v>
      </c>
      <c r="AY675" s="2">
        <v>9.0</v>
      </c>
      <c r="AZ675" s="2" t="s">
        <v>3165</v>
      </c>
      <c r="BA675" s="2" t="s">
        <v>3166</v>
      </c>
      <c r="BB675" s="2" t="s">
        <v>3167</v>
      </c>
      <c r="BC675" s="2">
        <v>1.0</v>
      </c>
    </row>
    <row r="676">
      <c r="A676" s="2">
        <v>674.0</v>
      </c>
      <c r="B676" s="2">
        <v>674.0</v>
      </c>
      <c r="C676" s="2">
        <v>674.0</v>
      </c>
      <c r="D676" s="2" t="s">
        <v>6</v>
      </c>
      <c r="H676" s="2" t="s">
        <v>10</v>
      </c>
      <c r="J676" s="4">
        <v>32513.0</v>
      </c>
      <c r="K676" s="2">
        <v>6.0</v>
      </c>
      <c r="L676" s="2">
        <v>45.0</v>
      </c>
      <c r="M676" s="2">
        <v>10.0</v>
      </c>
      <c r="N676" s="2">
        <v>1.0</v>
      </c>
      <c r="O676" s="2" t="s">
        <v>291</v>
      </c>
      <c r="P676" s="2">
        <v>0.0</v>
      </c>
      <c r="Q676" s="2" t="s">
        <v>89</v>
      </c>
      <c r="S676" s="2" t="s">
        <v>135</v>
      </c>
      <c r="U676" s="2">
        <v>1.0</v>
      </c>
      <c r="V676" s="2" t="s">
        <v>91</v>
      </c>
      <c r="X676" s="2" t="s">
        <v>147</v>
      </c>
      <c r="Z676" s="2" t="s">
        <v>76</v>
      </c>
      <c r="AB676" s="2">
        <v>5.0</v>
      </c>
      <c r="AC676" s="2" t="s">
        <v>3168</v>
      </c>
      <c r="AD676" s="2" t="s">
        <v>78</v>
      </c>
      <c r="AG676" s="2" t="s">
        <v>35</v>
      </c>
      <c r="AO676" s="2" t="s">
        <v>97</v>
      </c>
      <c r="AR676" s="2">
        <v>10.0</v>
      </c>
      <c r="AT676" s="2">
        <v>20.0</v>
      </c>
      <c r="AU676" s="2">
        <v>10.0</v>
      </c>
      <c r="AV676" s="2" t="s">
        <v>3169</v>
      </c>
      <c r="AW676" s="2" t="s">
        <v>478</v>
      </c>
      <c r="AY676" s="2">
        <v>8.0</v>
      </c>
      <c r="AZ676" s="2" t="s">
        <v>3170</v>
      </c>
      <c r="BA676" s="2" t="s">
        <v>3171</v>
      </c>
      <c r="BB676" s="2" t="s">
        <v>3170</v>
      </c>
      <c r="BC676" s="2">
        <v>0.0</v>
      </c>
    </row>
    <row r="677">
      <c r="A677" s="2">
        <v>675.0</v>
      </c>
      <c r="B677" s="2">
        <v>675.0</v>
      </c>
      <c r="C677" s="2">
        <v>675.0</v>
      </c>
      <c r="E677" s="2" t="s">
        <v>7</v>
      </c>
      <c r="H677" s="2" t="s">
        <v>10</v>
      </c>
      <c r="J677" s="4">
        <v>32663.0</v>
      </c>
      <c r="K677" s="2">
        <v>6.0</v>
      </c>
      <c r="L677" s="2">
        <v>120.0</v>
      </c>
      <c r="M677" s="2">
        <v>12.0</v>
      </c>
      <c r="N677" s="2">
        <v>10.0</v>
      </c>
      <c r="O677" s="2" t="s">
        <v>167</v>
      </c>
      <c r="P677" s="2">
        <v>1.0</v>
      </c>
      <c r="U677" s="2">
        <v>1.0</v>
      </c>
      <c r="V677" s="2" t="s">
        <v>213</v>
      </c>
      <c r="X677" s="2" t="s">
        <v>111</v>
      </c>
      <c r="Z677" s="2" t="s">
        <v>123</v>
      </c>
      <c r="AB677" s="2">
        <v>1.0</v>
      </c>
      <c r="AC677" s="2" t="s">
        <v>3172</v>
      </c>
      <c r="AD677" s="2" t="s">
        <v>114</v>
      </c>
      <c r="AJ677" s="2" t="s">
        <v>38</v>
      </c>
      <c r="AO677" s="2" t="s">
        <v>79</v>
      </c>
      <c r="AQ677" s="2">
        <v>5.0</v>
      </c>
      <c r="AS677" s="2">
        <v>3.0</v>
      </c>
      <c r="AU677" s="2">
        <v>8.0</v>
      </c>
      <c r="AV677" s="2" t="s">
        <v>3173</v>
      </c>
      <c r="AW677" s="2" t="s">
        <v>101</v>
      </c>
      <c r="AY677" s="2">
        <v>8.0</v>
      </c>
      <c r="AZ677" s="2" t="s">
        <v>3174</v>
      </c>
      <c r="BA677" s="2" t="s">
        <v>3175</v>
      </c>
      <c r="BB677" s="2" t="s">
        <v>3176</v>
      </c>
      <c r="BC677" s="2">
        <v>1.0</v>
      </c>
    </row>
    <row r="678">
      <c r="A678" s="2">
        <v>676.0</v>
      </c>
      <c r="B678" s="2">
        <v>676.0</v>
      </c>
      <c r="C678" s="2">
        <v>676.0</v>
      </c>
      <c r="D678" s="2" t="s">
        <v>6</v>
      </c>
      <c r="J678" s="4">
        <v>26873.0</v>
      </c>
      <c r="K678" s="2">
        <v>5.0</v>
      </c>
      <c r="L678" s="2">
        <v>120.0</v>
      </c>
      <c r="M678" s="2">
        <v>14.0</v>
      </c>
      <c r="N678" s="2">
        <v>6.0</v>
      </c>
      <c r="O678" s="2" t="s">
        <v>291</v>
      </c>
      <c r="P678" s="2">
        <v>1.0</v>
      </c>
      <c r="U678" s="2">
        <v>1.0</v>
      </c>
      <c r="V678" s="2" t="s">
        <v>315</v>
      </c>
      <c r="X678" s="2" t="s">
        <v>207</v>
      </c>
      <c r="Z678" s="2" t="s">
        <v>228</v>
      </c>
      <c r="AB678" s="2">
        <v>15.0</v>
      </c>
      <c r="AC678" s="2" t="s">
        <v>3177</v>
      </c>
      <c r="AD678" s="2" t="s">
        <v>78</v>
      </c>
      <c r="AM678" s="2" t="s">
        <v>41</v>
      </c>
      <c r="AW678" s="2" t="s">
        <v>101</v>
      </c>
      <c r="AY678" s="2">
        <v>10.0</v>
      </c>
      <c r="AZ678" s="2" t="s">
        <v>102</v>
      </c>
      <c r="BA678" s="2" t="s">
        <v>3178</v>
      </c>
      <c r="BB678" s="2" t="s">
        <v>3179</v>
      </c>
      <c r="BC678" s="2">
        <v>0.0</v>
      </c>
    </row>
    <row r="679">
      <c r="A679" s="2">
        <v>677.0</v>
      </c>
      <c r="B679" s="2">
        <v>677.0</v>
      </c>
      <c r="C679" s="2">
        <v>677.0</v>
      </c>
      <c r="D679" s="2" t="s">
        <v>6</v>
      </c>
      <c r="J679" s="4">
        <v>30279.0</v>
      </c>
      <c r="K679" s="2">
        <v>8.0</v>
      </c>
      <c r="L679" s="2">
        <v>2.0</v>
      </c>
      <c r="M679" s="2">
        <v>8.0</v>
      </c>
      <c r="N679" s="2">
        <v>1.0</v>
      </c>
      <c r="O679" s="2" t="s">
        <v>106</v>
      </c>
      <c r="P679" s="2">
        <v>0.0</v>
      </c>
      <c r="Q679" s="2" t="s">
        <v>89</v>
      </c>
      <c r="S679" s="2" t="s">
        <v>90</v>
      </c>
      <c r="U679" s="2">
        <v>1.0</v>
      </c>
      <c r="V679" s="2" t="s">
        <v>36</v>
      </c>
      <c r="X679" s="2" t="s">
        <v>111</v>
      </c>
      <c r="Z679" s="2" t="s">
        <v>76</v>
      </c>
      <c r="AB679" s="2">
        <v>2.0</v>
      </c>
      <c r="AC679" s="2" t="s">
        <v>3180</v>
      </c>
      <c r="AD679" s="2" t="s">
        <v>114</v>
      </c>
      <c r="AJ679" s="2" t="s">
        <v>38</v>
      </c>
      <c r="AO679" s="2" t="s">
        <v>79</v>
      </c>
      <c r="AQ679" s="2">
        <v>6.0</v>
      </c>
      <c r="AS679" s="2">
        <v>3.0</v>
      </c>
      <c r="AU679" s="2">
        <v>3.0</v>
      </c>
      <c r="AV679" s="2" t="s">
        <v>3181</v>
      </c>
      <c r="AW679" s="2" t="s">
        <v>101</v>
      </c>
      <c r="AY679" s="2">
        <v>8.0</v>
      </c>
      <c r="AZ679" s="2" t="s">
        <v>3182</v>
      </c>
      <c r="BA679" s="2" t="s">
        <v>3183</v>
      </c>
      <c r="BB679" s="2" t="s">
        <v>3184</v>
      </c>
      <c r="BC679" s="2">
        <v>0.0</v>
      </c>
    </row>
    <row r="680">
      <c r="A680" s="2">
        <v>678.0</v>
      </c>
      <c r="B680" s="2">
        <v>678.0</v>
      </c>
      <c r="C680" s="2">
        <v>678.0</v>
      </c>
      <c r="E680" s="2" t="s">
        <v>7</v>
      </c>
      <c r="J680" s="4">
        <v>32960.0</v>
      </c>
      <c r="K680" s="2">
        <v>7.0</v>
      </c>
      <c r="L680" s="2">
        <v>60.0</v>
      </c>
      <c r="M680" s="2">
        <v>7.0</v>
      </c>
      <c r="N680" s="2">
        <v>5.0</v>
      </c>
      <c r="O680" s="2" t="s">
        <v>327</v>
      </c>
      <c r="P680" s="2">
        <v>1.0</v>
      </c>
      <c r="U680" s="2">
        <v>1.0</v>
      </c>
      <c r="V680" s="2" t="s">
        <v>121</v>
      </c>
      <c r="X680" s="2" t="s">
        <v>111</v>
      </c>
      <c r="Z680" s="2" t="s">
        <v>123</v>
      </c>
      <c r="AB680" s="2">
        <v>2.0</v>
      </c>
      <c r="AC680" s="2" t="s">
        <v>1627</v>
      </c>
      <c r="AD680" s="2" t="s">
        <v>114</v>
      </c>
      <c r="AG680" s="2" t="s">
        <v>35</v>
      </c>
      <c r="AO680" s="2" t="s">
        <v>116</v>
      </c>
      <c r="AQ680" s="2">
        <v>3.0</v>
      </c>
      <c r="AS680" s="2">
        <v>5.0</v>
      </c>
      <c r="AU680" s="2">
        <v>168.0</v>
      </c>
      <c r="AV680" s="2" t="s">
        <v>3185</v>
      </c>
      <c r="AW680" s="2" t="s">
        <v>84</v>
      </c>
      <c r="AY680" s="2">
        <v>9.0</v>
      </c>
      <c r="AZ680" s="2" t="s">
        <v>3186</v>
      </c>
      <c r="BA680" s="2" t="s">
        <v>3187</v>
      </c>
      <c r="BB680" s="2" t="s">
        <v>3188</v>
      </c>
      <c r="BC680" s="2">
        <v>1.0</v>
      </c>
    </row>
    <row r="681">
      <c r="A681" s="2">
        <v>679.0</v>
      </c>
      <c r="B681" s="2">
        <v>679.0</v>
      </c>
      <c r="C681" s="2">
        <v>679.0</v>
      </c>
      <c r="E681" s="2" t="s">
        <v>7</v>
      </c>
      <c r="H681" s="2" t="s">
        <v>10</v>
      </c>
      <c r="J681" s="4">
        <v>33896.0</v>
      </c>
      <c r="K681" s="2">
        <v>6.0</v>
      </c>
      <c r="L681" s="2">
        <v>60.0</v>
      </c>
      <c r="M681" s="2">
        <v>14.0</v>
      </c>
      <c r="N681" s="2">
        <v>4.0</v>
      </c>
      <c r="O681" s="2" t="s">
        <v>167</v>
      </c>
      <c r="P681" s="2">
        <v>0.0</v>
      </c>
      <c r="Q681" s="2" t="s">
        <v>71</v>
      </c>
      <c r="S681" s="2" t="s">
        <v>130</v>
      </c>
      <c r="U681" s="2">
        <v>1.0</v>
      </c>
      <c r="V681" s="2" t="s">
        <v>35</v>
      </c>
      <c r="Y681" s="2" t="s">
        <v>361</v>
      </c>
      <c r="AA681" s="2" t="s">
        <v>3189</v>
      </c>
      <c r="AB681" s="2">
        <v>3.0</v>
      </c>
      <c r="AC681" s="2" t="s">
        <v>3190</v>
      </c>
      <c r="AD681" s="2" t="s">
        <v>78</v>
      </c>
      <c r="AM681" s="2" t="s">
        <v>41</v>
      </c>
      <c r="AW681" s="2" t="s">
        <v>101</v>
      </c>
      <c r="AY681" s="2">
        <v>10.0</v>
      </c>
      <c r="AZ681" s="2" t="s">
        <v>3191</v>
      </c>
      <c r="BA681" s="2" t="s">
        <v>3192</v>
      </c>
      <c r="BB681" s="2" t="s">
        <v>3193</v>
      </c>
      <c r="BC681" s="2">
        <v>1.0</v>
      </c>
    </row>
    <row r="682">
      <c r="A682" s="2">
        <v>680.0</v>
      </c>
      <c r="B682" s="2">
        <v>680.0</v>
      </c>
      <c r="C682" s="2">
        <v>680.0</v>
      </c>
      <c r="E682" s="2" t="s">
        <v>7</v>
      </c>
      <c r="H682" s="2" t="s">
        <v>10</v>
      </c>
      <c r="J682" s="4">
        <v>30214.0</v>
      </c>
      <c r="K682" s="2">
        <v>6.0</v>
      </c>
      <c r="L682" s="2">
        <v>30.0</v>
      </c>
      <c r="M682" s="2">
        <v>15.0</v>
      </c>
      <c r="N682" s="2">
        <v>16.0</v>
      </c>
      <c r="O682" s="2" t="s">
        <v>291</v>
      </c>
      <c r="P682" s="2">
        <v>1.0</v>
      </c>
      <c r="U682" s="2">
        <v>1.0</v>
      </c>
      <c r="V682" s="2" t="s">
        <v>515</v>
      </c>
      <c r="Y682" s="2" t="s">
        <v>714</v>
      </c>
      <c r="AA682" s="2" t="s">
        <v>3194</v>
      </c>
      <c r="AB682" s="2">
        <v>2.0</v>
      </c>
      <c r="AC682" s="2" t="s">
        <v>3195</v>
      </c>
      <c r="AD682" s="2" t="s">
        <v>114</v>
      </c>
      <c r="AM682" s="2" t="s">
        <v>41</v>
      </c>
      <c r="AW682" s="2" t="s">
        <v>101</v>
      </c>
      <c r="AY682" s="2">
        <v>10.0</v>
      </c>
      <c r="AZ682" s="2" t="s">
        <v>3196</v>
      </c>
      <c r="BA682" s="2" t="s">
        <v>3197</v>
      </c>
      <c r="BB682" s="2" t="s">
        <v>3198</v>
      </c>
      <c r="BC682" s="2">
        <v>1.0</v>
      </c>
    </row>
    <row r="683">
      <c r="A683" s="2">
        <v>681.0</v>
      </c>
      <c r="B683" s="2">
        <v>681.0</v>
      </c>
      <c r="C683" s="2">
        <v>681.0</v>
      </c>
      <c r="D683" s="2" t="s">
        <v>6</v>
      </c>
      <c r="J683" s="4">
        <v>35051.0</v>
      </c>
      <c r="K683" s="2">
        <v>7.0</v>
      </c>
      <c r="L683" s="2">
        <v>10.0</v>
      </c>
      <c r="M683" s="2">
        <v>3.0</v>
      </c>
      <c r="N683" s="2">
        <v>4.0</v>
      </c>
      <c r="O683" s="2" t="s">
        <v>327</v>
      </c>
      <c r="P683" s="2">
        <v>1.0</v>
      </c>
      <c r="U683" s="2">
        <v>1.0</v>
      </c>
      <c r="V683" s="2" t="s">
        <v>315</v>
      </c>
      <c r="X683" s="2" t="s">
        <v>111</v>
      </c>
      <c r="Z683" s="2" t="s">
        <v>684</v>
      </c>
      <c r="AB683" s="2">
        <v>1.0</v>
      </c>
      <c r="AD683" s="2" t="s">
        <v>464</v>
      </c>
      <c r="AJ683" s="2" t="s">
        <v>38</v>
      </c>
      <c r="AO683" s="2" t="s">
        <v>79</v>
      </c>
      <c r="AQ683" s="2">
        <v>5.0</v>
      </c>
      <c r="AT683" s="2">
        <v>12.0</v>
      </c>
      <c r="AU683" s="2">
        <v>4.0</v>
      </c>
      <c r="AV683" s="2" t="s">
        <v>3199</v>
      </c>
      <c r="AW683" s="2" t="s">
        <v>101</v>
      </c>
      <c r="AY683" s="2">
        <v>10.0</v>
      </c>
      <c r="AZ683" s="2" t="s">
        <v>3200</v>
      </c>
      <c r="BC683" s="2">
        <v>1.0</v>
      </c>
    </row>
    <row r="684">
      <c r="A684" s="2">
        <v>682.0</v>
      </c>
      <c r="B684" s="2">
        <v>682.0</v>
      </c>
      <c r="C684" s="2">
        <v>682.0</v>
      </c>
      <c r="D684" s="2" t="s">
        <v>6</v>
      </c>
      <c r="F684" s="2" t="s">
        <v>8</v>
      </c>
      <c r="G684" s="2" t="s">
        <v>9</v>
      </c>
      <c r="H684" s="2" t="s">
        <v>10</v>
      </c>
      <c r="J684" s="4">
        <v>35573.0</v>
      </c>
      <c r="K684" s="2">
        <v>10.0</v>
      </c>
      <c r="L684" s="2">
        <v>20.0</v>
      </c>
      <c r="M684" s="2">
        <v>10.0</v>
      </c>
      <c r="N684" s="2">
        <v>10.0</v>
      </c>
      <c r="O684" s="2" t="s">
        <v>106</v>
      </c>
      <c r="P684" s="2">
        <v>1.0</v>
      </c>
      <c r="U684" s="2">
        <v>0.0</v>
      </c>
      <c r="AD684" s="2" t="s">
        <v>236</v>
      </c>
      <c r="AJ684" s="2" t="s">
        <v>38</v>
      </c>
      <c r="AO684" s="2" t="s">
        <v>79</v>
      </c>
      <c r="AQ684" s="2">
        <v>6.0</v>
      </c>
      <c r="AS684" s="2">
        <v>6.0</v>
      </c>
      <c r="AU684" s="2">
        <v>30.0</v>
      </c>
      <c r="AV684" s="2" t="s">
        <v>3201</v>
      </c>
      <c r="AX684" s="2" t="s">
        <v>3202</v>
      </c>
      <c r="AY684" s="2">
        <v>10.0</v>
      </c>
      <c r="AZ684" s="2" t="s">
        <v>3203</v>
      </c>
      <c r="BA684" s="2" t="s">
        <v>3204</v>
      </c>
      <c r="BB684" s="2" t="s">
        <v>3205</v>
      </c>
      <c r="BC684" s="2">
        <v>1.0</v>
      </c>
    </row>
    <row r="685">
      <c r="A685" s="2">
        <v>683.0</v>
      </c>
      <c r="B685" s="2">
        <v>683.0</v>
      </c>
      <c r="C685" s="2">
        <v>683.0</v>
      </c>
      <c r="G685" s="2" t="s">
        <v>9</v>
      </c>
      <c r="J685" s="4">
        <v>26938.0</v>
      </c>
      <c r="K685" s="2">
        <v>5.0</v>
      </c>
      <c r="L685" s="2">
        <v>120.0</v>
      </c>
      <c r="M685" s="2">
        <v>12.0</v>
      </c>
      <c r="N685" s="2">
        <v>60.0</v>
      </c>
      <c r="O685" s="2" t="s">
        <v>106</v>
      </c>
      <c r="P685" s="2">
        <v>0.0</v>
      </c>
      <c r="R685" s="2" t="s">
        <v>41</v>
      </c>
      <c r="S685" s="2" t="s">
        <v>135</v>
      </c>
      <c r="U685" s="2">
        <v>1.0</v>
      </c>
      <c r="V685" s="2" t="s">
        <v>315</v>
      </c>
      <c r="X685" s="2" t="s">
        <v>147</v>
      </c>
      <c r="Z685" s="2" t="s">
        <v>457</v>
      </c>
      <c r="AB685" s="2">
        <v>15.0</v>
      </c>
      <c r="AD685" s="2" t="s">
        <v>114</v>
      </c>
      <c r="AJ685" s="2" t="s">
        <v>38</v>
      </c>
      <c r="AO685" s="2" t="s">
        <v>237</v>
      </c>
      <c r="AQ685" s="2">
        <v>6.0</v>
      </c>
      <c r="AS685" s="2">
        <v>6.0</v>
      </c>
      <c r="AU685" s="2">
        <v>15.0</v>
      </c>
      <c r="AV685" s="2" t="s">
        <v>102</v>
      </c>
      <c r="AW685" s="2" t="s">
        <v>101</v>
      </c>
      <c r="AY685" s="2">
        <v>5.0</v>
      </c>
      <c r="AZ685" s="2" t="s">
        <v>3206</v>
      </c>
      <c r="BA685" s="2" t="s">
        <v>41</v>
      </c>
      <c r="BB685" s="2" t="s">
        <v>41</v>
      </c>
      <c r="BC685" s="2">
        <v>0.0</v>
      </c>
    </row>
    <row r="686">
      <c r="A686" s="2">
        <v>684.0</v>
      </c>
      <c r="B686" s="2">
        <v>684.0</v>
      </c>
      <c r="C686" s="2">
        <v>684.0</v>
      </c>
      <c r="H686" s="2" t="s">
        <v>10</v>
      </c>
      <c r="J686" s="4">
        <v>28137.0</v>
      </c>
      <c r="K686" s="2">
        <v>7.0</v>
      </c>
      <c r="L686" s="2">
        <v>120.0</v>
      </c>
      <c r="M686" s="2">
        <v>6.0</v>
      </c>
      <c r="N686" s="2">
        <v>3.0</v>
      </c>
      <c r="O686" s="2" t="s">
        <v>437</v>
      </c>
      <c r="P686" s="2">
        <v>0.0</v>
      </c>
      <c r="Q686" s="2" t="s">
        <v>71</v>
      </c>
      <c r="S686" s="2" t="s">
        <v>130</v>
      </c>
      <c r="U686" s="2">
        <v>1.0</v>
      </c>
      <c r="V686" s="2" t="s">
        <v>315</v>
      </c>
      <c r="X686" s="2" t="s">
        <v>122</v>
      </c>
      <c r="Z686" s="2" t="s">
        <v>123</v>
      </c>
      <c r="AB686" s="2">
        <v>17.0</v>
      </c>
      <c r="AC686" s="2" t="s">
        <v>3207</v>
      </c>
      <c r="AD686" s="2" t="s">
        <v>78</v>
      </c>
      <c r="AJ686" s="2" t="s">
        <v>38</v>
      </c>
      <c r="AO686" s="2" t="s">
        <v>97</v>
      </c>
      <c r="AQ686" s="2">
        <v>6.0</v>
      </c>
      <c r="AS686" s="2">
        <v>3.0</v>
      </c>
      <c r="AU686" s="2">
        <v>10.0</v>
      </c>
      <c r="AV686" s="2" t="s">
        <v>3208</v>
      </c>
      <c r="AW686" s="2" t="s">
        <v>101</v>
      </c>
      <c r="AY686" s="2">
        <v>9.0</v>
      </c>
      <c r="AZ686" s="2" t="s">
        <v>3209</v>
      </c>
      <c r="BA686" s="2" t="s">
        <v>3210</v>
      </c>
      <c r="BB686" s="2" t="s">
        <v>3211</v>
      </c>
      <c r="BC686" s="2">
        <v>0.0</v>
      </c>
    </row>
    <row r="687">
      <c r="A687" s="2">
        <v>685.0</v>
      </c>
      <c r="B687" s="2">
        <v>685.0</v>
      </c>
      <c r="C687" s="2">
        <v>685.0</v>
      </c>
      <c r="D687" s="2" t="s">
        <v>6</v>
      </c>
      <c r="J687" s="4">
        <v>30645.0</v>
      </c>
      <c r="K687" s="2">
        <v>7.0</v>
      </c>
      <c r="L687" s="2">
        <v>20.0</v>
      </c>
      <c r="M687" s="2">
        <v>10.0</v>
      </c>
      <c r="N687" s="2">
        <v>20.0</v>
      </c>
      <c r="O687" s="2" t="s">
        <v>128</v>
      </c>
      <c r="P687" s="2">
        <v>1.0</v>
      </c>
      <c r="U687" s="2">
        <v>1.0</v>
      </c>
      <c r="V687" s="2" t="s">
        <v>206</v>
      </c>
      <c r="X687" s="2" t="s">
        <v>75</v>
      </c>
      <c r="Z687" s="2" t="s">
        <v>76</v>
      </c>
      <c r="AB687" s="2">
        <v>1.0</v>
      </c>
      <c r="AC687" s="2" t="s">
        <v>3212</v>
      </c>
      <c r="AD687" s="2" t="s">
        <v>114</v>
      </c>
      <c r="AH687" s="2" t="s">
        <v>36</v>
      </c>
      <c r="AO687" s="2" t="s">
        <v>116</v>
      </c>
      <c r="AR687" s="2">
        <v>15.0</v>
      </c>
      <c r="AT687" s="2">
        <v>20.0</v>
      </c>
      <c r="AU687" s="2">
        <v>20.0</v>
      </c>
      <c r="AV687" s="2" t="s">
        <v>3213</v>
      </c>
      <c r="AW687" s="2" t="s">
        <v>84</v>
      </c>
      <c r="AY687" s="2">
        <v>10.0</v>
      </c>
      <c r="AZ687" s="2" t="s">
        <v>3214</v>
      </c>
      <c r="BA687" s="2" t="s">
        <v>3215</v>
      </c>
      <c r="BB687" s="2" t="s">
        <v>3216</v>
      </c>
      <c r="BC687" s="2">
        <v>0.0</v>
      </c>
    </row>
    <row r="688">
      <c r="A688" s="2">
        <v>686.0</v>
      </c>
      <c r="B688" s="2">
        <v>686.0</v>
      </c>
      <c r="C688" s="2">
        <v>686.0</v>
      </c>
      <c r="E688" s="2" t="s">
        <v>7</v>
      </c>
      <c r="H688" s="2" t="s">
        <v>10</v>
      </c>
      <c r="J688" s="4">
        <v>29020.0</v>
      </c>
      <c r="K688" s="2">
        <v>4.0</v>
      </c>
      <c r="L688" s="2">
        <v>70.0</v>
      </c>
      <c r="M688" s="2">
        <v>12.0</v>
      </c>
      <c r="N688" s="2">
        <v>25.0</v>
      </c>
      <c r="O688" s="2" t="s">
        <v>405</v>
      </c>
      <c r="P688" s="2">
        <v>0.0</v>
      </c>
      <c r="Q688" s="2" t="s">
        <v>89</v>
      </c>
      <c r="T688" s="2" t="s">
        <v>3217</v>
      </c>
      <c r="U688" s="2">
        <v>1.0</v>
      </c>
      <c r="V688" s="2" t="s">
        <v>524</v>
      </c>
      <c r="Y688" s="2" t="s">
        <v>3218</v>
      </c>
      <c r="Z688" s="2" t="s">
        <v>399</v>
      </c>
      <c r="AB688" s="2">
        <v>11.0</v>
      </c>
      <c r="AC688" s="2" t="s">
        <v>3219</v>
      </c>
      <c r="AD688" s="2" t="s">
        <v>114</v>
      </c>
      <c r="AJ688" s="2" t="s">
        <v>38</v>
      </c>
      <c r="AO688" s="2" t="s">
        <v>116</v>
      </c>
      <c r="AR688" s="2">
        <v>15.0</v>
      </c>
      <c r="AT688" s="2">
        <v>10.0</v>
      </c>
      <c r="AU688" s="2">
        <v>40.0</v>
      </c>
      <c r="AV688" s="2" t="s">
        <v>3220</v>
      </c>
      <c r="AW688" s="2" t="s">
        <v>101</v>
      </c>
      <c r="AY688" s="2">
        <v>10.0</v>
      </c>
      <c r="AZ688" s="2" t="s">
        <v>3221</v>
      </c>
      <c r="BA688" s="2" t="s">
        <v>3222</v>
      </c>
      <c r="BB688" s="2" t="s">
        <v>3223</v>
      </c>
      <c r="BC688" s="2">
        <v>0.0</v>
      </c>
    </row>
    <row r="689">
      <c r="A689" s="2">
        <v>687.0</v>
      </c>
      <c r="B689" s="2">
        <v>687.0</v>
      </c>
      <c r="C689" s="2">
        <v>687.0</v>
      </c>
      <c r="D689" s="2" t="s">
        <v>6</v>
      </c>
      <c r="E689" s="2" t="s">
        <v>7</v>
      </c>
      <c r="J689" s="4">
        <v>22202.0</v>
      </c>
      <c r="K689" s="2">
        <v>7.0</v>
      </c>
      <c r="L689" s="2">
        <v>40.0</v>
      </c>
      <c r="M689" s="2">
        <v>12.0</v>
      </c>
      <c r="N689" s="2">
        <v>10.0</v>
      </c>
      <c r="O689" s="2" t="s">
        <v>437</v>
      </c>
      <c r="P689" s="2">
        <v>1.0</v>
      </c>
      <c r="U689" s="2">
        <v>1.0</v>
      </c>
      <c r="V689" s="2" t="s">
        <v>524</v>
      </c>
      <c r="X689" s="2" t="s">
        <v>207</v>
      </c>
      <c r="Z689" s="2" t="s">
        <v>123</v>
      </c>
      <c r="AB689" s="2">
        <v>30.0</v>
      </c>
      <c r="AC689" s="2" t="s">
        <v>3224</v>
      </c>
      <c r="AD689" s="2" t="s">
        <v>78</v>
      </c>
      <c r="AJ689" s="2" t="s">
        <v>38</v>
      </c>
      <c r="AO689" s="2" t="s">
        <v>97</v>
      </c>
      <c r="AQ689" s="2">
        <v>5.0</v>
      </c>
      <c r="AT689" s="2">
        <v>12.0</v>
      </c>
      <c r="AU689" s="2">
        <v>12.0</v>
      </c>
      <c r="AV689" s="2" t="s">
        <v>3225</v>
      </c>
      <c r="AW689" s="2" t="s">
        <v>101</v>
      </c>
      <c r="AY689" s="2">
        <v>10.0</v>
      </c>
      <c r="AZ689" s="2" t="s">
        <v>3226</v>
      </c>
      <c r="BC689" s="2">
        <v>0.0</v>
      </c>
    </row>
    <row r="690">
      <c r="A690" s="2">
        <v>688.0</v>
      </c>
      <c r="B690" s="2">
        <v>688.0</v>
      </c>
      <c r="C690" s="2">
        <v>688.0</v>
      </c>
      <c r="E690" s="2" t="s">
        <v>7</v>
      </c>
      <c r="H690" s="2" t="s">
        <v>10</v>
      </c>
      <c r="J690" s="4">
        <v>30233.0</v>
      </c>
      <c r="K690" s="2">
        <v>7.0</v>
      </c>
      <c r="L690" s="2">
        <v>15.0</v>
      </c>
      <c r="M690" s="2">
        <v>12.0</v>
      </c>
      <c r="N690" s="2">
        <v>12.0</v>
      </c>
      <c r="O690" s="2" t="s">
        <v>405</v>
      </c>
      <c r="P690" s="2">
        <v>0.0</v>
      </c>
      <c r="Q690" s="2" t="s">
        <v>89</v>
      </c>
      <c r="S690" s="2" t="s">
        <v>130</v>
      </c>
      <c r="U690" s="2">
        <v>1.0</v>
      </c>
      <c r="V690" s="2" t="s">
        <v>213</v>
      </c>
      <c r="X690" s="2" t="s">
        <v>111</v>
      </c>
      <c r="Z690" s="2" t="s">
        <v>123</v>
      </c>
      <c r="AB690" s="2">
        <v>1.0</v>
      </c>
      <c r="AC690" s="2" t="s">
        <v>1877</v>
      </c>
      <c r="AD690" s="2" t="s">
        <v>96</v>
      </c>
      <c r="AG690" s="2" t="s">
        <v>35</v>
      </c>
      <c r="AH690" s="2" t="s">
        <v>36</v>
      </c>
      <c r="AO690" s="2" t="s">
        <v>116</v>
      </c>
      <c r="AQ690" s="2">
        <v>2.0</v>
      </c>
      <c r="AS690" s="2">
        <v>5.0</v>
      </c>
      <c r="AU690" s="2">
        <v>30.0</v>
      </c>
      <c r="AV690" s="2" t="s">
        <v>3227</v>
      </c>
      <c r="AW690" s="2" t="s">
        <v>101</v>
      </c>
      <c r="AY690" s="2">
        <v>7.0</v>
      </c>
      <c r="AZ690" s="2" t="s">
        <v>484</v>
      </c>
      <c r="BA690" s="2" t="s">
        <v>3228</v>
      </c>
      <c r="BC690" s="2">
        <v>0.0</v>
      </c>
    </row>
    <row r="691">
      <c r="A691" s="2">
        <v>689.0</v>
      </c>
      <c r="B691" s="2">
        <v>689.0</v>
      </c>
      <c r="C691" s="2">
        <v>689.0</v>
      </c>
      <c r="D691" s="2" t="s">
        <v>6</v>
      </c>
      <c r="H691" s="2" t="s">
        <v>10</v>
      </c>
      <c r="J691" s="4">
        <v>35459.0</v>
      </c>
      <c r="K691" s="2">
        <v>5.0</v>
      </c>
      <c r="L691" s="2">
        <v>8.0</v>
      </c>
      <c r="M691" s="2">
        <v>10.0</v>
      </c>
      <c r="N691" s="2">
        <v>5.0</v>
      </c>
      <c r="O691" s="2" t="s">
        <v>120</v>
      </c>
      <c r="P691" s="2">
        <v>0.0</v>
      </c>
      <c r="Q691" s="2" t="s">
        <v>71</v>
      </c>
      <c r="S691" s="2" t="s">
        <v>135</v>
      </c>
      <c r="U691" s="2">
        <v>0.0</v>
      </c>
      <c r="AD691" s="2" t="s">
        <v>236</v>
      </c>
      <c r="AJ691" s="2" t="s">
        <v>38</v>
      </c>
      <c r="AO691" s="2" t="s">
        <v>116</v>
      </c>
      <c r="AQ691" s="2">
        <v>4.0</v>
      </c>
      <c r="AS691" s="2">
        <v>3.0</v>
      </c>
      <c r="AU691" s="2">
        <v>4.0</v>
      </c>
      <c r="AV691" s="2" t="s">
        <v>3229</v>
      </c>
      <c r="AW691" s="2" t="s">
        <v>101</v>
      </c>
      <c r="AY691" s="2">
        <v>9.0</v>
      </c>
      <c r="AZ691" s="2" t="s">
        <v>3230</v>
      </c>
      <c r="BA691" s="2" t="s">
        <v>3231</v>
      </c>
      <c r="BC691" s="2">
        <v>0.0</v>
      </c>
    </row>
    <row r="692">
      <c r="A692" s="2">
        <v>690.0</v>
      </c>
      <c r="B692" s="2">
        <v>690.0</v>
      </c>
      <c r="C692" s="2">
        <v>690.0</v>
      </c>
      <c r="E692" s="2" t="s">
        <v>7</v>
      </c>
      <c r="H692" s="2" t="s">
        <v>10</v>
      </c>
      <c r="J692" s="4">
        <v>30996.0</v>
      </c>
      <c r="K692" s="2">
        <v>7.0</v>
      </c>
      <c r="L692" s="2">
        <v>10.0</v>
      </c>
      <c r="M692" s="2">
        <v>6.0</v>
      </c>
      <c r="N692" s="2">
        <v>10.0</v>
      </c>
      <c r="O692" s="2" t="s">
        <v>120</v>
      </c>
      <c r="P692" s="2">
        <v>0.0</v>
      </c>
      <c r="Q692" s="2" t="s">
        <v>108</v>
      </c>
      <c r="S692" s="2" t="s">
        <v>130</v>
      </c>
      <c r="U692" s="2">
        <v>1.0</v>
      </c>
      <c r="V692" s="2" t="s">
        <v>515</v>
      </c>
      <c r="X692" s="2" t="s">
        <v>147</v>
      </c>
      <c r="Z692" s="2" t="s">
        <v>76</v>
      </c>
      <c r="AB692" s="2">
        <v>6.0</v>
      </c>
      <c r="AD692" s="2" t="s">
        <v>96</v>
      </c>
      <c r="AJ692" s="2" t="s">
        <v>38</v>
      </c>
      <c r="AO692" s="2" t="s">
        <v>116</v>
      </c>
      <c r="AQ692" s="2">
        <v>3.0</v>
      </c>
      <c r="AS692" s="2">
        <v>6.0</v>
      </c>
      <c r="AU692" s="2">
        <v>10.0</v>
      </c>
      <c r="AV692" s="2" t="s">
        <v>3232</v>
      </c>
      <c r="AW692" s="2" t="s">
        <v>101</v>
      </c>
      <c r="AY692" s="2">
        <v>10.0</v>
      </c>
      <c r="BC692" s="2">
        <v>0.0</v>
      </c>
    </row>
    <row r="693">
      <c r="A693" s="2">
        <v>691.0</v>
      </c>
      <c r="B693" s="2">
        <v>691.0</v>
      </c>
      <c r="C693" s="2">
        <v>691.0</v>
      </c>
      <c r="E693" s="2" t="s">
        <v>7</v>
      </c>
      <c r="J693" s="4">
        <v>28795.0</v>
      </c>
      <c r="K693" s="2">
        <v>7.0</v>
      </c>
      <c r="L693" s="2">
        <v>180.0</v>
      </c>
      <c r="M693" s="2">
        <v>11.0</v>
      </c>
      <c r="N693" s="2">
        <v>3.0</v>
      </c>
      <c r="O693" s="2" t="s">
        <v>70</v>
      </c>
      <c r="P693" s="2">
        <v>0.0</v>
      </c>
      <c r="R693" s="2" t="s">
        <v>3233</v>
      </c>
      <c r="S693" s="2" t="s">
        <v>130</v>
      </c>
      <c r="U693" s="2">
        <v>1.0</v>
      </c>
      <c r="V693" s="2" t="s">
        <v>224</v>
      </c>
      <c r="X693" s="2" t="s">
        <v>122</v>
      </c>
      <c r="Z693" s="2" t="s">
        <v>333</v>
      </c>
      <c r="AB693" s="2">
        <v>5.0</v>
      </c>
      <c r="AC693" s="2" t="s">
        <v>3234</v>
      </c>
      <c r="AD693" s="2" t="s">
        <v>114</v>
      </c>
      <c r="AM693" s="2" t="s">
        <v>41</v>
      </c>
      <c r="AW693" s="2" t="s">
        <v>101</v>
      </c>
      <c r="AY693" s="2">
        <v>7.0</v>
      </c>
      <c r="AZ693" s="2" t="s">
        <v>3235</v>
      </c>
      <c r="BA693" s="2" t="s">
        <v>3236</v>
      </c>
      <c r="BC693" s="2">
        <v>1.0</v>
      </c>
    </row>
    <row r="694">
      <c r="A694" s="2">
        <v>692.0</v>
      </c>
      <c r="B694" s="2">
        <v>692.0</v>
      </c>
      <c r="C694" s="2">
        <v>692.0</v>
      </c>
      <c r="E694" s="2" t="s">
        <v>7</v>
      </c>
      <c r="J694" s="4">
        <v>26256.0</v>
      </c>
      <c r="K694" s="2">
        <v>8.0</v>
      </c>
      <c r="L694" s="2">
        <v>0.0</v>
      </c>
      <c r="M694" s="2">
        <v>12.0</v>
      </c>
      <c r="N694" s="2">
        <v>26.0</v>
      </c>
      <c r="O694" s="2" t="s">
        <v>192</v>
      </c>
      <c r="P694" s="2">
        <v>1.0</v>
      </c>
      <c r="U694" s="2">
        <v>1.0</v>
      </c>
      <c r="V694" s="2" t="s">
        <v>315</v>
      </c>
      <c r="X694" s="2" t="s">
        <v>111</v>
      </c>
      <c r="Z694" s="2" t="s">
        <v>228</v>
      </c>
      <c r="AB694" s="2">
        <v>7.0</v>
      </c>
      <c r="AC694" s="2" t="s">
        <v>3237</v>
      </c>
      <c r="AD694" s="2" t="s">
        <v>96</v>
      </c>
      <c r="AH694" s="2" t="s">
        <v>36</v>
      </c>
      <c r="AI694" s="2" t="s">
        <v>37</v>
      </c>
      <c r="AK694" s="2" t="s">
        <v>39</v>
      </c>
      <c r="AO694" s="2" t="s">
        <v>79</v>
      </c>
      <c r="AQ694" s="2">
        <v>6.0</v>
      </c>
      <c r="AS694" s="2">
        <v>2.0</v>
      </c>
      <c r="AU694" s="2">
        <v>8.0</v>
      </c>
      <c r="AV694" s="2" t="s">
        <v>3238</v>
      </c>
      <c r="AX694" s="2" t="s">
        <v>3239</v>
      </c>
      <c r="AY694" s="2">
        <v>10.0</v>
      </c>
      <c r="AZ694" s="2" t="s">
        <v>3240</v>
      </c>
      <c r="BA694" s="2" t="s">
        <v>3241</v>
      </c>
      <c r="BB694" s="2" t="s">
        <v>3242</v>
      </c>
      <c r="BC694" s="2">
        <v>1.0</v>
      </c>
    </row>
    <row r="695">
      <c r="A695" s="2">
        <v>693.0</v>
      </c>
      <c r="B695" s="2">
        <v>693.0</v>
      </c>
      <c r="C695" s="2">
        <v>693.0</v>
      </c>
      <c r="E695" s="2" t="s">
        <v>7</v>
      </c>
      <c r="H695" s="2" t="s">
        <v>10</v>
      </c>
      <c r="J695" s="4">
        <v>23641.0</v>
      </c>
      <c r="K695" s="2">
        <v>7.0</v>
      </c>
      <c r="L695" s="2">
        <v>50.0</v>
      </c>
      <c r="M695" s="2">
        <v>8.0</v>
      </c>
      <c r="N695" s="2">
        <v>5.0</v>
      </c>
      <c r="O695" s="2" t="s">
        <v>106</v>
      </c>
      <c r="P695" s="2">
        <v>1.0</v>
      </c>
      <c r="U695" s="2">
        <v>1.0</v>
      </c>
      <c r="V695" s="2" t="s">
        <v>11</v>
      </c>
      <c r="X695" s="2" t="s">
        <v>147</v>
      </c>
      <c r="AA695" s="2" t="s">
        <v>1010</v>
      </c>
      <c r="AB695" s="2">
        <v>30.0</v>
      </c>
      <c r="AC695" s="2" t="s">
        <v>3243</v>
      </c>
      <c r="AD695" s="2" t="s">
        <v>78</v>
      </c>
      <c r="AJ695" s="2" t="s">
        <v>38</v>
      </c>
      <c r="AO695" s="2" t="s">
        <v>97</v>
      </c>
      <c r="AQ695" s="2">
        <v>6.0</v>
      </c>
      <c r="AS695" s="2">
        <v>6.0</v>
      </c>
      <c r="AU695" s="2">
        <v>20.0</v>
      </c>
      <c r="AV695" s="2" t="s">
        <v>3244</v>
      </c>
      <c r="AX695" s="2" t="s">
        <v>3245</v>
      </c>
      <c r="AY695" s="2">
        <v>7.0</v>
      </c>
      <c r="AZ695" s="2" t="s">
        <v>3246</v>
      </c>
      <c r="BA695" s="2" t="s">
        <v>3247</v>
      </c>
      <c r="BC695" s="2">
        <v>0.0</v>
      </c>
    </row>
    <row r="696">
      <c r="A696" s="2">
        <v>694.0</v>
      </c>
      <c r="B696" s="2">
        <v>694.0</v>
      </c>
      <c r="C696" s="2">
        <v>694.0</v>
      </c>
      <c r="E696" s="2" t="s">
        <v>7</v>
      </c>
      <c r="J696" s="4">
        <v>31131.0</v>
      </c>
      <c r="K696" s="2">
        <v>6.0</v>
      </c>
      <c r="L696" s="2">
        <v>60.0</v>
      </c>
      <c r="M696" s="2">
        <v>12.0</v>
      </c>
      <c r="N696" s="2">
        <v>6.0</v>
      </c>
      <c r="O696" s="2" t="s">
        <v>120</v>
      </c>
      <c r="P696" s="2">
        <v>1.0</v>
      </c>
      <c r="U696" s="2">
        <v>1.0</v>
      </c>
      <c r="V696" s="2" t="s">
        <v>206</v>
      </c>
      <c r="X696" s="2" t="s">
        <v>485</v>
      </c>
      <c r="AA696" s="2" t="s">
        <v>3248</v>
      </c>
      <c r="AB696" s="2">
        <v>9.0</v>
      </c>
      <c r="AC696" s="2" t="s">
        <v>3249</v>
      </c>
      <c r="AD696" s="2" t="s">
        <v>78</v>
      </c>
      <c r="AJ696" s="2" t="s">
        <v>38</v>
      </c>
      <c r="AO696" s="2" t="s">
        <v>79</v>
      </c>
      <c r="AQ696" s="2">
        <v>5.0</v>
      </c>
      <c r="AS696" s="2">
        <v>6.0</v>
      </c>
      <c r="AU696" s="2">
        <v>30.0</v>
      </c>
      <c r="AV696" s="2" t="s">
        <v>3250</v>
      </c>
      <c r="AW696" s="2" t="s">
        <v>101</v>
      </c>
      <c r="AY696" s="2">
        <v>10.0</v>
      </c>
      <c r="AZ696" s="2" t="s">
        <v>3251</v>
      </c>
      <c r="BA696" s="2" t="s">
        <v>3252</v>
      </c>
      <c r="BB696" s="2" t="s">
        <v>3253</v>
      </c>
      <c r="BC696" s="2">
        <v>1.0</v>
      </c>
    </row>
    <row r="697">
      <c r="A697" s="2">
        <v>695.0</v>
      </c>
      <c r="B697" s="2">
        <v>695.0</v>
      </c>
      <c r="C697" s="2">
        <v>695.0</v>
      </c>
      <c r="D697" s="2" t="s">
        <v>6</v>
      </c>
      <c r="H697" s="2" t="s">
        <v>10</v>
      </c>
      <c r="J697" s="4">
        <v>28207.0</v>
      </c>
      <c r="K697" s="2">
        <v>7.0</v>
      </c>
      <c r="L697" s="2">
        <v>45.0</v>
      </c>
      <c r="M697" s="2">
        <v>10.0</v>
      </c>
      <c r="N697" s="2">
        <v>6.0</v>
      </c>
      <c r="O697" s="2" t="s">
        <v>327</v>
      </c>
      <c r="P697" s="2">
        <v>1.0</v>
      </c>
      <c r="U697" s="2">
        <v>1.0</v>
      </c>
      <c r="V697" s="2" t="s">
        <v>74</v>
      </c>
      <c r="X697" s="2" t="s">
        <v>75</v>
      </c>
      <c r="Z697" s="2" t="s">
        <v>123</v>
      </c>
      <c r="AB697" s="2">
        <v>17.0</v>
      </c>
      <c r="AC697" s="2" t="s">
        <v>3254</v>
      </c>
      <c r="AD697" s="2" t="s">
        <v>114</v>
      </c>
      <c r="AI697" s="2" t="s">
        <v>37</v>
      </c>
      <c r="AO697" s="2" t="s">
        <v>79</v>
      </c>
      <c r="AQ697" s="2">
        <v>6.0</v>
      </c>
      <c r="AS697" s="2">
        <v>6.0</v>
      </c>
      <c r="AU697" s="2">
        <v>6.0</v>
      </c>
      <c r="AV697" s="2" t="s">
        <v>3255</v>
      </c>
      <c r="AW697" s="2" t="s">
        <v>101</v>
      </c>
      <c r="AY697" s="2">
        <v>10.0</v>
      </c>
      <c r="AZ697" s="2" t="s">
        <v>3256</v>
      </c>
      <c r="BA697" s="2" t="s">
        <v>3257</v>
      </c>
      <c r="BB697" s="2" t="s">
        <v>3258</v>
      </c>
      <c r="BC697" s="2">
        <v>1.0</v>
      </c>
    </row>
    <row r="698">
      <c r="A698" s="2">
        <v>696.0</v>
      </c>
      <c r="B698" s="2">
        <v>696.0</v>
      </c>
      <c r="C698" s="2">
        <v>696.0</v>
      </c>
      <c r="D698" s="2" t="s">
        <v>6</v>
      </c>
      <c r="E698" s="2" t="s">
        <v>7</v>
      </c>
      <c r="G698" s="2" t="s">
        <v>9</v>
      </c>
      <c r="H698" s="2" t="s">
        <v>10</v>
      </c>
      <c r="J698" s="4">
        <v>27646.0</v>
      </c>
      <c r="K698" s="2">
        <v>6.0</v>
      </c>
      <c r="L698" s="2">
        <v>60.0</v>
      </c>
      <c r="M698" s="2">
        <v>6.0</v>
      </c>
      <c r="N698" s="2">
        <v>3.0</v>
      </c>
      <c r="O698" s="2" t="s">
        <v>291</v>
      </c>
      <c r="P698" s="2">
        <v>0.0</v>
      </c>
      <c r="Q698" s="2" t="s">
        <v>71</v>
      </c>
      <c r="S698" s="2" t="s">
        <v>130</v>
      </c>
      <c r="U698" s="2">
        <v>1.0</v>
      </c>
      <c r="V698" s="2" t="s">
        <v>35</v>
      </c>
      <c r="X698" s="2" t="s">
        <v>111</v>
      </c>
      <c r="AA698" s="2" t="s">
        <v>3259</v>
      </c>
      <c r="AB698" s="2">
        <v>4.0</v>
      </c>
      <c r="AC698" s="2" t="s">
        <v>3260</v>
      </c>
      <c r="AD698" s="2" t="s">
        <v>1229</v>
      </c>
      <c r="AG698" s="2" t="s">
        <v>35</v>
      </c>
      <c r="AO698" s="2" t="s">
        <v>97</v>
      </c>
      <c r="AQ698" s="2">
        <v>5.0</v>
      </c>
      <c r="AS698" s="2">
        <v>5.0</v>
      </c>
      <c r="AU698" s="2">
        <v>12.0</v>
      </c>
      <c r="AV698" s="2" t="s">
        <v>3261</v>
      </c>
      <c r="AW698" s="2" t="s">
        <v>101</v>
      </c>
      <c r="AY698" s="2">
        <v>10.0</v>
      </c>
      <c r="AZ698" s="2" t="s">
        <v>41</v>
      </c>
      <c r="BA698" s="2" t="s">
        <v>3262</v>
      </c>
      <c r="BB698" s="2" t="s">
        <v>3263</v>
      </c>
      <c r="BC698" s="2">
        <v>0.0</v>
      </c>
    </row>
    <row r="699">
      <c r="A699" s="2">
        <v>697.0</v>
      </c>
      <c r="B699" s="2">
        <v>697.0</v>
      </c>
      <c r="C699" s="2">
        <v>697.0</v>
      </c>
      <c r="H699" s="2" t="s">
        <v>10</v>
      </c>
      <c r="J699" s="4">
        <v>30727.0</v>
      </c>
      <c r="K699" s="2">
        <v>7.0</v>
      </c>
      <c r="L699" s="2">
        <v>90.0</v>
      </c>
      <c r="M699" s="2">
        <v>14.0</v>
      </c>
      <c r="N699" s="2">
        <v>2.0</v>
      </c>
      <c r="O699" s="2" t="s">
        <v>405</v>
      </c>
      <c r="P699" s="2">
        <v>1.0</v>
      </c>
      <c r="U699" s="2">
        <v>1.0</v>
      </c>
      <c r="V699" s="2" t="s">
        <v>315</v>
      </c>
      <c r="Y699" s="2" t="s">
        <v>361</v>
      </c>
      <c r="Z699" s="2" t="s">
        <v>123</v>
      </c>
      <c r="AB699" s="2">
        <v>8.0</v>
      </c>
      <c r="AC699" s="2" t="s">
        <v>3264</v>
      </c>
      <c r="AD699" s="2" t="s">
        <v>114</v>
      </c>
      <c r="AI699" s="2" t="s">
        <v>37</v>
      </c>
      <c r="AO699" s="2" t="s">
        <v>97</v>
      </c>
      <c r="AQ699" s="2">
        <v>3.0</v>
      </c>
      <c r="AS699" s="2">
        <v>1.0</v>
      </c>
      <c r="AU699" s="2">
        <v>15.0</v>
      </c>
      <c r="AV699" s="2" t="s">
        <v>3265</v>
      </c>
      <c r="AX699" s="2" t="s">
        <v>3266</v>
      </c>
      <c r="AY699" s="2">
        <v>8.0</v>
      </c>
      <c r="AZ699" s="2" t="s">
        <v>3267</v>
      </c>
      <c r="BB699" s="2" t="s">
        <v>3268</v>
      </c>
      <c r="BC699" s="2">
        <v>0.0</v>
      </c>
    </row>
    <row r="700">
      <c r="A700" s="2">
        <v>698.0</v>
      </c>
      <c r="B700" s="2">
        <v>698.0</v>
      </c>
      <c r="C700" s="2">
        <v>698.0</v>
      </c>
      <c r="D700" s="2" t="s">
        <v>6</v>
      </c>
      <c r="J700" s="4">
        <v>28413.0</v>
      </c>
      <c r="K700" s="2">
        <v>5.0</v>
      </c>
      <c r="L700" s="2">
        <v>150.0</v>
      </c>
      <c r="M700" s="2">
        <v>6.0</v>
      </c>
      <c r="N700" s="2">
        <v>1.0</v>
      </c>
      <c r="O700" s="2" t="s">
        <v>70</v>
      </c>
      <c r="P700" s="2">
        <v>1.0</v>
      </c>
      <c r="U700" s="2">
        <v>1.0</v>
      </c>
      <c r="V700" s="2" t="s">
        <v>206</v>
      </c>
      <c r="X700" s="2" t="s">
        <v>122</v>
      </c>
      <c r="Z700" s="2" t="s">
        <v>123</v>
      </c>
      <c r="AB700" s="2">
        <v>19.0</v>
      </c>
      <c r="AC700" s="2" t="s">
        <v>3269</v>
      </c>
      <c r="AD700" s="2" t="s">
        <v>78</v>
      </c>
      <c r="AI700" s="2" t="s">
        <v>37</v>
      </c>
      <c r="AJ700" s="2" t="s">
        <v>38</v>
      </c>
      <c r="AO700" s="2" t="s">
        <v>79</v>
      </c>
      <c r="AQ700" s="2">
        <v>6.0</v>
      </c>
      <c r="AS700" s="2">
        <v>6.0</v>
      </c>
      <c r="AU700" s="2">
        <v>4.0</v>
      </c>
      <c r="AV700" s="2" t="s">
        <v>3270</v>
      </c>
      <c r="AW700" s="2" t="s">
        <v>101</v>
      </c>
      <c r="AY700" s="2">
        <v>10.0</v>
      </c>
      <c r="AZ700" s="2" t="s">
        <v>3271</v>
      </c>
      <c r="BA700" s="2" t="s">
        <v>3272</v>
      </c>
      <c r="BB700" s="2" t="s">
        <v>3273</v>
      </c>
      <c r="BC700" s="2">
        <v>1.0</v>
      </c>
    </row>
    <row r="701">
      <c r="A701" s="2">
        <v>699.0</v>
      </c>
      <c r="B701" s="2">
        <v>699.0</v>
      </c>
      <c r="C701" s="2">
        <v>699.0</v>
      </c>
      <c r="D701" s="2" t="s">
        <v>6</v>
      </c>
      <c r="J701" s="4">
        <v>26235.0</v>
      </c>
      <c r="K701" s="2">
        <v>8.0</v>
      </c>
      <c r="L701" s="2">
        <v>40.0</v>
      </c>
      <c r="M701" s="2">
        <v>10.0</v>
      </c>
      <c r="N701" s="2">
        <v>6.0</v>
      </c>
      <c r="O701" s="2" t="s">
        <v>134</v>
      </c>
      <c r="P701" s="2">
        <v>0.0</v>
      </c>
      <c r="Q701" s="2" t="s">
        <v>89</v>
      </c>
      <c r="S701" s="2" t="s">
        <v>90</v>
      </c>
      <c r="U701" s="2">
        <v>1.0</v>
      </c>
      <c r="V701" s="2" t="s">
        <v>110</v>
      </c>
      <c r="X701" s="2" t="s">
        <v>75</v>
      </c>
      <c r="AA701" s="2" t="s">
        <v>3274</v>
      </c>
      <c r="AB701" s="2">
        <v>5.0</v>
      </c>
      <c r="AC701" s="2" t="s">
        <v>3275</v>
      </c>
      <c r="AD701" s="2" t="s">
        <v>96</v>
      </c>
      <c r="AG701" s="2" t="s">
        <v>35</v>
      </c>
      <c r="AO701" s="2" t="s">
        <v>116</v>
      </c>
      <c r="AR701" s="2">
        <v>12.0</v>
      </c>
      <c r="AS701" s="2">
        <v>6.0</v>
      </c>
      <c r="AU701" s="2">
        <v>20.0</v>
      </c>
      <c r="AV701" s="2" t="s">
        <v>3276</v>
      </c>
      <c r="AW701" s="2" t="s">
        <v>101</v>
      </c>
      <c r="AY701" s="2">
        <v>9.0</v>
      </c>
      <c r="AZ701" s="2" t="s">
        <v>3277</v>
      </c>
      <c r="BA701" s="2" t="s">
        <v>3278</v>
      </c>
      <c r="BC701" s="2">
        <v>1.0</v>
      </c>
    </row>
    <row r="702">
      <c r="A702" s="2">
        <v>700.0</v>
      </c>
      <c r="B702" s="2">
        <v>700.0</v>
      </c>
      <c r="C702" s="2">
        <v>700.0</v>
      </c>
      <c r="D702" s="2" t="s">
        <v>6</v>
      </c>
      <c r="E702" s="2" t="s">
        <v>7</v>
      </c>
      <c r="H702" s="2" t="s">
        <v>10</v>
      </c>
      <c r="J702" s="4">
        <v>24168.0</v>
      </c>
      <c r="K702" s="2">
        <v>7.0</v>
      </c>
      <c r="L702" s="2">
        <v>180.0</v>
      </c>
      <c r="M702" s="2">
        <v>12.0</v>
      </c>
      <c r="N702" s="2">
        <v>10.0</v>
      </c>
      <c r="O702" s="2" t="s">
        <v>120</v>
      </c>
      <c r="P702" s="2">
        <v>0.0</v>
      </c>
      <c r="Q702" s="2" t="s">
        <v>129</v>
      </c>
      <c r="S702" s="2" t="s">
        <v>135</v>
      </c>
      <c r="U702" s="2">
        <v>1.0</v>
      </c>
      <c r="V702" s="2" t="s">
        <v>74</v>
      </c>
      <c r="X702" s="2" t="s">
        <v>111</v>
      </c>
      <c r="Z702" s="2" t="s">
        <v>138</v>
      </c>
      <c r="AB702" s="2">
        <v>25.0</v>
      </c>
      <c r="AD702" s="2" t="s">
        <v>114</v>
      </c>
      <c r="AH702" s="2" t="s">
        <v>36</v>
      </c>
      <c r="AO702" s="2" t="s">
        <v>116</v>
      </c>
      <c r="AQ702" s="2">
        <v>6.0</v>
      </c>
      <c r="AS702" s="2">
        <v>5.0</v>
      </c>
      <c r="AU702" s="2">
        <v>260.0</v>
      </c>
      <c r="AV702" s="2" t="s">
        <v>3279</v>
      </c>
      <c r="AW702" s="2" t="s">
        <v>101</v>
      </c>
      <c r="AY702" s="2">
        <v>9.0</v>
      </c>
      <c r="AZ702" s="2" t="s">
        <v>3280</v>
      </c>
      <c r="BB702" s="2" t="s">
        <v>3281</v>
      </c>
      <c r="BC702" s="2">
        <v>0.0</v>
      </c>
    </row>
    <row r="703">
      <c r="A703" s="2">
        <v>701.0</v>
      </c>
      <c r="B703" s="2">
        <v>701.0</v>
      </c>
      <c r="C703" s="2">
        <v>701.0</v>
      </c>
      <c r="D703" s="2" t="s">
        <v>6</v>
      </c>
      <c r="G703" s="2" t="s">
        <v>9</v>
      </c>
      <c r="H703" s="2" t="s">
        <v>10</v>
      </c>
      <c r="J703" s="4">
        <v>33512.0</v>
      </c>
      <c r="K703" s="2">
        <v>8.0</v>
      </c>
      <c r="L703" s="2">
        <v>30.0</v>
      </c>
      <c r="M703" s="2">
        <v>10.0</v>
      </c>
      <c r="N703" s="2">
        <v>18.0</v>
      </c>
      <c r="O703" s="2" t="s">
        <v>87</v>
      </c>
      <c r="P703" s="2">
        <v>1.0</v>
      </c>
      <c r="U703" s="2">
        <v>0.0</v>
      </c>
      <c r="AD703" s="2" t="s">
        <v>114</v>
      </c>
      <c r="AH703" s="2" t="s">
        <v>36</v>
      </c>
      <c r="AO703" s="2" t="s">
        <v>116</v>
      </c>
      <c r="AR703" s="2">
        <v>12.0</v>
      </c>
      <c r="AT703" s="2">
        <v>12.0</v>
      </c>
      <c r="AU703" s="2">
        <v>30.0</v>
      </c>
      <c r="AV703" s="2" t="s">
        <v>3282</v>
      </c>
      <c r="AW703" s="2" t="s">
        <v>101</v>
      </c>
      <c r="AY703" s="2">
        <v>8.0</v>
      </c>
      <c r="AZ703" s="2" t="s">
        <v>3283</v>
      </c>
      <c r="BA703" s="2" t="s">
        <v>3284</v>
      </c>
      <c r="BC703" s="2">
        <v>0.0</v>
      </c>
    </row>
    <row r="704">
      <c r="A704" s="2">
        <v>702.0</v>
      </c>
      <c r="B704" s="2">
        <v>702.0</v>
      </c>
      <c r="C704" s="2">
        <v>702.0</v>
      </c>
      <c r="D704" s="2" t="s">
        <v>6</v>
      </c>
      <c r="E704" s="2" t="s">
        <v>7</v>
      </c>
      <c r="J704" s="4">
        <v>26021.0</v>
      </c>
      <c r="K704" s="2">
        <v>7.0</v>
      </c>
      <c r="L704" s="2">
        <v>30.0</v>
      </c>
      <c r="M704" s="2">
        <v>6.0</v>
      </c>
      <c r="N704" s="2">
        <v>3.0</v>
      </c>
      <c r="O704" s="2" t="s">
        <v>70</v>
      </c>
      <c r="P704" s="2">
        <v>1.0</v>
      </c>
      <c r="U704" s="2">
        <v>1.0</v>
      </c>
      <c r="V704" s="2" t="s">
        <v>224</v>
      </c>
      <c r="X704" s="2" t="s">
        <v>111</v>
      </c>
      <c r="Z704" s="2" t="s">
        <v>123</v>
      </c>
      <c r="AB704" s="2">
        <v>12.0</v>
      </c>
      <c r="AC704" s="2" t="s">
        <v>3285</v>
      </c>
      <c r="AD704" s="2" t="s">
        <v>96</v>
      </c>
      <c r="AJ704" s="2" t="s">
        <v>38</v>
      </c>
      <c r="AO704" s="2" t="s">
        <v>97</v>
      </c>
      <c r="AR704" s="2">
        <v>10.0</v>
      </c>
      <c r="AS704" s="2">
        <v>5.0</v>
      </c>
      <c r="AU704" s="2">
        <v>10.0</v>
      </c>
      <c r="AV704" s="2" t="s">
        <v>3286</v>
      </c>
      <c r="AX704" s="2" t="s">
        <v>3287</v>
      </c>
      <c r="AY704" s="2">
        <v>10.0</v>
      </c>
      <c r="AZ704" s="2" t="s">
        <v>3288</v>
      </c>
      <c r="BA704" s="2" t="s">
        <v>3289</v>
      </c>
      <c r="BB704" s="2" t="s">
        <v>3290</v>
      </c>
      <c r="BC704" s="2">
        <v>1.0</v>
      </c>
    </row>
    <row r="705">
      <c r="A705" s="2">
        <v>703.0</v>
      </c>
      <c r="B705" s="2">
        <v>703.0</v>
      </c>
      <c r="C705" s="2">
        <v>703.0</v>
      </c>
      <c r="D705" s="2" t="s">
        <v>6</v>
      </c>
      <c r="H705" s="2" t="s">
        <v>10</v>
      </c>
      <c r="J705" s="4">
        <v>33040.0</v>
      </c>
      <c r="K705" s="2">
        <v>6.0</v>
      </c>
      <c r="L705" s="2">
        <v>50.0</v>
      </c>
      <c r="M705" s="2">
        <v>10.0</v>
      </c>
      <c r="N705" s="2">
        <v>3.0</v>
      </c>
      <c r="O705" s="2" t="s">
        <v>327</v>
      </c>
      <c r="P705" s="2">
        <v>1.0</v>
      </c>
      <c r="U705" s="2">
        <v>0.0</v>
      </c>
      <c r="AD705" s="2" t="s">
        <v>114</v>
      </c>
      <c r="AG705" s="2" t="s">
        <v>35</v>
      </c>
      <c r="AJ705" s="2" t="s">
        <v>38</v>
      </c>
      <c r="AO705" s="2" t="s">
        <v>116</v>
      </c>
      <c r="AQ705" s="2">
        <v>6.0</v>
      </c>
      <c r="AS705" s="2">
        <v>4.0</v>
      </c>
      <c r="AU705" s="2">
        <v>100.0</v>
      </c>
      <c r="AV705" s="2" t="s">
        <v>3291</v>
      </c>
      <c r="AW705" s="2" t="s">
        <v>84</v>
      </c>
      <c r="AY705" s="2">
        <v>8.0</v>
      </c>
      <c r="AZ705" s="2" t="s">
        <v>3292</v>
      </c>
      <c r="BB705" s="2" t="s">
        <v>3293</v>
      </c>
      <c r="BC705" s="2">
        <v>1.0</v>
      </c>
    </row>
    <row r="706">
      <c r="A706" s="2">
        <v>704.0</v>
      </c>
      <c r="B706" s="2">
        <v>704.0</v>
      </c>
      <c r="C706" s="2">
        <v>704.0</v>
      </c>
      <c r="D706" s="2" t="s">
        <v>6</v>
      </c>
      <c r="J706" s="4">
        <v>33530.0</v>
      </c>
      <c r="K706" s="2">
        <v>6.0</v>
      </c>
      <c r="L706" s="2">
        <v>60.0</v>
      </c>
      <c r="M706" s="2">
        <v>4.0</v>
      </c>
      <c r="N706" s="2">
        <v>5.0</v>
      </c>
      <c r="O706" s="2" t="s">
        <v>120</v>
      </c>
      <c r="P706" s="2">
        <v>1.0</v>
      </c>
      <c r="U706" s="2">
        <v>1.0</v>
      </c>
      <c r="V706" s="2" t="s">
        <v>11</v>
      </c>
      <c r="X706" s="2" t="s">
        <v>147</v>
      </c>
      <c r="Z706" s="2" t="s">
        <v>684</v>
      </c>
      <c r="AB706" s="2">
        <v>0.0</v>
      </c>
      <c r="AC706" s="2" t="s">
        <v>3294</v>
      </c>
      <c r="AD706" s="2" t="s">
        <v>114</v>
      </c>
      <c r="AJ706" s="2" t="s">
        <v>38</v>
      </c>
      <c r="AO706" s="2" t="s">
        <v>116</v>
      </c>
      <c r="AQ706" s="2">
        <v>6.0</v>
      </c>
      <c r="AS706" s="2">
        <v>6.0</v>
      </c>
      <c r="AU706" s="2">
        <v>4.0</v>
      </c>
      <c r="AV706" s="2" t="s">
        <v>3295</v>
      </c>
      <c r="AW706" s="2" t="s">
        <v>101</v>
      </c>
      <c r="AY706" s="2">
        <v>7.0</v>
      </c>
      <c r="AZ706" s="2" t="s">
        <v>3296</v>
      </c>
      <c r="BA706" s="2" t="s">
        <v>3297</v>
      </c>
      <c r="BB706" s="2" t="s">
        <v>3298</v>
      </c>
      <c r="BC706" s="2">
        <v>1.0</v>
      </c>
    </row>
    <row r="707">
      <c r="A707" s="2">
        <v>705.0</v>
      </c>
      <c r="B707" s="2">
        <v>705.0</v>
      </c>
      <c r="C707" s="2">
        <v>705.0</v>
      </c>
      <c r="E707" s="2" t="s">
        <v>7</v>
      </c>
      <c r="J707" s="4">
        <v>29873.0</v>
      </c>
      <c r="K707" s="2">
        <v>6.0</v>
      </c>
      <c r="L707" s="2">
        <v>90.0</v>
      </c>
      <c r="M707" s="2">
        <v>16.0</v>
      </c>
      <c r="N707" s="2">
        <v>50.0</v>
      </c>
      <c r="O707" s="2" t="s">
        <v>291</v>
      </c>
      <c r="P707" s="2">
        <v>1.0</v>
      </c>
      <c r="U707" s="2">
        <v>1.0</v>
      </c>
      <c r="V707" s="2" t="s">
        <v>195</v>
      </c>
      <c r="X707" s="2" t="s">
        <v>173</v>
      </c>
      <c r="Z707" s="2" t="s">
        <v>684</v>
      </c>
      <c r="AB707" s="2">
        <v>11.0</v>
      </c>
      <c r="AC707" s="2">
        <v>6.0</v>
      </c>
      <c r="AD707" s="2" t="s">
        <v>114</v>
      </c>
      <c r="AJ707" s="2" t="s">
        <v>38</v>
      </c>
      <c r="AO707" s="2" t="s">
        <v>79</v>
      </c>
      <c r="AQ707" s="2">
        <v>2.0</v>
      </c>
      <c r="AS707" s="2">
        <v>2.0</v>
      </c>
      <c r="AU707" s="2">
        <v>8.0</v>
      </c>
      <c r="AV707" s="2" t="s">
        <v>3299</v>
      </c>
      <c r="AW707" s="2" t="s">
        <v>101</v>
      </c>
      <c r="AY707" s="2">
        <v>10.0</v>
      </c>
      <c r="AZ707" s="2" t="s">
        <v>3300</v>
      </c>
      <c r="BA707" s="2" t="s">
        <v>3301</v>
      </c>
      <c r="BB707" s="2" t="s">
        <v>3302</v>
      </c>
      <c r="BC707" s="2">
        <v>0.0</v>
      </c>
    </row>
    <row r="708">
      <c r="A708" s="2">
        <v>706.0</v>
      </c>
      <c r="B708" s="2">
        <v>706.0</v>
      </c>
      <c r="C708" s="2">
        <v>706.0</v>
      </c>
      <c r="D708" s="2" t="s">
        <v>6</v>
      </c>
      <c r="J708" s="4">
        <v>30149.0</v>
      </c>
      <c r="K708" s="2">
        <v>7.0</v>
      </c>
      <c r="L708" s="2">
        <v>120.0</v>
      </c>
      <c r="M708" s="2">
        <v>7.0</v>
      </c>
      <c r="N708" s="2">
        <v>3.0</v>
      </c>
      <c r="O708" s="2" t="s">
        <v>437</v>
      </c>
      <c r="P708" s="2">
        <v>1.0</v>
      </c>
      <c r="U708" s="2">
        <v>1.0</v>
      </c>
      <c r="V708" s="2" t="s">
        <v>121</v>
      </c>
      <c r="X708" s="2" t="s">
        <v>111</v>
      </c>
      <c r="AA708" s="2" t="s">
        <v>1010</v>
      </c>
      <c r="AB708" s="2">
        <v>7.0</v>
      </c>
      <c r="AC708" s="2" t="s">
        <v>3303</v>
      </c>
      <c r="AD708" s="2" t="s">
        <v>114</v>
      </c>
      <c r="AJ708" s="2" t="s">
        <v>38</v>
      </c>
      <c r="AO708" s="2" t="s">
        <v>79</v>
      </c>
      <c r="AQ708" s="2">
        <v>6.0</v>
      </c>
      <c r="AS708" s="2">
        <v>2.0</v>
      </c>
      <c r="AU708" s="2">
        <v>8.0</v>
      </c>
      <c r="AV708" s="2" t="s">
        <v>3304</v>
      </c>
      <c r="AW708" s="2" t="s">
        <v>84</v>
      </c>
      <c r="AY708" s="2">
        <v>10.0</v>
      </c>
      <c r="AZ708" s="2" t="s">
        <v>3305</v>
      </c>
      <c r="BA708" s="2" t="s">
        <v>3306</v>
      </c>
      <c r="BB708" s="2" t="s">
        <v>154</v>
      </c>
      <c r="BC708" s="2">
        <v>1.0</v>
      </c>
    </row>
    <row r="709">
      <c r="A709" s="2">
        <v>707.0</v>
      </c>
      <c r="B709" s="2">
        <v>707.0</v>
      </c>
      <c r="C709" s="2">
        <v>707.0</v>
      </c>
      <c r="D709" s="2" t="s">
        <v>6</v>
      </c>
      <c r="G709" s="2" t="s">
        <v>9</v>
      </c>
      <c r="J709" s="4">
        <v>34816.0</v>
      </c>
      <c r="K709" s="2">
        <v>4.0</v>
      </c>
      <c r="L709" s="2">
        <v>0.0</v>
      </c>
      <c r="M709" s="2">
        <v>9.0</v>
      </c>
      <c r="N709" s="2">
        <v>15.0</v>
      </c>
      <c r="O709" s="2" t="s">
        <v>291</v>
      </c>
      <c r="P709" s="2">
        <v>0.0</v>
      </c>
      <c r="Q709" s="2" t="s">
        <v>71</v>
      </c>
      <c r="S709" s="2" t="s">
        <v>135</v>
      </c>
      <c r="U709" s="2">
        <v>1.0</v>
      </c>
      <c r="V709" s="2" t="s">
        <v>145</v>
      </c>
      <c r="X709" s="2" t="s">
        <v>111</v>
      </c>
      <c r="Z709" s="2" t="s">
        <v>123</v>
      </c>
      <c r="AB709" s="2">
        <v>2.0</v>
      </c>
      <c r="AC709" s="2" t="s">
        <v>2232</v>
      </c>
      <c r="AD709" s="2" t="s">
        <v>78</v>
      </c>
      <c r="AH709" s="2" t="s">
        <v>36</v>
      </c>
      <c r="AO709" s="2" t="s">
        <v>237</v>
      </c>
      <c r="AQ709" s="2">
        <v>6.0</v>
      </c>
      <c r="AS709" s="2">
        <v>5.0</v>
      </c>
      <c r="AU709" s="2">
        <v>10.0</v>
      </c>
      <c r="AV709" s="2" t="s">
        <v>3307</v>
      </c>
      <c r="AW709" s="2" t="s">
        <v>101</v>
      </c>
      <c r="AY709" s="2">
        <v>10.0</v>
      </c>
      <c r="AZ709" s="2" t="s">
        <v>3308</v>
      </c>
      <c r="BA709" s="2" t="s">
        <v>3309</v>
      </c>
      <c r="BB709" s="2" t="s">
        <v>3310</v>
      </c>
      <c r="BC709" s="2">
        <v>1.0</v>
      </c>
    </row>
    <row r="710">
      <c r="A710" s="2">
        <v>708.0</v>
      </c>
      <c r="B710" s="2">
        <v>708.0</v>
      </c>
      <c r="C710" s="2">
        <v>708.0</v>
      </c>
      <c r="H710" s="2" t="s">
        <v>10</v>
      </c>
      <c r="J710" s="4">
        <v>24983.0</v>
      </c>
      <c r="K710" s="2">
        <v>7.0</v>
      </c>
      <c r="L710" s="2">
        <v>2.0</v>
      </c>
      <c r="M710" s="2">
        <v>3.0</v>
      </c>
      <c r="N710" s="2">
        <v>15.0</v>
      </c>
      <c r="O710" s="2" t="s">
        <v>405</v>
      </c>
      <c r="P710" s="2">
        <v>0.0</v>
      </c>
      <c r="Q710" s="2" t="s">
        <v>108</v>
      </c>
      <c r="S710" s="2" t="s">
        <v>130</v>
      </c>
      <c r="U710" s="2">
        <v>1.0</v>
      </c>
      <c r="V710" s="2" t="s">
        <v>11</v>
      </c>
      <c r="X710" s="2" t="s">
        <v>147</v>
      </c>
      <c r="AA710" s="2" t="s">
        <v>3311</v>
      </c>
      <c r="AB710" s="2">
        <v>25.0</v>
      </c>
      <c r="AC710" s="2" t="s">
        <v>3312</v>
      </c>
      <c r="AD710" s="2" t="s">
        <v>78</v>
      </c>
      <c r="AG710" s="2" t="s">
        <v>35</v>
      </c>
      <c r="AO710" s="2" t="s">
        <v>116</v>
      </c>
      <c r="AQ710" s="2">
        <v>4.0</v>
      </c>
      <c r="AS710" s="2">
        <v>3.0</v>
      </c>
      <c r="AU710" s="2">
        <v>6.0</v>
      </c>
      <c r="AV710" s="2" t="s">
        <v>3313</v>
      </c>
      <c r="AW710" s="2" t="s">
        <v>84</v>
      </c>
      <c r="AY710" s="2">
        <v>8.0</v>
      </c>
      <c r="AZ710" s="2" t="s">
        <v>3314</v>
      </c>
      <c r="BA710" s="2" t="s">
        <v>3315</v>
      </c>
      <c r="BC710" s="2">
        <v>0.0</v>
      </c>
    </row>
    <row r="711">
      <c r="A711" s="2">
        <v>709.0</v>
      </c>
      <c r="B711" s="2">
        <v>709.0</v>
      </c>
      <c r="C711" s="2">
        <v>709.0</v>
      </c>
      <c r="D711" s="2" t="s">
        <v>6</v>
      </c>
      <c r="J711" s="4">
        <v>31720.0</v>
      </c>
      <c r="K711" s="2">
        <v>6.0</v>
      </c>
      <c r="L711" s="2">
        <v>30.0</v>
      </c>
      <c r="M711" s="2">
        <v>6.0</v>
      </c>
      <c r="N711" s="2">
        <v>30.0</v>
      </c>
      <c r="O711" s="2" t="s">
        <v>192</v>
      </c>
      <c r="P711" s="2">
        <v>1.0</v>
      </c>
      <c r="U711" s="2">
        <v>1.0</v>
      </c>
      <c r="V711" s="2" t="s">
        <v>35</v>
      </c>
      <c r="X711" s="2" t="s">
        <v>147</v>
      </c>
      <c r="AA711" s="2" t="s">
        <v>3316</v>
      </c>
      <c r="AB711" s="2">
        <v>5.0</v>
      </c>
      <c r="AC711" s="2" t="s">
        <v>3317</v>
      </c>
      <c r="AD711" s="2" t="s">
        <v>464</v>
      </c>
      <c r="AG711" s="2" t="s">
        <v>35</v>
      </c>
      <c r="AO711" s="2" t="s">
        <v>116</v>
      </c>
      <c r="AQ711" s="2">
        <v>4.0</v>
      </c>
      <c r="AS711" s="2">
        <v>4.0</v>
      </c>
      <c r="AU711" s="2">
        <v>20.0</v>
      </c>
      <c r="AV711" s="2" t="s">
        <v>3318</v>
      </c>
      <c r="AW711" s="2" t="s">
        <v>84</v>
      </c>
      <c r="AY711" s="2">
        <v>9.0</v>
      </c>
      <c r="AZ711" s="2" t="s">
        <v>3319</v>
      </c>
      <c r="BA711" s="2" t="s">
        <v>3320</v>
      </c>
      <c r="BB711" s="2" t="s">
        <v>3321</v>
      </c>
      <c r="BC711" s="2">
        <v>1.0</v>
      </c>
    </row>
    <row r="712">
      <c r="A712" s="2">
        <v>710.0</v>
      </c>
      <c r="B712" s="2">
        <v>710.0</v>
      </c>
      <c r="C712" s="2">
        <v>710.0</v>
      </c>
      <c r="D712" s="2" t="s">
        <v>6</v>
      </c>
      <c r="J712" s="4">
        <v>31861.0</v>
      </c>
      <c r="K712" s="2">
        <v>7.0</v>
      </c>
      <c r="L712" s="2">
        <v>0.0</v>
      </c>
      <c r="M712" s="2">
        <v>14.0</v>
      </c>
      <c r="N712" s="2">
        <v>1.0</v>
      </c>
      <c r="O712" s="2" t="s">
        <v>327</v>
      </c>
      <c r="P712" s="2">
        <v>0.0</v>
      </c>
      <c r="R712" s="2" t="s">
        <v>3322</v>
      </c>
      <c r="S712" s="2" t="s">
        <v>72</v>
      </c>
      <c r="U712" s="2">
        <v>0.0</v>
      </c>
      <c r="AD712" s="2" t="s">
        <v>114</v>
      </c>
      <c r="AG712" s="2" t="s">
        <v>35</v>
      </c>
      <c r="AO712" s="2" t="s">
        <v>97</v>
      </c>
      <c r="AQ712" s="2">
        <v>6.0</v>
      </c>
      <c r="AS712" s="2">
        <v>6.0</v>
      </c>
      <c r="AU712" s="2">
        <v>8.0</v>
      </c>
      <c r="AV712" s="2" t="s">
        <v>3323</v>
      </c>
      <c r="AW712" s="2" t="s">
        <v>101</v>
      </c>
      <c r="AY712" s="2">
        <v>5.0</v>
      </c>
      <c r="AZ712" s="2" t="s">
        <v>3324</v>
      </c>
      <c r="BB712" s="2" t="s">
        <v>3325</v>
      </c>
    </row>
    <row r="713">
      <c r="A713" s="2">
        <v>711.0</v>
      </c>
      <c r="B713" s="2">
        <v>711.0</v>
      </c>
      <c r="C713" s="2">
        <v>711.0</v>
      </c>
      <c r="H713" s="2" t="s">
        <v>10</v>
      </c>
      <c r="J713" s="4">
        <v>29528.0</v>
      </c>
      <c r="K713" s="2">
        <v>7.0</v>
      </c>
      <c r="L713" s="2">
        <v>75.0</v>
      </c>
      <c r="M713" s="2">
        <v>10.0</v>
      </c>
      <c r="N713" s="2">
        <v>2.0</v>
      </c>
      <c r="O713" s="2" t="s">
        <v>87</v>
      </c>
      <c r="P713" s="2">
        <v>0.0</v>
      </c>
      <c r="Q713" s="2" t="s">
        <v>172</v>
      </c>
      <c r="S713" s="2" t="s">
        <v>72</v>
      </c>
      <c r="U713" s="2">
        <v>0.0</v>
      </c>
      <c r="AD713" s="2" t="s">
        <v>78</v>
      </c>
      <c r="AI713" s="2" t="s">
        <v>37</v>
      </c>
      <c r="AO713" s="2" t="s">
        <v>97</v>
      </c>
      <c r="AQ713" s="2">
        <v>2.0</v>
      </c>
      <c r="AS713" s="2">
        <v>4.0</v>
      </c>
      <c r="AU713" s="2">
        <v>50.0</v>
      </c>
      <c r="AV713" s="2" t="s">
        <v>3326</v>
      </c>
      <c r="AW713" s="2" t="s">
        <v>101</v>
      </c>
      <c r="AY713" s="2">
        <v>10.0</v>
      </c>
      <c r="AZ713" s="2" t="s">
        <v>3327</v>
      </c>
      <c r="BC713" s="2">
        <v>0.0</v>
      </c>
    </row>
    <row r="714">
      <c r="A714" s="2">
        <v>712.0</v>
      </c>
      <c r="B714" s="2">
        <v>712.0</v>
      </c>
      <c r="C714" s="2">
        <v>712.0</v>
      </c>
      <c r="H714" s="2" t="s">
        <v>10</v>
      </c>
      <c r="J714" s="4">
        <v>34844.0</v>
      </c>
      <c r="K714" s="2">
        <v>8.0</v>
      </c>
      <c r="L714" s="2">
        <v>0.0</v>
      </c>
      <c r="M714" s="2">
        <v>12.0</v>
      </c>
      <c r="N714" s="2">
        <v>20.0</v>
      </c>
      <c r="O714" s="2" t="s">
        <v>106</v>
      </c>
      <c r="P714" s="2">
        <v>0.0</v>
      </c>
      <c r="Q714" s="2" t="s">
        <v>89</v>
      </c>
      <c r="S714" s="2" t="s">
        <v>130</v>
      </c>
      <c r="U714" s="2">
        <v>0.0</v>
      </c>
      <c r="AD714" s="2" t="s">
        <v>78</v>
      </c>
      <c r="AJ714" s="2" t="s">
        <v>38</v>
      </c>
      <c r="AO714" s="2" t="s">
        <v>116</v>
      </c>
      <c r="AQ714" s="2">
        <v>6.0</v>
      </c>
      <c r="AS714" s="2">
        <v>6.0</v>
      </c>
      <c r="AU714" s="2">
        <v>4.0</v>
      </c>
      <c r="AV714" s="2" t="s">
        <v>3328</v>
      </c>
      <c r="AW714" s="2" t="s">
        <v>84</v>
      </c>
      <c r="AY714" s="2">
        <v>10.0</v>
      </c>
      <c r="AZ714" s="2" t="s">
        <v>3329</v>
      </c>
      <c r="BA714" s="2" t="s">
        <v>3330</v>
      </c>
      <c r="BB714" s="2" t="s">
        <v>3330</v>
      </c>
      <c r="BC714" s="2">
        <v>0.0</v>
      </c>
    </row>
    <row r="715">
      <c r="A715" s="2">
        <v>713.0</v>
      </c>
      <c r="B715" s="2">
        <v>713.0</v>
      </c>
      <c r="C715" s="2">
        <v>713.0</v>
      </c>
      <c r="D715" s="2" t="s">
        <v>6</v>
      </c>
      <c r="E715" s="2" t="s">
        <v>7</v>
      </c>
      <c r="F715" s="2" t="s">
        <v>8</v>
      </c>
      <c r="G715" s="2" t="s">
        <v>9</v>
      </c>
      <c r="H715" s="2" t="s">
        <v>10</v>
      </c>
      <c r="J715" s="4">
        <v>32667.0</v>
      </c>
      <c r="K715" s="2">
        <v>8.0</v>
      </c>
      <c r="L715" s="2">
        <v>30.0</v>
      </c>
      <c r="M715" s="2">
        <v>5.0</v>
      </c>
      <c r="N715" s="2">
        <v>30.0</v>
      </c>
      <c r="O715" s="2" t="s">
        <v>291</v>
      </c>
      <c r="P715" s="2">
        <v>0.0</v>
      </c>
      <c r="Q715" s="2" t="s">
        <v>129</v>
      </c>
      <c r="T715" s="2" t="s">
        <v>41</v>
      </c>
      <c r="U715" s="2">
        <v>1.0</v>
      </c>
      <c r="V715" s="2" t="s">
        <v>577</v>
      </c>
      <c r="X715" s="2" t="s">
        <v>75</v>
      </c>
      <c r="AA715" s="2" t="s">
        <v>3331</v>
      </c>
      <c r="AB715" s="2">
        <v>5.0</v>
      </c>
      <c r="AC715" s="2" t="s">
        <v>3332</v>
      </c>
      <c r="AD715" s="2" t="s">
        <v>78</v>
      </c>
      <c r="AE715" s="2" t="s">
        <v>33</v>
      </c>
      <c r="AJ715" s="2" t="s">
        <v>38</v>
      </c>
      <c r="AN715" s="2" t="s">
        <v>3333</v>
      </c>
      <c r="AO715" s="2" t="s">
        <v>97</v>
      </c>
      <c r="AQ715" s="2">
        <v>5.0</v>
      </c>
      <c r="AT715" s="2">
        <v>8.0</v>
      </c>
      <c r="AU715" s="2">
        <v>10.0</v>
      </c>
      <c r="AV715" s="2" t="s">
        <v>3334</v>
      </c>
      <c r="AW715" s="2" t="s">
        <v>101</v>
      </c>
      <c r="AY715" s="2">
        <v>10.0</v>
      </c>
      <c r="AZ715" s="2" t="s">
        <v>3335</v>
      </c>
      <c r="BC715" s="2">
        <v>1.0</v>
      </c>
    </row>
    <row r="716">
      <c r="A716" s="2">
        <v>714.0</v>
      </c>
      <c r="B716" s="2">
        <v>714.0</v>
      </c>
      <c r="C716" s="2">
        <v>714.0</v>
      </c>
      <c r="E716" s="2" t="s">
        <v>7</v>
      </c>
      <c r="J716" s="4">
        <v>31082.0</v>
      </c>
      <c r="K716" s="2">
        <v>8.0</v>
      </c>
      <c r="L716" s="2">
        <v>80.0</v>
      </c>
      <c r="M716" s="2">
        <v>9.0</v>
      </c>
      <c r="N716" s="2">
        <v>2.0</v>
      </c>
      <c r="O716" s="2" t="s">
        <v>106</v>
      </c>
      <c r="P716" s="2">
        <v>1.0</v>
      </c>
      <c r="U716" s="2">
        <v>1.0</v>
      </c>
      <c r="V716" s="2" t="s">
        <v>11</v>
      </c>
      <c r="X716" s="2" t="s">
        <v>111</v>
      </c>
      <c r="Z716" s="2" t="s">
        <v>760</v>
      </c>
      <c r="AB716" s="2">
        <v>10.0</v>
      </c>
      <c r="AC716" s="2" t="s">
        <v>3336</v>
      </c>
      <c r="AD716" s="2" t="s">
        <v>114</v>
      </c>
      <c r="AG716" s="2" t="s">
        <v>35</v>
      </c>
      <c r="AO716" s="2" t="s">
        <v>97</v>
      </c>
      <c r="AR716" s="2">
        <v>13.0</v>
      </c>
      <c r="AT716" s="2">
        <v>10.0</v>
      </c>
      <c r="AU716" s="2">
        <v>30.0</v>
      </c>
      <c r="AV716" s="2" t="s">
        <v>3337</v>
      </c>
      <c r="AX716" s="2" t="s">
        <v>3338</v>
      </c>
      <c r="AY716" s="2">
        <v>7.0</v>
      </c>
      <c r="AZ716" s="2" t="s">
        <v>3339</v>
      </c>
      <c r="BA716" s="2" t="s">
        <v>719</v>
      </c>
      <c r="BB716" s="2" t="s">
        <v>719</v>
      </c>
      <c r="BC716" s="2">
        <v>1.0</v>
      </c>
    </row>
    <row r="717">
      <c r="A717" s="2">
        <v>715.0</v>
      </c>
      <c r="B717" s="2">
        <v>715.0</v>
      </c>
      <c r="C717" s="2">
        <v>715.0</v>
      </c>
      <c r="E717" s="2" t="s">
        <v>7</v>
      </c>
      <c r="J717" s="4">
        <v>34222.0</v>
      </c>
      <c r="K717" s="2">
        <v>8.0</v>
      </c>
      <c r="L717" s="2">
        <v>15.0</v>
      </c>
      <c r="M717" s="2">
        <v>9.0</v>
      </c>
      <c r="N717" s="2">
        <v>12.0</v>
      </c>
      <c r="O717" s="2" t="s">
        <v>327</v>
      </c>
      <c r="P717" s="2">
        <v>1.0</v>
      </c>
      <c r="U717" s="2">
        <v>0.0</v>
      </c>
      <c r="AD717" s="2" t="s">
        <v>78</v>
      </c>
      <c r="AH717" s="2" t="s">
        <v>36</v>
      </c>
      <c r="AO717" s="2" t="s">
        <v>97</v>
      </c>
      <c r="AR717" s="2" t="s">
        <v>728</v>
      </c>
      <c r="AT717" s="2" t="s">
        <v>728</v>
      </c>
      <c r="AU717" s="2">
        <v>30.0</v>
      </c>
      <c r="AV717" s="2" t="s">
        <v>3340</v>
      </c>
      <c r="AW717" s="2" t="s">
        <v>84</v>
      </c>
      <c r="AY717" s="2">
        <v>10.0</v>
      </c>
      <c r="AZ717" s="2" t="s">
        <v>3341</v>
      </c>
      <c r="BB717" s="2" t="s">
        <v>3342</v>
      </c>
      <c r="BC717" s="2">
        <v>1.0</v>
      </c>
    </row>
    <row r="718">
      <c r="A718" s="2">
        <v>716.0</v>
      </c>
      <c r="B718" s="2">
        <v>716.0</v>
      </c>
      <c r="C718" s="2">
        <v>716.0</v>
      </c>
      <c r="D718" s="2" t="s">
        <v>6</v>
      </c>
      <c r="E718" s="2" t="s">
        <v>7</v>
      </c>
      <c r="F718" s="2" t="s">
        <v>8</v>
      </c>
      <c r="J718" s="4">
        <v>29744.0</v>
      </c>
      <c r="K718" s="2">
        <v>7.0</v>
      </c>
      <c r="L718" s="2">
        <v>40.0</v>
      </c>
      <c r="M718" s="2">
        <v>10.0</v>
      </c>
      <c r="N718" s="2">
        <v>0.0</v>
      </c>
      <c r="O718" s="2" t="s">
        <v>134</v>
      </c>
      <c r="P718" s="2">
        <v>0.0</v>
      </c>
      <c r="Q718" s="2" t="s">
        <v>89</v>
      </c>
      <c r="S718" s="2" t="s">
        <v>130</v>
      </c>
      <c r="U718" s="2">
        <v>1.0</v>
      </c>
      <c r="V718" s="2" t="s">
        <v>515</v>
      </c>
      <c r="X718" s="2" t="s">
        <v>147</v>
      </c>
      <c r="Z718" s="2" t="s">
        <v>76</v>
      </c>
      <c r="AB718" s="2">
        <v>6.0</v>
      </c>
      <c r="AC718" s="2" t="s">
        <v>3343</v>
      </c>
      <c r="AD718" s="2" t="s">
        <v>96</v>
      </c>
      <c r="AH718" s="2" t="s">
        <v>36</v>
      </c>
      <c r="AO718" s="2" t="s">
        <v>237</v>
      </c>
      <c r="AQ718" s="2">
        <v>5.0</v>
      </c>
      <c r="AS718" s="2">
        <v>5.0</v>
      </c>
      <c r="AU718" s="2">
        <v>4.0</v>
      </c>
      <c r="AV718" s="2" t="s">
        <v>3344</v>
      </c>
      <c r="AW718" s="2" t="s">
        <v>84</v>
      </c>
      <c r="AY718" s="2">
        <v>8.0</v>
      </c>
      <c r="AZ718" s="2" t="s">
        <v>3345</v>
      </c>
      <c r="BC718" s="2">
        <v>1.0</v>
      </c>
    </row>
    <row r="719">
      <c r="A719" s="2">
        <v>717.0</v>
      </c>
      <c r="B719" s="2">
        <v>717.0</v>
      </c>
      <c r="C719" s="2">
        <v>717.0</v>
      </c>
      <c r="D719" s="2" t="s">
        <v>6</v>
      </c>
      <c r="J719" s="4">
        <v>32181.0</v>
      </c>
      <c r="K719" s="2">
        <v>10.0</v>
      </c>
      <c r="L719" s="2">
        <v>60.0</v>
      </c>
      <c r="M719" s="2">
        <v>8.0</v>
      </c>
      <c r="N719" s="2">
        <v>10.0</v>
      </c>
      <c r="O719" s="2" t="s">
        <v>167</v>
      </c>
      <c r="P719" s="2">
        <v>0.0</v>
      </c>
      <c r="Q719" s="2" t="s">
        <v>108</v>
      </c>
      <c r="S719" s="2" t="s">
        <v>135</v>
      </c>
      <c r="U719" s="2">
        <v>0.0</v>
      </c>
      <c r="AD719" s="2" t="s">
        <v>114</v>
      </c>
      <c r="AI719" s="2" t="s">
        <v>37</v>
      </c>
      <c r="AK719" s="2" t="s">
        <v>39</v>
      </c>
      <c r="AO719" s="2" t="s">
        <v>79</v>
      </c>
      <c r="AQ719" s="2">
        <v>4.0</v>
      </c>
      <c r="AS719" s="2">
        <v>4.0</v>
      </c>
      <c r="AU719" s="2">
        <v>6.0</v>
      </c>
      <c r="AV719" s="2" t="s">
        <v>3346</v>
      </c>
      <c r="AW719" s="2" t="s">
        <v>84</v>
      </c>
      <c r="AY719" s="2">
        <v>10.0</v>
      </c>
      <c r="AZ719" s="2" t="s">
        <v>3347</v>
      </c>
      <c r="BA719" s="2" t="s">
        <v>3348</v>
      </c>
      <c r="BB719" s="2" t="s">
        <v>3349</v>
      </c>
      <c r="BC719" s="2">
        <v>1.0</v>
      </c>
    </row>
    <row r="720">
      <c r="A720" s="2">
        <v>718.0</v>
      </c>
      <c r="B720" s="2">
        <v>718.0</v>
      </c>
      <c r="C720" s="2">
        <v>718.0</v>
      </c>
      <c r="D720" s="2" t="s">
        <v>6</v>
      </c>
      <c r="E720" s="2" t="s">
        <v>7</v>
      </c>
      <c r="H720" s="2" t="s">
        <v>10</v>
      </c>
      <c r="J720" s="4">
        <v>32762.0</v>
      </c>
      <c r="K720" s="2">
        <v>4.0</v>
      </c>
      <c r="L720" s="2">
        <v>30.0</v>
      </c>
      <c r="M720" s="2">
        <v>18.0</v>
      </c>
      <c r="N720" s="2">
        <v>24.0</v>
      </c>
      <c r="O720" s="2" t="s">
        <v>405</v>
      </c>
      <c r="P720" s="2">
        <v>1.0</v>
      </c>
      <c r="U720" s="2">
        <v>1.0</v>
      </c>
      <c r="V720" s="2" t="s">
        <v>195</v>
      </c>
      <c r="X720" s="2" t="s">
        <v>111</v>
      </c>
      <c r="Z720" s="2" t="s">
        <v>123</v>
      </c>
      <c r="AB720" s="2">
        <v>5.0</v>
      </c>
      <c r="AC720" s="2" t="s">
        <v>3350</v>
      </c>
      <c r="AD720" s="2" t="s">
        <v>78</v>
      </c>
      <c r="AJ720" s="2" t="s">
        <v>38</v>
      </c>
      <c r="AO720" s="2" t="s">
        <v>79</v>
      </c>
      <c r="AR720" s="2">
        <v>10.0</v>
      </c>
      <c r="AS720" s="2">
        <v>6.0</v>
      </c>
      <c r="AU720" s="2">
        <v>72.0</v>
      </c>
      <c r="AV720" s="2" t="s">
        <v>3351</v>
      </c>
      <c r="AW720" s="2" t="s">
        <v>101</v>
      </c>
      <c r="AY720" s="2">
        <v>10.0</v>
      </c>
      <c r="AZ720" s="2" t="s">
        <v>3352</v>
      </c>
      <c r="BA720" s="2" t="s">
        <v>3353</v>
      </c>
      <c r="BB720" s="2" t="s">
        <v>3354</v>
      </c>
      <c r="BC720" s="2">
        <v>1.0</v>
      </c>
    </row>
    <row r="721">
      <c r="A721" s="2">
        <v>719.0</v>
      </c>
      <c r="B721" s="2">
        <v>719.0</v>
      </c>
      <c r="C721" s="2">
        <v>719.0</v>
      </c>
      <c r="D721" s="2" t="s">
        <v>6</v>
      </c>
      <c r="E721" s="2" t="s">
        <v>7</v>
      </c>
      <c r="J721" s="4">
        <v>30799.0</v>
      </c>
      <c r="K721" s="2">
        <v>6.0</v>
      </c>
      <c r="L721" s="2">
        <v>135.0</v>
      </c>
      <c r="M721" s="2">
        <v>7.0</v>
      </c>
      <c r="N721" s="2">
        <v>40.0</v>
      </c>
      <c r="O721" s="2" t="s">
        <v>167</v>
      </c>
      <c r="P721" s="2">
        <v>1.0</v>
      </c>
      <c r="U721" s="2">
        <v>1.0</v>
      </c>
      <c r="V721" s="2" t="s">
        <v>74</v>
      </c>
      <c r="X721" s="2" t="s">
        <v>147</v>
      </c>
      <c r="Z721" s="2" t="s">
        <v>374</v>
      </c>
      <c r="AB721" s="2">
        <v>5.0</v>
      </c>
      <c r="AC721" s="2" t="s">
        <v>3355</v>
      </c>
      <c r="AD721" s="2" t="s">
        <v>114</v>
      </c>
      <c r="AI721" s="2" t="s">
        <v>37</v>
      </c>
      <c r="AO721" s="2" t="s">
        <v>97</v>
      </c>
      <c r="AQ721" s="2">
        <v>4.0</v>
      </c>
      <c r="AS721" s="2">
        <v>5.0</v>
      </c>
      <c r="AU721" s="2">
        <v>25.0</v>
      </c>
      <c r="AV721" s="2" t="s">
        <v>3356</v>
      </c>
      <c r="AW721" s="2" t="s">
        <v>101</v>
      </c>
      <c r="AY721" s="2">
        <v>8.0</v>
      </c>
      <c r="AZ721" s="2" t="s">
        <v>3357</v>
      </c>
      <c r="BC721" s="2">
        <v>0.0</v>
      </c>
    </row>
    <row r="722">
      <c r="A722" s="2">
        <v>720.0</v>
      </c>
      <c r="B722" s="2">
        <v>720.0</v>
      </c>
      <c r="C722" s="2">
        <v>720.0</v>
      </c>
      <c r="D722" s="2" t="s">
        <v>6</v>
      </c>
      <c r="J722" s="4">
        <v>29746.0</v>
      </c>
      <c r="K722" s="2">
        <v>8.0</v>
      </c>
      <c r="L722" s="2">
        <v>0.0</v>
      </c>
      <c r="M722" s="2">
        <v>8.0</v>
      </c>
      <c r="N722" s="2">
        <v>15.0</v>
      </c>
      <c r="O722" s="2" t="s">
        <v>70</v>
      </c>
      <c r="P722" s="2">
        <v>1.0</v>
      </c>
      <c r="U722" s="2">
        <v>0.0</v>
      </c>
      <c r="AD722" s="2" t="s">
        <v>78</v>
      </c>
      <c r="AJ722" s="2" t="s">
        <v>38</v>
      </c>
      <c r="AO722" s="2" t="s">
        <v>79</v>
      </c>
      <c r="AQ722" s="2">
        <v>6.0</v>
      </c>
      <c r="AS722" s="2">
        <v>6.0</v>
      </c>
      <c r="AU722" s="2">
        <v>10.0</v>
      </c>
      <c r="AV722" s="2" t="s">
        <v>3358</v>
      </c>
      <c r="AX722" s="2" t="s">
        <v>484</v>
      </c>
      <c r="AY722" s="2">
        <v>8.0</v>
      </c>
      <c r="AZ722" s="2" t="s">
        <v>3359</v>
      </c>
      <c r="BA722" s="2" t="s">
        <v>3360</v>
      </c>
      <c r="BB722" s="2" t="s">
        <v>3361</v>
      </c>
      <c r="BC722" s="2">
        <v>1.0</v>
      </c>
    </row>
    <row r="723">
      <c r="A723" s="2">
        <v>721.0</v>
      </c>
      <c r="B723" s="2">
        <v>721.0</v>
      </c>
      <c r="C723" s="2">
        <v>721.0</v>
      </c>
      <c r="D723" s="2" t="s">
        <v>6</v>
      </c>
      <c r="J723" s="4">
        <v>30306.0</v>
      </c>
      <c r="K723" s="2">
        <v>8.0</v>
      </c>
      <c r="L723" s="2">
        <v>90.0</v>
      </c>
      <c r="M723" s="2">
        <v>15.0</v>
      </c>
      <c r="N723" s="2">
        <v>10.0</v>
      </c>
      <c r="O723" s="2" t="s">
        <v>70</v>
      </c>
      <c r="P723" s="2">
        <v>0.0</v>
      </c>
      <c r="Q723" s="2" t="s">
        <v>89</v>
      </c>
      <c r="T723" s="2" t="s">
        <v>3362</v>
      </c>
      <c r="U723" s="2">
        <v>1.0</v>
      </c>
      <c r="V723" s="2" t="s">
        <v>224</v>
      </c>
      <c r="X723" s="2" t="s">
        <v>111</v>
      </c>
      <c r="Z723" s="2" t="s">
        <v>123</v>
      </c>
      <c r="AB723" s="2">
        <v>2.0</v>
      </c>
      <c r="AC723" s="2" t="s">
        <v>3363</v>
      </c>
      <c r="AD723" s="2" t="s">
        <v>78</v>
      </c>
      <c r="AH723" s="2" t="s">
        <v>36</v>
      </c>
      <c r="AO723" s="2" t="s">
        <v>116</v>
      </c>
      <c r="AQ723" s="2">
        <v>6.0</v>
      </c>
      <c r="AS723" s="2">
        <v>6.0</v>
      </c>
      <c r="AU723" s="2">
        <v>15.0</v>
      </c>
      <c r="AV723" s="2" t="s">
        <v>3364</v>
      </c>
      <c r="AW723" s="2" t="s">
        <v>101</v>
      </c>
      <c r="AY723" s="2">
        <v>4.0</v>
      </c>
      <c r="AZ723" s="2" t="s">
        <v>3365</v>
      </c>
      <c r="BA723" s="2" t="s">
        <v>3366</v>
      </c>
      <c r="BB723" s="2" t="s">
        <v>3367</v>
      </c>
      <c r="BC723" s="2">
        <v>1.0</v>
      </c>
    </row>
    <row r="724">
      <c r="A724" s="2">
        <v>722.0</v>
      </c>
      <c r="B724" s="2">
        <v>722.0</v>
      </c>
      <c r="C724" s="2">
        <v>722.0</v>
      </c>
      <c r="D724" s="2" t="s">
        <v>6</v>
      </c>
      <c r="H724" s="2" t="s">
        <v>10</v>
      </c>
      <c r="J724" s="4">
        <v>32860.0</v>
      </c>
      <c r="K724" s="2">
        <v>8.0</v>
      </c>
      <c r="L724" s="2">
        <v>120.0</v>
      </c>
      <c r="M724" s="2">
        <v>8.0</v>
      </c>
      <c r="N724" s="2">
        <v>1.0</v>
      </c>
      <c r="O724" s="2" t="s">
        <v>192</v>
      </c>
      <c r="P724" s="2">
        <v>0.0</v>
      </c>
      <c r="Q724" s="2" t="s">
        <v>89</v>
      </c>
      <c r="S724" s="2" t="s">
        <v>135</v>
      </c>
      <c r="U724" s="2">
        <v>0.0</v>
      </c>
      <c r="AD724" s="2" t="s">
        <v>78</v>
      </c>
      <c r="AF724" s="2" t="s">
        <v>34</v>
      </c>
      <c r="AO724" s="2" t="s">
        <v>97</v>
      </c>
      <c r="AR724" s="2">
        <v>15.0</v>
      </c>
      <c r="AT724" s="2">
        <v>20.0</v>
      </c>
      <c r="AU724" s="2">
        <v>80.0</v>
      </c>
      <c r="AV724" s="2" t="s">
        <v>3368</v>
      </c>
      <c r="AW724" s="2" t="s">
        <v>84</v>
      </c>
      <c r="AY724" s="2">
        <v>7.0</v>
      </c>
      <c r="AZ724" s="2" t="s">
        <v>3369</v>
      </c>
      <c r="BA724" s="2" t="s">
        <v>1113</v>
      </c>
      <c r="BB724" s="2" t="s">
        <v>1113</v>
      </c>
      <c r="BC724" s="2">
        <v>0.0</v>
      </c>
    </row>
    <row r="725">
      <c r="A725" s="2">
        <v>723.0</v>
      </c>
      <c r="B725" s="2">
        <v>723.0</v>
      </c>
      <c r="C725" s="2">
        <v>723.0</v>
      </c>
      <c r="D725" s="2" t="s">
        <v>6</v>
      </c>
      <c r="H725" s="2" t="s">
        <v>10</v>
      </c>
      <c r="J725" s="4">
        <v>34227.0</v>
      </c>
      <c r="K725" s="2">
        <v>8.0</v>
      </c>
      <c r="L725" s="2">
        <v>40.0</v>
      </c>
      <c r="M725" s="2">
        <v>10.0</v>
      </c>
      <c r="N725" s="2">
        <v>6.0</v>
      </c>
      <c r="O725" s="2" t="s">
        <v>106</v>
      </c>
      <c r="P725" s="2">
        <v>1.0</v>
      </c>
      <c r="U725" s="2">
        <v>1.0</v>
      </c>
      <c r="V725" s="2" t="s">
        <v>74</v>
      </c>
      <c r="X725" s="2" t="s">
        <v>75</v>
      </c>
      <c r="Z725" s="2" t="s">
        <v>457</v>
      </c>
      <c r="AB725" s="2">
        <v>2.0</v>
      </c>
      <c r="AC725" s="2" t="s">
        <v>3370</v>
      </c>
      <c r="AD725" s="2" t="s">
        <v>78</v>
      </c>
      <c r="AI725" s="2" t="s">
        <v>37</v>
      </c>
      <c r="AO725" s="2" t="s">
        <v>79</v>
      </c>
      <c r="AQ725" s="2">
        <v>3.0</v>
      </c>
      <c r="AS725" s="2">
        <v>3.0</v>
      </c>
      <c r="AU725" s="2">
        <v>4.0</v>
      </c>
      <c r="AV725" s="2" t="s">
        <v>3371</v>
      </c>
      <c r="AW725" s="2" t="s">
        <v>101</v>
      </c>
      <c r="AY725" s="2">
        <v>10.0</v>
      </c>
      <c r="AZ725" s="2" t="s">
        <v>3372</v>
      </c>
      <c r="BA725" s="2" t="s">
        <v>3373</v>
      </c>
      <c r="BC725" s="2">
        <v>1.0</v>
      </c>
    </row>
    <row r="726">
      <c r="A726" s="2">
        <v>724.0</v>
      </c>
      <c r="B726" s="2">
        <v>724.0</v>
      </c>
      <c r="C726" s="2">
        <v>724.0</v>
      </c>
      <c r="D726" s="2" t="s">
        <v>6</v>
      </c>
      <c r="K726" s="2">
        <v>7.0</v>
      </c>
      <c r="L726" s="2">
        <v>10.0</v>
      </c>
      <c r="M726" s="2">
        <v>8.0</v>
      </c>
      <c r="N726" s="2">
        <v>8.0</v>
      </c>
      <c r="O726" s="2" t="s">
        <v>87</v>
      </c>
      <c r="P726" s="2">
        <v>1.0</v>
      </c>
      <c r="U726" s="2">
        <v>1.0</v>
      </c>
      <c r="V726" s="2" t="s">
        <v>206</v>
      </c>
      <c r="X726" s="2" t="s">
        <v>111</v>
      </c>
      <c r="Z726" s="2" t="s">
        <v>123</v>
      </c>
      <c r="AB726" s="2">
        <v>1.0</v>
      </c>
      <c r="AC726" s="2" t="s">
        <v>3374</v>
      </c>
      <c r="AD726" s="2" t="s">
        <v>78</v>
      </c>
      <c r="AH726" s="2" t="s">
        <v>36</v>
      </c>
      <c r="AJ726" s="2" t="s">
        <v>38</v>
      </c>
      <c r="AO726" s="2" t="s">
        <v>79</v>
      </c>
      <c r="AQ726" s="2">
        <v>4.0</v>
      </c>
      <c r="AS726" s="2">
        <v>4.0</v>
      </c>
      <c r="AU726" s="2">
        <v>5.0</v>
      </c>
      <c r="AV726" s="2" t="s">
        <v>3375</v>
      </c>
      <c r="AW726" s="2" t="s">
        <v>101</v>
      </c>
      <c r="AY726" s="2">
        <v>9.0</v>
      </c>
      <c r="AZ726" s="2" t="s">
        <v>3376</v>
      </c>
      <c r="BA726" s="2" t="s">
        <v>188</v>
      </c>
      <c r="BB726" s="2" t="s">
        <v>3377</v>
      </c>
      <c r="BC726" s="2">
        <v>1.0</v>
      </c>
    </row>
    <row r="727">
      <c r="A727" s="2">
        <v>725.0</v>
      </c>
      <c r="B727" s="2">
        <v>725.0</v>
      </c>
      <c r="C727" s="2">
        <v>725.0</v>
      </c>
      <c r="D727" s="2" t="s">
        <v>6</v>
      </c>
      <c r="J727" s="4">
        <v>33191.0</v>
      </c>
      <c r="K727" s="2">
        <v>7.0</v>
      </c>
      <c r="L727" s="2">
        <v>70.0</v>
      </c>
      <c r="M727" s="2">
        <v>3.0</v>
      </c>
      <c r="N727" s="2">
        <v>5.0</v>
      </c>
      <c r="O727" s="2" t="s">
        <v>134</v>
      </c>
      <c r="P727" s="2">
        <v>0.0</v>
      </c>
      <c r="Q727" s="2" t="s">
        <v>129</v>
      </c>
      <c r="S727" s="2" t="s">
        <v>130</v>
      </c>
      <c r="U727" s="2">
        <v>1.0</v>
      </c>
      <c r="V727" s="2" t="s">
        <v>631</v>
      </c>
      <c r="X727" s="2" t="s">
        <v>147</v>
      </c>
      <c r="Z727" s="2" t="s">
        <v>76</v>
      </c>
      <c r="AB727" s="2">
        <v>2.0</v>
      </c>
      <c r="AC727" s="2" t="s">
        <v>1604</v>
      </c>
      <c r="AD727" s="2" t="s">
        <v>78</v>
      </c>
      <c r="AM727" s="2" t="s">
        <v>41</v>
      </c>
      <c r="AX727" s="2" t="s">
        <v>1438</v>
      </c>
      <c r="AY727" s="2">
        <v>10.0</v>
      </c>
      <c r="AZ727" s="2" t="s">
        <v>3378</v>
      </c>
      <c r="BA727" s="2" t="s">
        <v>3379</v>
      </c>
      <c r="BC727" s="2">
        <v>1.0</v>
      </c>
    </row>
    <row r="728">
      <c r="A728" s="2">
        <v>726.0</v>
      </c>
      <c r="B728" s="2">
        <v>726.0</v>
      </c>
      <c r="C728" s="2">
        <v>726.0</v>
      </c>
      <c r="D728" s="2" t="s">
        <v>6</v>
      </c>
      <c r="E728" s="2" t="s">
        <v>7</v>
      </c>
      <c r="J728" s="4">
        <v>30188.0</v>
      </c>
      <c r="K728" s="2">
        <v>7.0</v>
      </c>
      <c r="L728" s="2">
        <v>30.0</v>
      </c>
      <c r="M728" s="2">
        <v>7.0</v>
      </c>
      <c r="N728" s="2">
        <v>1.0</v>
      </c>
      <c r="O728" s="2" t="s">
        <v>120</v>
      </c>
      <c r="P728" s="2">
        <v>0.0</v>
      </c>
      <c r="Q728" s="2" t="s">
        <v>89</v>
      </c>
      <c r="S728" s="2" t="s">
        <v>130</v>
      </c>
      <c r="U728" s="2">
        <v>1.0</v>
      </c>
      <c r="V728" s="2" t="s">
        <v>91</v>
      </c>
      <c r="X728" s="2" t="s">
        <v>111</v>
      </c>
      <c r="Z728" s="2" t="s">
        <v>76</v>
      </c>
      <c r="AB728" s="2">
        <v>7.0</v>
      </c>
      <c r="AC728" s="2" t="s">
        <v>3380</v>
      </c>
      <c r="AD728" s="2" t="s">
        <v>114</v>
      </c>
      <c r="AJ728" s="2" t="s">
        <v>38</v>
      </c>
      <c r="AO728" s="2" t="s">
        <v>79</v>
      </c>
      <c r="AQ728" s="2">
        <v>4.0</v>
      </c>
      <c r="AS728" s="2">
        <v>2.0</v>
      </c>
      <c r="AU728" s="2">
        <v>2.0</v>
      </c>
      <c r="AV728" s="2" t="s">
        <v>3381</v>
      </c>
      <c r="AW728" s="2" t="s">
        <v>101</v>
      </c>
      <c r="AY728" s="2">
        <v>10.0</v>
      </c>
      <c r="AZ728" s="2" t="s">
        <v>3382</v>
      </c>
      <c r="BA728" s="2" t="s">
        <v>3383</v>
      </c>
      <c r="BB728" s="2" t="s">
        <v>3384</v>
      </c>
      <c r="BC728" s="2">
        <v>1.0</v>
      </c>
    </row>
    <row r="729">
      <c r="A729" s="2">
        <v>727.0</v>
      </c>
      <c r="B729" s="2">
        <v>727.0</v>
      </c>
      <c r="C729" s="2">
        <v>727.0</v>
      </c>
      <c r="H729" s="2" t="s">
        <v>10</v>
      </c>
      <c r="J729" s="4">
        <v>43069.0</v>
      </c>
      <c r="K729" s="2">
        <v>6.0</v>
      </c>
      <c r="L729" s="2">
        <v>30.0</v>
      </c>
      <c r="M729" s="2">
        <v>10.0</v>
      </c>
      <c r="N729" s="2">
        <v>6.0</v>
      </c>
      <c r="O729" s="2" t="s">
        <v>192</v>
      </c>
      <c r="P729" s="2">
        <v>0.0</v>
      </c>
      <c r="Q729" s="2" t="s">
        <v>129</v>
      </c>
      <c r="S729" s="2" t="s">
        <v>135</v>
      </c>
      <c r="U729" s="2">
        <v>1.0</v>
      </c>
      <c r="V729" s="2" t="s">
        <v>315</v>
      </c>
      <c r="Y729" s="2" t="s">
        <v>393</v>
      </c>
      <c r="Z729" s="2" t="s">
        <v>123</v>
      </c>
      <c r="AB729" s="2">
        <v>3.0</v>
      </c>
      <c r="AC729" s="2" t="s">
        <v>3385</v>
      </c>
      <c r="AD729" s="2" t="s">
        <v>96</v>
      </c>
      <c r="AI729" s="2" t="s">
        <v>37</v>
      </c>
      <c r="AP729" s="2" t="s">
        <v>3386</v>
      </c>
      <c r="AQ729" s="2">
        <v>3.0</v>
      </c>
      <c r="AS729" s="2">
        <v>4.0</v>
      </c>
      <c r="AU729" s="2">
        <v>6.0</v>
      </c>
      <c r="AV729" s="2" t="s">
        <v>3387</v>
      </c>
      <c r="AW729" s="2" t="s">
        <v>101</v>
      </c>
      <c r="AY729" s="2">
        <v>0.0</v>
      </c>
      <c r="AZ729" s="2" t="s">
        <v>3388</v>
      </c>
      <c r="BA729" s="2" t="s">
        <v>881</v>
      </c>
      <c r="BB729" s="2" t="s">
        <v>3389</v>
      </c>
      <c r="BC729" s="2">
        <v>0.0</v>
      </c>
    </row>
    <row r="730">
      <c r="A730" s="2">
        <v>728.0</v>
      </c>
      <c r="B730" s="2">
        <v>728.0</v>
      </c>
      <c r="C730" s="2">
        <v>728.0</v>
      </c>
      <c r="D730" s="2" t="s">
        <v>6</v>
      </c>
      <c r="E730" s="2" t="s">
        <v>7</v>
      </c>
      <c r="H730" s="2" t="s">
        <v>10</v>
      </c>
      <c r="J730" s="4">
        <v>30087.0</v>
      </c>
      <c r="K730" s="2">
        <v>8.0</v>
      </c>
      <c r="L730" s="2">
        <v>60.0</v>
      </c>
      <c r="M730" s="2">
        <v>6.0</v>
      </c>
      <c r="N730" s="2">
        <v>10.0</v>
      </c>
      <c r="O730" s="2" t="s">
        <v>192</v>
      </c>
      <c r="P730" s="2">
        <v>1.0</v>
      </c>
      <c r="U730" s="2">
        <v>1.0</v>
      </c>
      <c r="V730" s="2" t="s">
        <v>315</v>
      </c>
      <c r="Y730" s="2" t="s">
        <v>393</v>
      </c>
      <c r="AA730" s="2" t="s">
        <v>1010</v>
      </c>
      <c r="AB730" s="2">
        <v>10.0</v>
      </c>
      <c r="AC730" s="2" t="s">
        <v>3390</v>
      </c>
      <c r="AD730" s="2" t="s">
        <v>78</v>
      </c>
      <c r="AI730" s="2" t="s">
        <v>37</v>
      </c>
      <c r="AO730" s="2" t="s">
        <v>79</v>
      </c>
      <c r="AQ730" s="2">
        <v>6.0</v>
      </c>
      <c r="AS730" s="2">
        <v>6.0</v>
      </c>
      <c r="AU730" s="2">
        <v>10.0</v>
      </c>
      <c r="AV730" s="2" t="s">
        <v>808</v>
      </c>
      <c r="AW730" s="2" t="s">
        <v>101</v>
      </c>
      <c r="AY730" s="2">
        <v>8.0</v>
      </c>
      <c r="AZ730" s="2" t="s">
        <v>3391</v>
      </c>
      <c r="BA730" s="2" t="s">
        <v>3392</v>
      </c>
      <c r="BC730" s="2">
        <v>0.0</v>
      </c>
    </row>
    <row r="731">
      <c r="A731" s="2">
        <v>729.0</v>
      </c>
      <c r="B731" s="2">
        <v>729.0</v>
      </c>
      <c r="C731" s="2">
        <v>729.0</v>
      </c>
      <c r="D731" s="2" t="s">
        <v>6</v>
      </c>
      <c r="H731" s="2" t="s">
        <v>10</v>
      </c>
      <c r="J731" s="4">
        <v>19245.0</v>
      </c>
      <c r="K731" s="2">
        <v>6.0</v>
      </c>
      <c r="L731" s="2">
        <v>90.0</v>
      </c>
      <c r="M731" s="2">
        <v>9.0</v>
      </c>
      <c r="N731" s="2">
        <v>1.0</v>
      </c>
      <c r="O731" s="2" t="s">
        <v>327</v>
      </c>
      <c r="P731" s="2">
        <v>0.0</v>
      </c>
      <c r="R731" s="2" t="s">
        <v>719</v>
      </c>
      <c r="S731" s="2" t="s">
        <v>130</v>
      </c>
      <c r="U731" s="2">
        <v>1.0</v>
      </c>
      <c r="V731" s="2" t="s">
        <v>35</v>
      </c>
      <c r="X731" s="2" t="s">
        <v>111</v>
      </c>
      <c r="Z731" s="2" t="s">
        <v>531</v>
      </c>
      <c r="AB731" s="2">
        <v>15.0</v>
      </c>
      <c r="AC731" s="2" t="s">
        <v>3393</v>
      </c>
      <c r="AD731" s="2" t="s">
        <v>96</v>
      </c>
      <c r="AH731" s="2" t="s">
        <v>36</v>
      </c>
      <c r="AO731" s="2" t="s">
        <v>97</v>
      </c>
      <c r="AR731" s="2">
        <v>10.0</v>
      </c>
      <c r="AS731" s="2">
        <v>5.0</v>
      </c>
      <c r="AU731" s="2">
        <v>20.0</v>
      </c>
      <c r="AV731" s="2" t="s">
        <v>3394</v>
      </c>
      <c r="AW731" s="2" t="s">
        <v>101</v>
      </c>
      <c r="AY731" s="2">
        <v>7.0</v>
      </c>
      <c r="AZ731" s="2" t="s">
        <v>3395</v>
      </c>
      <c r="BA731" s="2" t="s">
        <v>3396</v>
      </c>
      <c r="BB731" s="2" t="s">
        <v>3397</v>
      </c>
      <c r="BC731" s="2">
        <v>0.0</v>
      </c>
    </row>
    <row r="732">
      <c r="A732" s="2">
        <v>730.0</v>
      </c>
      <c r="B732" s="2">
        <v>730.0</v>
      </c>
      <c r="C732" s="2">
        <v>730.0</v>
      </c>
      <c r="E732" s="2" t="s">
        <v>7</v>
      </c>
      <c r="J732" s="4">
        <v>34285.0</v>
      </c>
      <c r="K732" s="2">
        <v>6.0</v>
      </c>
      <c r="L732" s="2">
        <v>50.0</v>
      </c>
      <c r="M732" s="2">
        <v>10.0</v>
      </c>
      <c r="N732" s="2">
        <v>1.0</v>
      </c>
      <c r="O732" s="2" t="s">
        <v>291</v>
      </c>
      <c r="P732" s="2">
        <v>1.0</v>
      </c>
      <c r="Q732" s="2" t="s">
        <v>108</v>
      </c>
      <c r="S732" s="2" t="s">
        <v>130</v>
      </c>
      <c r="U732" s="2">
        <v>1.0</v>
      </c>
      <c r="V732" s="2" t="s">
        <v>315</v>
      </c>
      <c r="X732" s="2" t="s">
        <v>111</v>
      </c>
      <c r="Z732" s="2" t="s">
        <v>148</v>
      </c>
      <c r="AB732" s="2">
        <v>2.0</v>
      </c>
      <c r="AC732" s="2" t="s">
        <v>979</v>
      </c>
      <c r="AD732" s="2" t="s">
        <v>78</v>
      </c>
      <c r="AG732" s="2" t="s">
        <v>35</v>
      </c>
      <c r="AO732" s="2" t="s">
        <v>116</v>
      </c>
      <c r="AQ732" s="2">
        <v>5.0</v>
      </c>
      <c r="AS732" s="2">
        <v>4.0</v>
      </c>
      <c r="AU732" s="2">
        <v>4.0</v>
      </c>
      <c r="AV732" s="2" t="s">
        <v>3398</v>
      </c>
      <c r="AW732" s="2" t="s">
        <v>101</v>
      </c>
      <c r="AY732" s="2">
        <v>8.0</v>
      </c>
      <c r="AZ732" s="2" t="s">
        <v>3399</v>
      </c>
    </row>
    <row r="733">
      <c r="A733" s="2">
        <v>731.0</v>
      </c>
      <c r="B733" s="2">
        <v>731.0</v>
      </c>
      <c r="C733" s="2">
        <v>731.0</v>
      </c>
      <c r="I733" s="2" t="s">
        <v>3400</v>
      </c>
      <c r="J733" s="4">
        <v>29290.0</v>
      </c>
      <c r="K733" s="2">
        <v>7.0</v>
      </c>
      <c r="L733" s="2">
        <v>240.0</v>
      </c>
      <c r="M733" s="2">
        <v>12.0</v>
      </c>
      <c r="N733" s="2">
        <v>6.0</v>
      </c>
      <c r="O733" s="2" t="s">
        <v>437</v>
      </c>
      <c r="P733" s="2">
        <v>0.0</v>
      </c>
      <c r="Q733" s="2" t="s">
        <v>129</v>
      </c>
      <c r="T733" s="2" t="s">
        <v>3401</v>
      </c>
      <c r="U733" s="2">
        <v>1.0</v>
      </c>
      <c r="V733" s="2" t="s">
        <v>195</v>
      </c>
      <c r="X733" s="2" t="s">
        <v>207</v>
      </c>
      <c r="Z733" s="2" t="s">
        <v>123</v>
      </c>
      <c r="AB733" s="2">
        <v>16.0</v>
      </c>
      <c r="AC733" s="2" t="s">
        <v>3402</v>
      </c>
      <c r="AD733" s="2" t="s">
        <v>78</v>
      </c>
      <c r="AJ733" s="2" t="s">
        <v>38</v>
      </c>
      <c r="AO733" s="2" t="s">
        <v>97</v>
      </c>
      <c r="AQ733" s="2">
        <v>4.0</v>
      </c>
      <c r="AS733" s="2">
        <v>4.0</v>
      </c>
      <c r="AU733" s="2">
        <v>6.0</v>
      </c>
      <c r="AV733" s="2" t="s">
        <v>3403</v>
      </c>
      <c r="AW733" s="2" t="s">
        <v>84</v>
      </c>
      <c r="AY733" s="2">
        <v>9.0</v>
      </c>
      <c r="AZ733" s="2" t="s">
        <v>3404</v>
      </c>
      <c r="BA733" s="2" t="s">
        <v>3405</v>
      </c>
      <c r="BB733" s="2" t="s">
        <v>3406</v>
      </c>
      <c r="BC733" s="2">
        <v>1.0</v>
      </c>
    </row>
    <row r="734">
      <c r="A734" s="2">
        <v>732.0</v>
      </c>
      <c r="B734" s="2">
        <v>732.0</v>
      </c>
      <c r="C734" s="2">
        <v>732.0</v>
      </c>
      <c r="E734" s="2" t="s">
        <v>7</v>
      </c>
      <c r="H734" s="2" t="s">
        <v>10</v>
      </c>
      <c r="J734" s="4">
        <v>29645.0</v>
      </c>
      <c r="K734" s="2">
        <v>7.0</v>
      </c>
      <c r="L734" s="2">
        <v>60.0</v>
      </c>
      <c r="M734" s="2">
        <v>5.0</v>
      </c>
      <c r="N734" s="2">
        <v>9.0</v>
      </c>
      <c r="O734" s="2" t="s">
        <v>291</v>
      </c>
      <c r="P734" s="2">
        <v>1.0</v>
      </c>
      <c r="U734" s="2">
        <v>1.0</v>
      </c>
      <c r="V734" s="2" t="s">
        <v>315</v>
      </c>
      <c r="X734" s="2" t="s">
        <v>147</v>
      </c>
      <c r="AA734" s="2" t="s">
        <v>2346</v>
      </c>
      <c r="AB734" s="2">
        <v>10.0</v>
      </c>
      <c r="AC734" s="2" t="s">
        <v>3407</v>
      </c>
      <c r="AD734" s="2" t="s">
        <v>114</v>
      </c>
      <c r="AI734" s="2" t="s">
        <v>37</v>
      </c>
      <c r="AO734" s="2" t="s">
        <v>237</v>
      </c>
      <c r="AR734" s="2">
        <v>15.0</v>
      </c>
      <c r="AT734" s="2">
        <v>10.0</v>
      </c>
      <c r="AU734" s="2">
        <v>20.0</v>
      </c>
      <c r="AV734" s="2" t="s">
        <v>3408</v>
      </c>
      <c r="AW734" s="2" t="s">
        <v>2590</v>
      </c>
      <c r="AY734" s="2">
        <v>10.0</v>
      </c>
      <c r="AZ734" s="2" t="s">
        <v>3409</v>
      </c>
      <c r="BA734" s="2" t="s">
        <v>3410</v>
      </c>
      <c r="BB734" s="2" t="s">
        <v>3411</v>
      </c>
      <c r="BC734" s="2">
        <v>1.0</v>
      </c>
    </row>
    <row r="735">
      <c r="A735" s="2">
        <v>733.0</v>
      </c>
      <c r="B735" s="2">
        <v>733.0</v>
      </c>
      <c r="C735" s="2">
        <v>733.0</v>
      </c>
      <c r="D735" s="2" t="s">
        <v>6</v>
      </c>
      <c r="J735" s="4">
        <v>29049.0</v>
      </c>
      <c r="K735" s="2">
        <v>6.0</v>
      </c>
      <c r="L735" s="2">
        <v>20.0</v>
      </c>
      <c r="M735" s="2">
        <v>13.0</v>
      </c>
      <c r="N735" s="2">
        <v>2.0</v>
      </c>
      <c r="O735" s="2" t="s">
        <v>106</v>
      </c>
      <c r="P735" s="2">
        <v>0.0</v>
      </c>
      <c r="Q735" s="2" t="s">
        <v>129</v>
      </c>
      <c r="S735" s="2" t="s">
        <v>135</v>
      </c>
      <c r="U735" s="2">
        <v>1.0</v>
      </c>
      <c r="V735" s="2" t="s">
        <v>315</v>
      </c>
      <c r="X735" s="2" t="s">
        <v>111</v>
      </c>
      <c r="Z735" s="2" t="s">
        <v>123</v>
      </c>
      <c r="AB735" s="2">
        <v>2.0</v>
      </c>
      <c r="AC735" s="2" t="s">
        <v>3412</v>
      </c>
      <c r="AD735" s="2" t="s">
        <v>114</v>
      </c>
      <c r="AG735" s="2" t="s">
        <v>35</v>
      </c>
      <c r="AO735" s="2" t="s">
        <v>97</v>
      </c>
      <c r="AQ735" s="2">
        <v>6.0</v>
      </c>
      <c r="AS735" s="2">
        <v>6.0</v>
      </c>
      <c r="AU735" s="2">
        <v>25.0</v>
      </c>
      <c r="AV735" s="2" t="s">
        <v>3413</v>
      </c>
      <c r="AW735" s="2" t="s">
        <v>101</v>
      </c>
      <c r="AY735" s="2">
        <v>8.0</v>
      </c>
      <c r="AZ735" s="2" t="s">
        <v>3414</v>
      </c>
      <c r="BC735" s="2">
        <v>1.0</v>
      </c>
    </row>
    <row r="736">
      <c r="A736" s="2">
        <v>734.0</v>
      </c>
      <c r="B736" s="2">
        <v>734.0</v>
      </c>
      <c r="C736" s="2">
        <v>734.0</v>
      </c>
      <c r="D736" s="2" t="s">
        <v>6</v>
      </c>
      <c r="J736" s="4">
        <v>29668.0</v>
      </c>
      <c r="K736" s="2">
        <v>65.0</v>
      </c>
      <c r="L736" s="2">
        <v>40.0</v>
      </c>
      <c r="M736" s="2">
        <v>12.0</v>
      </c>
      <c r="N736" s="2">
        <v>3.0</v>
      </c>
      <c r="O736" s="2" t="s">
        <v>128</v>
      </c>
      <c r="P736" s="2">
        <v>0.0</v>
      </c>
      <c r="Q736" s="2" t="s">
        <v>89</v>
      </c>
      <c r="S736" s="2" t="s">
        <v>72</v>
      </c>
      <c r="U736" s="2">
        <v>1.0</v>
      </c>
      <c r="V736" s="2" t="s">
        <v>515</v>
      </c>
      <c r="X736" s="2" t="s">
        <v>111</v>
      </c>
      <c r="Z736" s="2" t="s">
        <v>605</v>
      </c>
      <c r="AB736" s="2">
        <v>14.0</v>
      </c>
      <c r="AC736" s="2" t="s">
        <v>3415</v>
      </c>
      <c r="AD736" s="2" t="s">
        <v>96</v>
      </c>
      <c r="AG736" s="2" t="s">
        <v>35</v>
      </c>
      <c r="AO736" s="2" t="s">
        <v>79</v>
      </c>
      <c r="AQ736" s="2">
        <v>3.0</v>
      </c>
      <c r="AT736" s="2">
        <v>20.0</v>
      </c>
      <c r="AU736" s="2">
        <v>30.0</v>
      </c>
      <c r="AV736" s="2" t="s">
        <v>3416</v>
      </c>
      <c r="AW736" s="2" t="s">
        <v>101</v>
      </c>
      <c r="AY736" s="2">
        <v>10.0</v>
      </c>
      <c r="AZ736" s="2" t="s">
        <v>3417</v>
      </c>
      <c r="BA736" s="2" t="s">
        <v>3418</v>
      </c>
      <c r="BC736" s="2">
        <v>1.0</v>
      </c>
    </row>
    <row r="737">
      <c r="A737" s="2">
        <v>735.0</v>
      </c>
      <c r="B737" s="2">
        <v>735.0</v>
      </c>
      <c r="C737" s="2">
        <v>735.0</v>
      </c>
      <c r="D737" s="2" t="s">
        <v>6</v>
      </c>
      <c r="J737" s="4">
        <v>28471.0</v>
      </c>
      <c r="K737" s="2">
        <v>4.0</v>
      </c>
      <c r="L737" s="2">
        <v>0.0</v>
      </c>
      <c r="M737" s="2">
        <v>12.0</v>
      </c>
      <c r="N737" s="2">
        <v>600.0</v>
      </c>
      <c r="O737" s="2" t="s">
        <v>120</v>
      </c>
      <c r="P737" s="2">
        <v>1.0</v>
      </c>
      <c r="U737" s="2">
        <v>1.0</v>
      </c>
      <c r="W737" s="2" t="s">
        <v>2745</v>
      </c>
      <c r="Y737" s="2" t="s">
        <v>3419</v>
      </c>
      <c r="AA737" s="2" t="s">
        <v>2745</v>
      </c>
      <c r="AB737" s="2">
        <v>27.0</v>
      </c>
      <c r="AC737" s="2" t="s">
        <v>2746</v>
      </c>
      <c r="AD737" s="2" t="s">
        <v>1229</v>
      </c>
      <c r="AI737" s="2" t="s">
        <v>37</v>
      </c>
      <c r="AJ737" s="2" t="s">
        <v>38</v>
      </c>
      <c r="AP737" s="2" t="s">
        <v>274</v>
      </c>
      <c r="AQ737" s="2">
        <v>4.0</v>
      </c>
      <c r="AS737" s="2">
        <v>6.0</v>
      </c>
      <c r="AU737" s="2">
        <v>12.0</v>
      </c>
      <c r="AV737" s="2" t="s">
        <v>3420</v>
      </c>
      <c r="AX737" s="2" t="s">
        <v>3421</v>
      </c>
      <c r="AY737" s="2">
        <v>10.0</v>
      </c>
      <c r="AZ737" s="2" t="s">
        <v>3422</v>
      </c>
      <c r="BA737" s="2" t="s">
        <v>3423</v>
      </c>
      <c r="BB737" s="2" t="s">
        <v>3424</v>
      </c>
      <c r="BC737" s="2">
        <v>1.0</v>
      </c>
    </row>
    <row r="738">
      <c r="A738" s="2">
        <v>736.0</v>
      </c>
      <c r="B738" s="2">
        <v>736.0</v>
      </c>
      <c r="C738" s="2">
        <v>736.0</v>
      </c>
      <c r="D738" s="2" t="s">
        <v>6</v>
      </c>
      <c r="J738" s="4">
        <v>42959.0</v>
      </c>
      <c r="K738" s="2">
        <v>8.0</v>
      </c>
      <c r="L738" s="2">
        <v>30.0</v>
      </c>
      <c r="M738" s="2">
        <v>10.0</v>
      </c>
      <c r="N738" s="2">
        <v>2.0</v>
      </c>
      <c r="O738" s="2" t="s">
        <v>291</v>
      </c>
      <c r="P738" s="2">
        <v>1.0</v>
      </c>
      <c r="U738" s="2">
        <v>1.0</v>
      </c>
      <c r="V738" s="2" t="s">
        <v>315</v>
      </c>
      <c r="X738" s="2" t="s">
        <v>75</v>
      </c>
      <c r="Z738" s="2" t="s">
        <v>123</v>
      </c>
      <c r="AB738" s="2">
        <v>10.0</v>
      </c>
      <c r="AC738" s="2" t="s">
        <v>3425</v>
      </c>
      <c r="AD738" s="2" t="s">
        <v>78</v>
      </c>
      <c r="AJ738" s="2" t="s">
        <v>38</v>
      </c>
      <c r="AO738" s="2" t="s">
        <v>97</v>
      </c>
      <c r="AQ738" s="2">
        <v>6.0</v>
      </c>
      <c r="AS738" s="2">
        <v>6.0</v>
      </c>
      <c r="AU738" s="2">
        <v>10.0</v>
      </c>
      <c r="AV738" s="2" t="s">
        <v>3426</v>
      </c>
      <c r="AW738" s="2" t="s">
        <v>101</v>
      </c>
      <c r="AY738" s="2">
        <v>10.0</v>
      </c>
      <c r="AZ738" s="2" t="s">
        <v>3427</v>
      </c>
      <c r="BB738" s="2" t="s">
        <v>3428</v>
      </c>
      <c r="BC738" s="2">
        <v>1.0</v>
      </c>
    </row>
    <row r="739">
      <c r="A739" s="2">
        <v>737.0</v>
      </c>
      <c r="B739" s="2">
        <v>737.0</v>
      </c>
      <c r="C739" s="2">
        <v>737.0</v>
      </c>
      <c r="D739" s="2" t="s">
        <v>6</v>
      </c>
      <c r="J739" s="4">
        <v>33228.0</v>
      </c>
      <c r="K739" s="2">
        <v>7.0</v>
      </c>
      <c r="L739" s="2">
        <v>45.0</v>
      </c>
      <c r="M739" s="2">
        <v>9.0</v>
      </c>
      <c r="N739" s="2">
        <v>5.0</v>
      </c>
      <c r="O739" s="2" t="s">
        <v>87</v>
      </c>
      <c r="P739" s="2">
        <v>1.0</v>
      </c>
      <c r="U739" s="2">
        <v>1.0</v>
      </c>
      <c r="V739" s="2" t="s">
        <v>206</v>
      </c>
      <c r="X739" s="2" t="s">
        <v>451</v>
      </c>
      <c r="Z739" s="2" t="s">
        <v>123</v>
      </c>
      <c r="AB739" s="2">
        <v>1.0</v>
      </c>
      <c r="AC739" s="2" t="s">
        <v>3429</v>
      </c>
      <c r="AD739" s="2" t="s">
        <v>236</v>
      </c>
      <c r="AH739" s="2" t="s">
        <v>36</v>
      </c>
      <c r="AM739" s="2" t="s">
        <v>41</v>
      </c>
      <c r="AW739" s="2" t="s">
        <v>101</v>
      </c>
      <c r="AY739" s="2">
        <v>10.0</v>
      </c>
      <c r="AZ739" s="2" t="s">
        <v>3430</v>
      </c>
      <c r="BA739" s="2" t="s">
        <v>3431</v>
      </c>
      <c r="BB739" s="2" t="s">
        <v>3432</v>
      </c>
      <c r="BC739" s="2">
        <v>1.0</v>
      </c>
    </row>
    <row r="740">
      <c r="A740" s="2">
        <v>738.0</v>
      </c>
      <c r="B740" s="2">
        <v>738.0</v>
      </c>
      <c r="C740" s="2">
        <v>738.0</v>
      </c>
      <c r="D740" s="2" t="s">
        <v>6</v>
      </c>
      <c r="J740" s="4">
        <v>34298.0</v>
      </c>
      <c r="K740" s="2">
        <v>10.0</v>
      </c>
      <c r="L740" s="2">
        <v>300.0</v>
      </c>
      <c r="M740" s="2">
        <v>10.0</v>
      </c>
      <c r="N740" s="2">
        <v>10.0</v>
      </c>
      <c r="O740" s="2" t="s">
        <v>405</v>
      </c>
      <c r="P740" s="2">
        <v>1.0</v>
      </c>
      <c r="U740" s="2">
        <v>1.0</v>
      </c>
      <c r="V740" s="2" t="s">
        <v>121</v>
      </c>
      <c r="X740" s="2" t="s">
        <v>111</v>
      </c>
      <c r="Z740" s="2" t="s">
        <v>123</v>
      </c>
      <c r="AB740" s="2">
        <v>1.0</v>
      </c>
      <c r="AC740" s="2" t="s">
        <v>3433</v>
      </c>
      <c r="AD740" s="2" t="s">
        <v>78</v>
      </c>
      <c r="AJ740" s="2" t="s">
        <v>38</v>
      </c>
      <c r="AO740" s="2" t="s">
        <v>116</v>
      </c>
      <c r="AQ740" s="2">
        <v>5.0</v>
      </c>
      <c r="AS740" s="2">
        <v>5.0</v>
      </c>
      <c r="AU740" s="2">
        <v>100.0</v>
      </c>
      <c r="AV740" s="2" t="s">
        <v>3434</v>
      </c>
      <c r="AW740" s="2" t="s">
        <v>84</v>
      </c>
      <c r="AY740" s="2">
        <v>10.0</v>
      </c>
      <c r="AZ740" s="2" t="s">
        <v>3435</v>
      </c>
      <c r="BA740" s="2" t="s">
        <v>3436</v>
      </c>
      <c r="BB740" s="2" t="s">
        <v>41</v>
      </c>
      <c r="BC740" s="2">
        <v>1.0</v>
      </c>
    </row>
    <row r="741">
      <c r="A741" s="2">
        <v>739.0</v>
      </c>
      <c r="B741" s="2">
        <v>739.0</v>
      </c>
      <c r="C741" s="2">
        <v>739.0</v>
      </c>
      <c r="E741" s="2" t="s">
        <v>7</v>
      </c>
      <c r="K741" s="2">
        <v>7.0</v>
      </c>
      <c r="L741" s="2">
        <v>15.0</v>
      </c>
      <c r="M741" s="2">
        <v>5.0</v>
      </c>
      <c r="N741" s="2">
        <v>5.0</v>
      </c>
      <c r="O741" s="2" t="s">
        <v>192</v>
      </c>
      <c r="P741" s="2">
        <v>1.0</v>
      </c>
      <c r="U741" s="2">
        <v>1.0</v>
      </c>
      <c r="V741" s="2" t="s">
        <v>206</v>
      </c>
      <c r="X741" s="2" t="s">
        <v>75</v>
      </c>
      <c r="Z741" s="2" t="s">
        <v>123</v>
      </c>
      <c r="AB741" s="2">
        <v>20.0</v>
      </c>
      <c r="AC741" s="2" t="s">
        <v>3437</v>
      </c>
      <c r="AD741" s="2" t="s">
        <v>96</v>
      </c>
      <c r="AI741" s="2" t="s">
        <v>37</v>
      </c>
      <c r="AJ741" s="2" t="s">
        <v>38</v>
      </c>
      <c r="AO741" s="2" t="s">
        <v>97</v>
      </c>
      <c r="AQ741" s="2">
        <v>3.0</v>
      </c>
      <c r="AS741" s="2">
        <v>3.0</v>
      </c>
      <c r="AU741" s="2">
        <v>2.0</v>
      </c>
      <c r="AV741" s="2" t="s">
        <v>3438</v>
      </c>
      <c r="AW741" s="2" t="s">
        <v>101</v>
      </c>
      <c r="AY741" s="2">
        <v>8.0</v>
      </c>
      <c r="AZ741" s="2" t="s">
        <v>3439</v>
      </c>
      <c r="BA741" s="2" t="s">
        <v>3440</v>
      </c>
      <c r="BB741" s="2" t="s">
        <v>3441</v>
      </c>
      <c r="BC741" s="2">
        <v>0.0</v>
      </c>
    </row>
    <row r="742">
      <c r="A742" s="2">
        <v>740.0</v>
      </c>
      <c r="B742" s="2">
        <v>740.0</v>
      </c>
      <c r="C742" s="2">
        <v>740.0</v>
      </c>
      <c r="F742" s="2" t="s">
        <v>8</v>
      </c>
      <c r="H742" s="2" t="s">
        <v>10</v>
      </c>
      <c r="J742" s="4">
        <v>32907.0</v>
      </c>
      <c r="K742" s="2">
        <v>6.0</v>
      </c>
      <c r="L742" s="2">
        <v>220.0</v>
      </c>
      <c r="M742" s="2">
        <v>10.0</v>
      </c>
      <c r="N742" s="2">
        <v>10.0</v>
      </c>
      <c r="O742" s="2" t="s">
        <v>70</v>
      </c>
      <c r="P742" s="2">
        <v>0.0</v>
      </c>
      <c r="Q742" s="2" t="s">
        <v>71</v>
      </c>
      <c r="S742" s="2" t="s">
        <v>72</v>
      </c>
      <c r="U742" s="2">
        <v>0.0</v>
      </c>
      <c r="AD742" s="2" t="s">
        <v>78</v>
      </c>
      <c r="AJ742" s="2" t="s">
        <v>38</v>
      </c>
      <c r="AO742" s="2" t="s">
        <v>79</v>
      </c>
      <c r="AQ742" s="2">
        <v>4.0</v>
      </c>
      <c r="AS742" s="2">
        <v>3.0</v>
      </c>
      <c r="AU742" s="2">
        <v>12.0</v>
      </c>
      <c r="AV742" s="2" t="s">
        <v>3442</v>
      </c>
      <c r="AW742" s="2" t="s">
        <v>292</v>
      </c>
      <c r="AY742" s="2">
        <v>10.0</v>
      </c>
      <c r="AZ742" s="2" t="s">
        <v>3443</v>
      </c>
      <c r="BA742" s="2" t="s">
        <v>3444</v>
      </c>
      <c r="BC742" s="2">
        <v>0.0</v>
      </c>
    </row>
    <row r="743">
      <c r="A743" s="2">
        <v>741.0</v>
      </c>
      <c r="B743" s="2">
        <v>741.0</v>
      </c>
      <c r="C743" s="2">
        <v>741.0</v>
      </c>
      <c r="H743" s="2" t="s">
        <v>10</v>
      </c>
      <c r="J743" s="4">
        <v>30528.0</v>
      </c>
      <c r="K743" s="2">
        <v>6.0</v>
      </c>
      <c r="L743" s="2">
        <v>20.0</v>
      </c>
      <c r="M743" s="2">
        <v>9.0</v>
      </c>
      <c r="N743" s="2">
        <v>4.0</v>
      </c>
      <c r="O743" s="2" t="s">
        <v>87</v>
      </c>
      <c r="P743" s="2">
        <v>1.0</v>
      </c>
      <c r="U743" s="2">
        <v>1.0</v>
      </c>
      <c r="V743" s="2" t="s">
        <v>74</v>
      </c>
      <c r="X743" s="2" t="s">
        <v>75</v>
      </c>
      <c r="Z743" s="2" t="s">
        <v>374</v>
      </c>
      <c r="AB743" s="2">
        <v>10.0</v>
      </c>
      <c r="AC743" s="2" t="s">
        <v>3445</v>
      </c>
      <c r="AD743" s="2" t="s">
        <v>114</v>
      </c>
      <c r="AJ743" s="2" t="s">
        <v>38</v>
      </c>
      <c r="AO743" s="2" t="s">
        <v>79</v>
      </c>
      <c r="AQ743" s="2">
        <v>4.0</v>
      </c>
      <c r="AS743" s="2">
        <v>2.0</v>
      </c>
      <c r="AU743" s="2">
        <v>20.0</v>
      </c>
      <c r="AV743" s="2" t="s">
        <v>3446</v>
      </c>
      <c r="AW743" s="2" t="s">
        <v>101</v>
      </c>
      <c r="AY743" s="2">
        <v>8.0</v>
      </c>
      <c r="AZ743" s="2" t="s">
        <v>3447</v>
      </c>
      <c r="BA743" s="2" t="s">
        <v>2549</v>
      </c>
      <c r="BB743" s="2" t="s">
        <v>3448</v>
      </c>
      <c r="BC743" s="2">
        <v>1.0</v>
      </c>
    </row>
    <row r="744">
      <c r="A744" s="2">
        <v>742.0</v>
      </c>
      <c r="B744" s="2">
        <v>742.0</v>
      </c>
      <c r="C744" s="2">
        <v>742.0</v>
      </c>
      <c r="H744" s="2" t="s">
        <v>10</v>
      </c>
      <c r="J744" s="4">
        <v>29686.0</v>
      </c>
      <c r="K744" s="2">
        <v>6.0</v>
      </c>
      <c r="L744" s="2">
        <v>80.0</v>
      </c>
      <c r="M744" s="2">
        <v>8.0</v>
      </c>
      <c r="N744" s="2">
        <v>10.0</v>
      </c>
      <c r="O744" s="2" t="s">
        <v>167</v>
      </c>
      <c r="P744" s="2">
        <v>0.0</v>
      </c>
      <c r="Q744" s="2" t="s">
        <v>71</v>
      </c>
      <c r="S744" s="2" t="s">
        <v>130</v>
      </c>
      <c r="U744" s="2">
        <v>1.0</v>
      </c>
      <c r="V744" s="2" t="s">
        <v>315</v>
      </c>
      <c r="X744" s="2" t="s">
        <v>111</v>
      </c>
      <c r="Z744" s="2" t="s">
        <v>333</v>
      </c>
      <c r="AB744" s="2">
        <v>5.0</v>
      </c>
      <c r="AC744" s="2" t="s">
        <v>3449</v>
      </c>
      <c r="AD744" s="2" t="s">
        <v>114</v>
      </c>
      <c r="AJ744" s="2" t="s">
        <v>38</v>
      </c>
      <c r="AO744" s="2" t="s">
        <v>79</v>
      </c>
      <c r="AQ744" s="2">
        <v>6.0</v>
      </c>
      <c r="AS744" s="2">
        <v>1.0</v>
      </c>
      <c r="AU744" s="2">
        <v>8.0</v>
      </c>
      <c r="AV744" s="2" t="s">
        <v>3450</v>
      </c>
      <c r="AX744" s="2" t="s">
        <v>3451</v>
      </c>
      <c r="AY744" s="2">
        <v>8.0</v>
      </c>
      <c r="AZ744" s="2" t="s">
        <v>3452</v>
      </c>
      <c r="BA744" s="2" t="s">
        <v>3453</v>
      </c>
      <c r="BB744" s="2" t="s">
        <v>3454</v>
      </c>
      <c r="BC744" s="2">
        <v>1.0</v>
      </c>
    </row>
    <row r="745">
      <c r="A745" s="2">
        <v>743.0</v>
      </c>
      <c r="B745" s="2">
        <v>743.0</v>
      </c>
      <c r="C745" s="2">
        <v>743.0</v>
      </c>
      <c r="E745" s="2" t="s">
        <v>7</v>
      </c>
      <c r="H745" s="2" t="s">
        <v>10</v>
      </c>
      <c r="K745" s="2">
        <v>8.0</v>
      </c>
      <c r="L745" s="2">
        <v>30.0</v>
      </c>
      <c r="M745" s="2">
        <v>6.0</v>
      </c>
      <c r="N745" s="2">
        <v>5.0</v>
      </c>
      <c r="O745" s="2" t="s">
        <v>192</v>
      </c>
      <c r="P745" s="2">
        <v>0.0</v>
      </c>
      <c r="Q745" s="2" t="s">
        <v>193</v>
      </c>
      <c r="S745" s="2" t="s">
        <v>90</v>
      </c>
      <c r="U745" s="2">
        <v>1.0</v>
      </c>
      <c r="V745" s="2" t="s">
        <v>631</v>
      </c>
      <c r="X745" s="2" t="s">
        <v>75</v>
      </c>
      <c r="AA745" s="2" t="s">
        <v>1010</v>
      </c>
      <c r="AB745" s="2">
        <v>9.0</v>
      </c>
      <c r="AD745" s="2" t="s">
        <v>114</v>
      </c>
      <c r="AG745" s="2" t="s">
        <v>35</v>
      </c>
      <c r="AO745" s="2" t="s">
        <v>237</v>
      </c>
      <c r="AQ745" s="2">
        <v>5.0</v>
      </c>
      <c r="AS745" s="2">
        <v>1.0</v>
      </c>
      <c r="AU745" s="2">
        <v>8.0</v>
      </c>
      <c r="AV745" s="2" t="s">
        <v>3455</v>
      </c>
      <c r="AX745" s="2" t="s">
        <v>3456</v>
      </c>
      <c r="AY745" s="2">
        <v>8.0</v>
      </c>
      <c r="AZ745" s="2" t="s">
        <v>3457</v>
      </c>
      <c r="BA745" s="2" t="s">
        <v>3458</v>
      </c>
      <c r="BC745" s="2">
        <v>0.0</v>
      </c>
    </row>
    <row r="746">
      <c r="A746" s="2">
        <v>744.0</v>
      </c>
      <c r="B746" s="2">
        <v>744.0</v>
      </c>
      <c r="C746" s="2">
        <v>744.0</v>
      </c>
      <c r="D746" s="2" t="s">
        <v>6</v>
      </c>
      <c r="H746" s="2" t="s">
        <v>10</v>
      </c>
      <c r="J746" s="4">
        <v>29339.0</v>
      </c>
      <c r="K746" s="2">
        <v>8.0</v>
      </c>
      <c r="L746" s="2">
        <v>45.0</v>
      </c>
      <c r="M746" s="2">
        <v>5.0</v>
      </c>
      <c r="N746" s="2">
        <v>6.0</v>
      </c>
      <c r="O746" s="2" t="s">
        <v>291</v>
      </c>
      <c r="P746" s="2">
        <v>1.0</v>
      </c>
      <c r="U746" s="2">
        <v>1.0</v>
      </c>
      <c r="V746" s="2" t="s">
        <v>631</v>
      </c>
      <c r="X746" s="2" t="s">
        <v>147</v>
      </c>
      <c r="Z746" s="2" t="s">
        <v>407</v>
      </c>
      <c r="AB746" s="2">
        <v>10.0</v>
      </c>
      <c r="AD746" s="2" t="s">
        <v>114</v>
      </c>
      <c r="AG746" s="2" t="s">
        <v>35</v>
      </c>
      <c r="AO746" s="2" t="s">
        <v>116</v>
      </c>
      <c r="AQ746" s="2">
        <v>3.0</v>
      </c>
      <c r="AS746" s="2">
        <v>4.0</v>
      </c>
      <c r="AU746" s="2">
        <v>8.0</v>
      </c>
      <c r="AV746" s="2" t="s">
        <v>3459</v>
      </c>
      <c r="AW746" s="2" t="s">
        <v>101</v>
      </c>
      <c r="AY746" s="2">
        <v>10.0</v>
      </c>
      <c r="AZ746" s="2" t="s">
        <v>3460</v>
      </c>
      <c r="BA746" s="2" t="s">
        <v>3461</v>
      </c>
      <c r="BB746" s="2" t="s">
        <v>3462</v>
      </c>
      <c r="BC746" s="2">
        <v>1.0</v>
      </c>
    </row>
    <row r="747">
      <c r="A747" s="2">
        <v>745.0</v>
      </c>
      <c r="B747" s="2">
        <v>745.0</v>
      </c>
      <c r="C747" s="2">
        <v>745.0</v>
      </c>
      <c r="D747" s="2" t="s">
        <v>6</v>
      </c>
      <c r="J747" s="4">
        <v>27612.0</v>
      </c>
      <c r="K747" s="2">
        <v>7.0</v>
      </c>
      <c r="L747" s="2">
        <v>40.0</v>
      </c>
      <c r="M747" s="2">
        <v>6.0</v>
      </c>
      <c r="N747" s="2">
        <v>1.0</v>
      </c>
      <c r="O747" s="2" t="s">
        <v>106</v>
      </c>
      <c r="P747" s="2">
        <v>0.0</v>
      </c>
      <c r="Q747" s="2" t="s">
        <v>172</v>
      </c>
      <c r="S747" s="2" t="s">
        <v>130</v>
      </c>
      <c r="U747" s="2">
        <v>1.0</v>
      </c>
      <c r="V747" s="2" t="s">
        <v>91</v>
      </c>
      <c r="X747" s="2" t="s">
        <v>111</v>
      </c>
      <c r="Z747" s="2" t="s">
        <v>76</v>
      </c>
      <c r="AB747" s="2">
        <v>10.0</v>
      </c>
      <c r="AD747" s="2" t="s">
        <v>96</v>
      </c>
      <c r="AH747" s="2" t="s">
        <v>36</v>
      </c>
      <c r="AO747" s="2" t="s">
        <v>97</v>
      </c>
      <c r="AQ747" s="2">
        <v>3.0</v>
      </c>
      <c r="AS747" s="2">
        <v>5.0</v>
      </c>
      <c r="AU747" s="2">
        <v>36.0</v>
      </c>
      <c r="AV747" s="2" t="s">
        <v>3463</v>
      </c>
      <c r="AW747" s="2" t="s">
        <v>101</v>
      </c>
      <c r="AY747" s="2">
        <v>9.0</v>
      </c>
      <c r="AZ747" s="2" t="s">
        <v>3464</v>
      </c>
      <c r="BA747" s="2" t="s">
        <v>3465</v>
      </c>
    </row>
    <row r="748">
      <c r="A748" s="2">
        <v>746.0</v>
      </c>
      <c r="B748" s="2">
        <v>746.0</v>
      </c>
      <c r="C748" s="2">
        <v>746.0</v>
      </c>
      <c r="E748" s="2" t="s">
        <v>7</v>
      </c>
      <c r="H748" s="2" t="s">
        <v>10</v>
      </c>
      <c r="J748" s="4">
        <v>32442.0</v>
      </c>
      <c r="K748" s="2">
        <v>4.0</v>
      </c>
      <c r="L748" s="2">
        <v>10.0</v>
      </c>
      <c r="M748" s="2">
        <v>8.0</v>
      </c>
      <c r="N748" s="2">
        <v>1.0</v>
      </c>
      <c r="O748" s="2" t="s">
        <v>437</v>
      </c>
      <c r="P748" s="2">
        <v>1.0</v>
      </c>
      <c r="U748" s="2">
        <v>1.0</v>
      </c>
      <c r="V748" s="2" t="s">
        <v>11</v>
      </c>
      <c r="X748" s="2" t="s">
        <v>111</v>
      </c>
      <c r="Z748" s="2" t="s">
        <v>76</v>
      </c>
      <c r="AB748" s="2">
        <v>12.0</v>
      </c>
      <c r="AC748" s="2" t="s">
        <v>3466</v>
      </c>
      <c r="AD748" s="2" t="s">
        <v>78</v>
      </c>
      <c r="AH748" s="2" t="s">
        <v>36</v>
      </c>
      <c r="AI748" s="2" t="s">
        <v>37</v>
      </c>
      <c r="AO748" s="2" t="s">
        <v>97</v>
      </c>
      <c r="AR748" s="2" t="s">
        <v>3467</v>
      </c>
      <c r="AS748" s="2">
        <v>5.0</v>
      </c>
      <c r="AU748" s="2">
        <v>20.0</v>
      </c>
      <c r="AV748" s="2" t="s">
        <v>3468</v>
      </c>
      <c r="AW748" s="2" t="s">
        <v>101</v>
      </c>
      <c r="AY748" s="2">
        <v>10.0</v>
      </c>
      <c r="AZ748" s="2" t="s">
        <v>3469</v>
      </c>
      <c r="BA748" s="2" t="s">
        <v>3470</v>
      </c>
      <c r="BB748" s="2" t="s">
        <v>154</v>
      </c>
      <c r="BC748" s="2">
        <v>1.0</v>
      </c>
    </row>
    <row r="749">
      <c r="A749" s="2">
        <v>747.0</v>
      </c>
      <c r="B749" s="2">
        <v>747.0</v>
      </c>
      <c r="C749" s="2">
        <v>747.0</v>
      </c>
      <c r="E749" s="2" t="s">
        <v>7</v>
      </c>
      <c r="J749" s="4">
        <v>34109.0</v>
      </c>
      <c r="K749" s="2">
        <v>7.0</v>
      </c>
      <c r="L749" s="2">
        <v>30.0</v>
      </c>
      <c r="M749" s="2">
        <v>12.0</v>
      </c>
      <c r="N749" s="2">
        <v>0.0</v>
      </c>
      <c r="O749" s="2" t="s">
        <v>167</v>
      </c>
      <c r="P749" s="2">
        <v>0.0</v>
      </c>
      <c r="Q749" s="2" t="s">
        <v>129</v>
      </c>
      <c r="S749" s="2" t="s">
        <v>130</v>
      </c>
      <c r="U749" s="2">
        <v>0.0</v>
      </c>
      <c r="AD749" s="2" t="s">
        <v>78</v>
      </c>
      <c r="AG749" s="2" t="s">
        <v>35</v>
      </c>
      <c r="AO749" s="2" t="s">
        <v>237</v>
      </c>
      <c r="AQ749" s="2">
        <v>5.0</v>
      </c>
      <c r="AS749" s="2">
        <v>5.0</v>
      </c>
      <c r="AU749" s="2">
        <v>16.0</v>
      </c>
      <c r="AV749" s="2" t="s">
        <v>3471</v>
      </c>
      <c r="AX749" s="2" t="s">
        <v>3472</v>
      </c>
      <c r="AY749" s="2">
        <v>9.0</v>
      </c>
      <c r="AZ749" s="2" t="s">
        <v>41</v>
      </c>
      <c r="BA749" s="2" t="s">
        <v>3473</v>
      </c>
      <c r="BB749" s="2" t="s">
        <v>3474</v>
      </c>
      <c r="BC749" s="2">
        <v>1.0</v>
      </c>
    </row>
    <row r="750">
      <c r="A750" s="2">
        <v>748.0</v>
      </c>
      <c r="B750" s="2">
        <v>748.0</v>
      </c>
      <c r="C750" s="2">
        <v>748.0</v>
      </c>
      <c r="E750" s="2" t="s">
        <v>7</v>
      </c>
      <c r="F750" s="2" t="s">
        <v>8</v>
      </c>
      <c r="J750" s="4">
        <v>34114.0</v>
      </c>
      <c r="K750" s="2">
        <v>7.0</v>
      </c>
      <c r="L750" s="2">
        <v>40.0</v>
      </c>
      <c r="M750" s="2">
        <v>10.0</v>
      </c>
      <c r="N750" s="2">
        <v>4.0</v>
      </c>
      <c r="O750" s="2" t="s">
        <v>70</v>
      </c>
      <c r="P750" s="2">
        <v>1.0</v>
      </c>
      <c r="U750" s="2">
        <v>1.0</v>
      </c>
      <c r="V750" s="2" t="s">
        <v>524</v>
      </c>
      <c r="X750" s="2" t="s">
        <v>75</v>
      </c>
      <c r="Z750" s="2" t="s">
        <v>123</v>
      </c>
      <c r="AB750" s="2">
        <v>1.0</v>
      </c>
      <c r="AC750" s="2" t="s">
        <v>3475</v>
      </c>
      <c r="AD750" s="2" t="s">
        <v>78</v>
      </c>
      <c r="AG750" s="2" t="s">
        <v>35</v>
      </c>
      <c r="AO750" s="2" t="s">
        <v>97</v>
      </c>
      <c r="AQ750" s="2">
        <v>6.0</v>
      </c>
      <c r="AT750" s="2">
        <v>10.0</v>
      </c>
      <c r="AU750" s="2">
        <v>30.0</v>
      </c>
      <c r="AV750" s="2" t="s">
        <v>3476</v>
      </c>
      <c r="AW750" s="2" t="s">
        <v>101</v>
      </c>
      <c r="AY750" s="2">
        <v>8.0</v>
      </c>
      <c r="AZ750" s="2" t="s">
        <v>3477</v>
      </c>
      <c r="BA750" s="2" t="s">
        <v>3478</v>
      </c>
      <c r="BB750" s="2" t="s">
        <v>3479</v>
      </c>
      <c r="BC750" s="2">
        <v>0.0</v>
      </c>
    </row>
    <row r="751">
      <c r="A751" s="2">
        <v>749.0</v>
      </c>
      <c r="B751" s="2">
        <v>749.0</v>
      </c>
      <c r="C751" s="2">
        <v>749.0</v>
      </c>
      <c r="H751" s="2" t="s">
        <v>10</v>
      </c>
      <c r="J751" s="4">
        <v>26782.0</v>
      </c>
      <c r="K751" s="2">
        <v>7.0</v>
      </c>
      <c r="L751" s="2">
        <v>60.0</v>
      </c>
      <c r="M751" s="2">
        <v>8.0</v>
      </c>
      <c r="N751" s="2">
        <v>35.0</v>
      </c>
      <c r="O751" s="2" t="s">
        <v>128</v>
      </c>
      <c r="P751" s="2">
        <v>0.0</v>
      </c>
      <c r="Q751" s="2" t="s">
        <v>193</v>
      </c>
      <c r="S751" s="2" t="s">
        <v>130</v>
      </c>
      <c r="U751" s="2">
        <v>1.0</v>
      </c>
      <c r="V751" s="2" t="s">
        <v>315</v>
      </c>
      <c r="X751" s="2" t="s">
        <v>111</v>
      </c>
      <c r="Z751" s="2" t="s">
        <v>228</v>
      </c>
      <c r="AB751" s="2">
        <v>20.0</v>
      </c>
      <c r="AC751" s="2" t="s">
        <v>3480</v>
      </c>
      <c r="AD751" s="2" t="s">
        <v>78</v>
      </c>
      <c r="AJ751" s="2" t="s">
        <v>38</v>
      </c>
      <c r="AO751" s="2" t="s">
        <v>79</v>
      </c>
      <c r="AQ751" s="2">
        <v>3.0</v>
      </c>
      <c r="AS751" s="2">
        <v>1.0</v>
      </c>
      <c r="AU751" s="2">
        <v>100.0</v>
      </c>
      <c r="AV751" s="2" t="s">
        <v>3481</v>
      </c>
      <c r="AW751" s="2" t="s">
        <v>101</v>
      </c>
      <c r="AY751" s="2">
        <v>10.0</v>
      </c>
      <c r="AZ751" s="2" t="s">
        <v>3482</v>
      </c>
      <c r="BA751" s="2" t="s">
        <v>3483</v>
      </c>
      <c r="BC751" s="2">
        <v>0.0</v>
      </c>
    </row>
    <row r="752">
      <c r="A752" s="2">
        <v>750.0</v>
      </c>
      <c r="B752" s="2">
        <v>750.0</v>
      </c>
      <c r="C752" s="2">
        <v>750.0</v>
      </c>
      <c r="H752" s="2" t="s">
        <v>10</v>
      </c>
      <c r="J752" s="4">
        <v>31994.0</v>
      </c>
      <c r="K752" s="2">
        <v>8.0</v>
      </c>
      <c r="L752" s="2">
        <v>45.0</v>
      </c>
      <c r="M752" s="2">
        <v>12.0</v>
      </c>
      <c r="N752" s="2">
        <v>12.0</v>
      </c>
      <c r="O752" s="2" t="s">
        <v>291</v>
      </c>
      <c r="P752" s="2">
        <v>0.0</v>
      </c>
      <c r="Q752" s="2" t="s">
        <v>71</v>
      </c>
      <c r="S752" s="2" t="s">
        <v>135</v>
      </c>
      <c r="U752" s="2">
        <v>1.0</v>
      </c>
      <c r="V752" s="2" t="s">
        <v>803</v>
      </c>
      <c r="X752" s="2" t="s">
        <v>111</v>
      </c>
      <c r="Z752" s="2" t="s">
        <v>138</v>
      </c>
      <c r="AB752" s="2">
        <v>5.0</v>
      </c>
      <c r="AC752" s="2" t="s">
        <v>3484</v>
      </c>
      <c r="AD752" s="2" t="s">
        <v>78</v>
      </c>
      <c r="AJ752" s="2" t="s">
        <v>38</v>
      </c>
      <c r="AO752" s="2" t="s">
        <v>97</v>
      </c>
      <c r="AQ752" s="2">
        <v>2.0</v>
      </c>
      <c r="AS752" s="2">
        <v>4.0</v>
      </c>
      <c r="AU752" s="2">
        <v>6.0</v>
      </c>
      <c r="AV752" s="2" t="s">
        <v>3485</v>
      </c>
      <c r="AW752" s="2" t="s">
        <v>294</v>
      </c>
      <c r="AY752" s="2">
        <v>8.0</v>
      </c>
      <c r="AZ752" s="2" t="s">
        <v>3486</v>
      </c>
      <c r="BA752" s="2" t="s">
        <v>3487</v>
      </c>
      <c r="BB752" s="2" t="s">
        <v>3488</v>
      </c>
      <c r="BC752" s="2">
        <v>1.0</v>
      </c>
    </row>
    <row r="753">
      <c r="A753" s="2">
        <v>751.0</v>
      </c>
      <c r="B753" s="2">
        <v>751.0</v>
      </c>
      <c r="C753" s="2">
        <v>751.0</v>
      </c>
      <c r="E753" s="2" t="s">
        <v>7</v>
      </c>
      <c r="J753" s="4">
        <v>33675.0</v>
      </c>
      <c r="K753" s="2">
        <v>7.0</v>
      </c>
      <c r="L753" s="2">
        <v>100.0</v>
      </c>
      <c r="M753" s="2">
        <v>7.0</v>
      </c>
      <c r="N753" s="2">
        <v>10.0</v>
      </c>
      <c r="O753" s="2" t="s">
        <v>437</v>
      </c>
      <c r="P753" s="2">
        <v>1.0</v>
      </c>
      <c r="U753" s="2">
        <v>1.0</v>
      </c>
      <c r="V753" s="2" t="s">
        <v>224</v>
      </c>
      <c r="X753" s="2" t="s">
        <v>111</v>
      </c>
      <c r="Z753" s="2" t="s">
        <v>123</v>
      </c>
      <c r="AB753" s="2">
        <v>1.0</v>
      </c>
      <c r="AC753" s="2" t="s">
        <v>979</v>
      </c>
      <c r="AD753" s="2" t="s">
        <v>114</v>
      </c>
      <c r="AH753" s="2" t="s">
        <v>36</v>
      </c>
      <c r="AO753" s="2" t="s">
        <v>116</v>
      </c>
      <c r="AR753" s="2">
        <v>10.0</v>
      </c>
      <c r="AS753" s="2">
        <v>5.0</v>
      </c>
      <c r="AU753" s="2">
        <v>200.0</v>
      </c>
      <c r="AV753" s="2" t="s">
        <v>3489</v>
      </c>
      <c r="AW753" s="2" t="s">
        <v>84</v>
      </c>
      <c r="AY753" s="2">
        <v>9.0</v>
      </c>
      <c r="AZ753" s="2" t="s">
        <v>3490</v>
      </c>
      <c r="BA753" s="2" t="s">
        <v>3491</v>
      </c>
      <c r="BC753" s="2">
        <v>1.0</v>
      </c>
    </row>
    <row r="754">
      <c r="A754" s="2">
        <v>752.0</v>
      </c>
      <c r="B754" s="2">
        <v>752.0</v>
      </c>
      <c r="C754" s="2">
        <v>752.0</v>
      </c>
      <c r="D754" s="2" t="s">
        <v>6</v>
      </c>
      <c r="J754" s="4">
        <v>31258.0</v>
      </c>
      <c r="K754" s="2">
        <v>6.0</v>
      </c>
      <c r="L754" s="2">
        <v>25.0</v>
      </c>
      <c r="M754" s="2">
        <v>14.0</v>
      </c>
      <c r="N754" s="2">
        <v>1.0</v>
      </c>
      <c r="O754" s="2" t="s">
        <v>106</v>
      </c>
      <c r="P754" s="2">
        <v>1.0</v>
      </c>
      <c r="U754" s="2">
        <v>1.0</v>
      </c>
      <c r="V754" s="2" t="s">
        <v>35</v>
      </c>
      <c r="X754" s="2" t="s">
        <v>111</v>
      </c>
      <c r="Z754" s="2" t="s">
        <v>322</v>
      </c>
      <c r="AB754" s="2">
        <v>1.0</v>
      </c>
      <c r="AC754" s="2" t="s">
        <v>3492</v>
      </c>
      <c r="AD754" s="2" t="s">
        <v>464</v>
      </c>
      <c r="AG754" s="2" t="s">
        <v>35</v>
      </c>
      <c r="AO754" s="2" t="s">
        <v>116</v>
      </c>
      <c r="AQ754" s="2">
        <v>6.0</v>
      </c>
      <c r="AS754" s="2">
        <v>5.0</v>
      </c>
      <c r="AU754" s="2">
        <v>40.0</v>
      </c>
      <c r="AV754" s="2" t="s">
        <v>3493</v>
      </c>
      <c r="AW754" s="2" t="s">
        <v>101</v>
      </c>
      <c r="AY754" s="2">
        <v>8.0</v>
      </c>
      <c r="AZ754" s="2" t="s">
        <v>3494</v>
      </c>
      <c r="BA754" s="2" t="s">
        <v>3495</v>
      </c>
      <c r="BB754" s="2" t="s">
        <v>3496</v>
      </c>
      <c r="BC754" s="2">
        <v>1.0</v>
      </c>
    </row>
  </sheetData>
  <hyperlinks>
    <hyperlink r:id="rId1" ref="AC75"/>
    <hyperlink r:id="rId2" ref="AC288"/>
    <hyperlink r:id="rId3" ref="AC359"/>
    <hyperlink r:id="rId4" ref="AX469"/>
    <hyperlink r:id="rId5" ref="AC532"/>
    <hyperlink r:id="rId6" ref="AC553"/>
    <hyperlink r:id="rId7" ref="AC648"/>
    <hyperlink r:id="rId8" ref="AC654"/>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29.71"/>
    <col customWidth="1" min="3" max="3" width="52.71"/>
    <col customWidth="1" min="4" max="4" width="47.14"/>
  </cols>
  <sheetData>
    <row r="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c r="A2" s="2" t="s">
        <v>56</v>
      </c>
      <c r="B2" s="2" t="s">
        <v>57</v>
      </c>
      <c r="D2" s="2" t="s">
        <v>58</v>
      </c>
    </row>
    <row r="3">
      <c r="A3" s="2" t="s">
        <v>59</v>
      </c>
      <c r="B3" s="2" t="s">
        <v>60</v>
      </c>
      <c r="C3" s="2" t="s">
        <v>1</v>
      </c>
      <c r="D3" s="2" t="s">
        <v>62</v>
      </c>
    </row>
    <row r="4">
      <c r="A4" s="2" t="s">
        <v>59</v>
      </c>
      <c r="B4" s="2" t="s">
        <v>64</v>
      </c>
      <c r="C4" s="2" t="s">
        <v>5</v>
      </c>
      <c r="D4" s="2" t="s">
        <v>62</v>
      </c>
    </row>
    <row r="5">
      <c r="A5" s="2" t="s">
        <v>65</v>
      </c>
      <c r="B5" s="2" t="s">
        <v>66</v>
      </c>
      <c r="C5" s="2" t="s">
        <v>6</v>
      </c>
      <c r="D5" s="2" t="s">
        <v>67</v>
      </c>
    </row>
    <row r="6">
      <c r="A6" s="2" t="s">
        <v>65</v>
      </c>
      <c r="B6" s="2" t="s">
        <v>68</v>
      </c>
      <c r="C6" s="2" t="s">
        <v>7</v>
      </c>
      <c r="D6" s="2" t="s">
        <v>67</v>
      </c>
    </row>
    <row r="7">
      <c r="A7" s="2" t="s">
        <v>65</v>
      </c>
      <c r="B7" s="2" t="s">
        <v>69</v>
      </c>
      <c r="C7" s="2" t="s">
        <v>8</v>
      </c>
      <c r="D7" s="2" t="s">
        <v>67</v>
      </c>
    </row>
    <row r="8">
      <c r="A8" s="2" t="s">
        <v>65</v>
      </c>
      <c r="B8" s="2" t="s">
        <v>73</v>
      </c>
      <c r="C8" s="2" t="s">
        <v>9</v>
      </c>
      <c r="D8" s="2" t="s">
        <v>67</v>
      </c>
    </row>
    <row r="9">
      <c r="A9" s="2" t="s">
        <v>65</v>
      </c>
      <c r="B9" s="2" t="s">
        <v>82</v>
      </c>
      <c r="C9" s="2" t="s">
        <v>10</v>
      </c>
      <c r="D9" s="2" t="s">
        <v>67</v>
      </c>
    </row>
    <row r="10">
      <c r="A10" s="2" t="s">
        <v>65</v>
      </c>
      <c r="B10" s="2" t="s">
        <v>88</v>
      </c>
      <c r="C10" s="2" t="s">
        <v>11</v>
      </c>
      <c r="D10" s="2" t="s">
        <v>67</v>
      </c>
    </row>
    <row r="11">
      <c r="A11" s="2" t="s">
        <v>92</v>
      </c>
      <c r="B11" s="2" t="s">
        <v>93</v>
      </c>
      <c r="C11" s="2" t="s">
        <v>12</v>
      </c>
      <c r="D11" s="2" t="s">
        <v>95</v>
      </c>
    </row>
    <row r="12">
      <c r="A12" s="2" t="s">
        <v>56</v>
      </c>
      <c r="B12" s="2" t="s">
        <v>98</v>
      </c>
      <c r="C12" s="2" t="s">
        <v>13</v>
      </c>
      <c r="D12" s="2" t="s">
        <v>99</v>
      </c>
    </row>
    <row r="13">
      <c r="A13" s="2" t="s">
        <v>56</v>
      </c>
      <c r="B13" s="2" t="s">
        <v>104</v>
      </c>
      <c r="C13" s="2" t="s">
        <v>14</v>
      </c>
      <c r="D13" s="2" t="s">
        <v>105</v>
      </c>
    </row>
    <row r="14">
      <c r="A14" s="2" t="s">
        <v>56</v>
      </c>
      <c r="B14" s="2" t="s">
        <v>107</v>
      </c>
      <c r="C14" s="2" t="s">
        <v>15</v>
      </c>
      <c r="D14" s="2" t="s">
        <v>109</v>
      </c>
    </row>
    <row r="15">
      <c r="A15" s="2" t="s">
        <v>56</v>
      </c>
      <c r="B15" s="5" t="s">
        <v>115</v>
      </c>
      <c r="C15" s="2" t="s">
        <v>16</v>
      </c>
      <c r="D15" s="2" t="s">
        <v>137</v>
      </c>
    </row>
    <row r="16">
      <c r="A16" s="2" t="s">
        <v>56</v>
      </c>
      <c r="B16" s="2" t="s">
        <v>141</v>
      </c>
      <c r="C16" s="2" t="s">
        <v>17</v>
      </c>
      <c r="D16" s="2" t="s">
        <v>143</v>
      </c>
    </row>
    <row r="17">
      <c r="A17" s="2" t="s">
        <v>56</v>
      </c>
      <c r="B17" s="2" t="s">
        <v>144</v>
      </c>
      <c r="C17" s="2" t="s">
        <v>18</v>
      </c>
      <c r="D17" s="2" t="s">
        <v>146</v>
      </c>
    </row>
    <row r="18">
      <c r="A18" s="2" t="s">
        <v>56</v>
      </c>
      <c r="B18" s="2" t="s">
        <v>150</v>
      </c>
      <c r="C18" s="2" t="s">
        <v>19</v>
      </c>
      <c r="D18" s="2" t="s">
        <v>152</v>
      </c>
    </row>
    <row r="19">
      <c r="A19" s="2" t="s">
        <v>155</v>
      </c>
      <c r="B19" s="2" t="s">
        <v>156</v>
      </c>
      <c r="C19" s="2" t="s">
        <v>20</v>
      </c>
      <c r="D19" s="2" t="s">
        <v>157</v>
      </c>
    </row>
    <row r="20">
      <c r="A20" s="2" t="s">
        <v>56</v>
      </c>
      <c r="B20" s="2" t="s">
        <v>158</v>
      </c>
      <c r="C20" s="2" t="s">
        <v>21</v>
      </c>
      <c r="D20" s="2" t="s">
        <v>159</v>
      </c>
    </row>
    <row r="21">
      <c r="A21" s="2" t="s">
        <v>155</v>
      </c>
      <c r="B21" s="2" t="s">
        <v>160</v>
      </c>
      <c r="C21" s="2" t="s">
        <v>22</v>
      </c>
      <c r="D21" s="2" t="s">
        <v>161</v>
      </c>
    </row>
    <row r="22">
      <c r="A22" s="2" t="s">
        <v>56</v>
      </c>
      <c r="B22" s="2" t="s">
        <v>164</v>
      </c>
      <c r="C22" s="2" t="s">
        <v>23</v>
      </c>
      <c r="D22" s="2" t="s">
        <v>146</v>
      </c>
    </row>
    <row r="23">
      <c r="A23" s="2" t="s">
        <v>56</v>
      </c>
      <c r="B23" s="2" t="s">
        <v>168</v>
      </c>
      <c r="C23" s="2" t="s">
        <v>24</v>
      </c>
      <c r="D23" s="2" t="s">
        <v>169</v>
      </c>
    </row>
    <row r="24">
      <c r="A24" s="2" t="s">
        <v>155</v>
      </c>
      <c r="B24" s="2" t="s">
        <v>170</v>
      </c>
      <c r="C24" s="2" t="s">
        <v>25</v>
      </c>
      <c r="D24" s="2" t="s">
        <v>171</v>
      </c>
    </row>
    <row r="25">
      <c r="A25" s="2" t="s">
        <v>56</v>
      </c>
      <c r="B25" s="2" t="s">
        <v>174</v>
      </c>
      <c r="C25" s="2" t="s">
        <v>26</v>
      </c>
      <c r="D25" s="2" t="s">
        <v>177</v>
      </c>
    </row>
    <row r="26">
      <c r="A26" s="2" t="s">
        <v>155</v>
      </c>
      <c r="B26" s="2" t="s">
        <v>179</v>
      </c>
      <c r="C26" s="2" t="s">
        <v>27</v>
      </c>
      <c r="D26" s="2" t="s">
        <v>181</v>
      </c>
    </row>
    <row r="27">
      <c r="A27" s="2" t="s">
        <v>56</v>
      </c>
      <c r="B27" s="2" t="s">
        <v>182</v>
      </c>
      <c r="C27" s="2" t="s">
        <v>28</v>
      </c>
      <c r="D27" s="2" t="s">
        <v>183</v>
      </c>
    </row>
    <row r="28">
      <c r="A28" s="2" t="s">
        <v>155</v>
      </c>
      <c r="B28" s="2" t="s">
        <v>185</v>
      </c>
      <c r="C28" s="2" t="s">
        <v>29</v>
      </c>
      <c r="D28" s="2" t="s">
        <v>183</v>
      </c>
    </row>
    <row r="29">
      <c r="A29" s="2" t="s">
        <v>56</v>
      </c>
      <c r="B29" s="2" t="s">
        <v>190</v>
      </c>
      <c r="C29" s="2" t="s">
        <v>30</v>
      </c>
      <c r="D29" s="2" t="s">
        <v>191</v>
      </c>
    </row>
    <row r="30">
      <c r="A30" s="2" t="s">
        <v>56</v>
      </c>
      <c r="B30" s="2" t="s">
        <v>194</v>
      </c>
      <c r="C30" s="2" t="s">
        <v>31</v>
      </c>
      <c r="D30" s="2" t="s">
        <v>196</v>
      </c>
    </row>
    <row r="31">
      <c r="A31" s="2" t="s">
        <v>56</v>
      </c>
      <c r="B31" s="2" t="s">
        <v>198</v>
      </c>
      <c r="C31" s="2" t="s">
        <v>32</v>
      </c>
      <c r="D31" s="2" t="s">
        <v>200</v>
      </c>
    </row>
    <row r="32">
      <c r="A32" s="2" t="s">
        <v>65</v>
      </c>
      <c r="B32" s="2" t="s">
        <v>203</v>
      </c>
      <c r="C32" s="2" t="s">
        <v>33</v>
      </c>
      <c r="D32" s="2" t="s">
        <v>204</v>
      </c>
    </row>
    <row r="33">
      <c r="A33" s="2" t="s">
        <v>65</v>
      </c>
      <c r="B33" s="2" t="s">
        <v>208</v>
      </c>
      <c r="C33" s="2" t="s">
        <v>34</v>
      </c>
      <c r="D33" s="2" t="s">
        <v>204</v>
      </c>
    </row>
    <row r="34">
      <c r="A34" s="2" t="s">
        <v>65</v>
      </c>
      <c r="B34" s="2" t="s">
        <v>212</v>
      </c>
      <c r="C34" s="2" t="s">
        <v>35</v>
      </c>
      <c r="D34" s="2" t="s">
        <v>204</v>
      </c>
    </row>
    <row r="35">
      <c r="A35" s="2" t="s">
        <v>65</v>
      </c>
      <c r="B35" s="2" t="s">
        <v>214</v>
      </c>
      <c r="C35" s="2" t="s">
        <v>36</v>
      </c>
      <c r="D35" s="2" t="s">
        <v>204</v>
      </c>
    </row>
    <row r="36">
      <c r="A36" s="2" t="s">
        <v>65</v>
      </c>
      <c r="B36" s="2" t="s">
        <v>218</v>
      </c>
      <c r="C36" s="2" t="s">
        <v>37</v>
      </c>
      <c r="D36" s="2" t="s">
        <v>204</v>
      </c>
    </row>
    <row r="37">
      <c r="A37" s="2" t="s">
        <v>65</v>
      </c>
      <c r="B37" s="2" t="s">
        <v>223</v>
      </c>
      <c r="C37" s="2" t="s">
        <v>38</v>
      </c>
      <c r="D37" s="2" t="s">
        <v>204</v>
      </c>
    </row>
    <row r="38">
      <c r="A38" s="2" t="s">
        <v>65</v>
      </c>
      <c r="B38" s="2" t="s">
        <v>225</v>
      </c>
      <c r="C38" s="2" t="s">
        <v>39</v>
      </c>
      <c r="D38" s="2" t="s">
        <v>204</v>
      </c>
    </row>
    <row r="39">
      <c r="A39" s="2" t="s">
        <v>65</v>
      </c>
      <c r="B39" s="2" t="s">
        <v>226</v>
      </c>
      <c r="C39" s="2" t="s">
        <v>40</v>
      </c>
      <c r="D39" s="2" t="s">
        <v>204</v>
      </c>
    </row>
    <row r="40">
      <c r="A40" s="2" t="s">
        <v>65</v>
      </c>
      <c r="B40" s="2" t="s">
        <v>227</v>
      </c>
      <c r="C40" s="2" t="s">
        <v>41</v>
      </c>
      <c r="D40" s="2" t="s">
        <v>204</v>
      </c>
    </row>
    <row r="41">
      <c r="A41" s="2" t="s">
        <v>56</v>
      </c>
      <c r="B41" s="2" t="s">
        <v>230</v>
      </c>
      <c r="C41" s="2" t="s">
        <v>42</v>
      </c>
      <c r="D41" s="2" t="s">
        <v>204</v>
      </c>
    </row>
    <row r="42">
      <c r="A42" s="2" t="s">
        <v>56</v>
      </c>
      <c r="B42" s="2" t="s">
        <v>234</v>
      </c>
      <c r="C42" s="2" t="s">
        <v>43</v>
      </c>
      <c r="D42" s="2" t="s">
        <v>235</v>
      </c>
    </row>
    <row r="43">
      <c r="A43" s="2" t="s">
        <v>155</v>
      </c>
      <c r="B43" s="2" t="s">
        <v>238</v>
      </c>
      <c r="C43" s="2" t="s">
        <v>44</v>
      </c>
      <c r="D43" s="2" t="s">
        <v>240</v>
      </c>
    </row>
    <row r="44">
      <c r="A44" s="2" t="s">
        <v>56</v>
      </c>
      <c r="B44" s="2" t="s">
        <v>242</v>
      </c>
      <c r="C44" s="2" t="s">
        <v>45</v>
      </c>
      <c r="D44" s="2" t="s">
        <v>243</v>
      </c>
    </row>
    <row r="45">
      <c r="A45" s="2" t="s">
        <v>155</v>
      </c>
      <c r="B45" s="2" t="s">
        <v>244</v>
      </c>
      <c r="C45" s="2" t="s">
        <v>46</v>
      </c>
      <c r="D45" s="2" t="s">
        <v>245</v>
      </c>
    </row>
    <row r="46">
      <c r="A46" s="2" t="s">
        <v>56</v>
      </c>
      <c r="B46" s="2" t="s">
        <v>246</v>
      </c>
      <c r="C46" s="2" t="s">
        <v>47</v>
      </c>
      <c r="D46" s="2" t="s">
        <v>247</v>
      </c>
    </row>
    <row r="47">
      <c r="A47" s="2" t="s">
        <v>155</v>
      </c>
      <c r="B47" s="2" t="s">
        <v>248</v>
      </c>
      <c r="C47" s="2" t="s">
        <v>48</v>
      </c>
      <c r="D47" s="2" t="s">
        <v>250</v>
      </c>
    </row>
    <row r="48">
      <c r="A48" s="2" t="s">
        <v>56</v>
      </c>
      <c r="B48" s="2" t="s">
        <v>252</v>
      </c>
      <c r="C48" s="2" t="s">
        <v>49</v>
      </c>
      <c r="D48" s="2" t="s">
        <v>254</v>
      </c>
    </row>
    <row r="49">
      <c r="A49" s="2" t="s">
        <v>56</v>
      </c>
      <c r="B49" s="2" t="s">
        <v>257</v>
      </c>
      <c r="C49" s="2" t="s">
        <v>50</v>
      </c>
      <c r="D49" s="2" t="s">
        <v>258</v>
      </c>
    </row>
    <row r="50">
      <c r="A50" s="2" t="s">
        <v>56</v>
      </c>
      <c r="B50" s="2" t="s">
        <v>260</v>
      </c>
      <c r="C50" s="2" t="s">
        <v>51</v>
      </c>
      <c r="D50" s="2" t="s">
        <v>263</v>
      </c>
    </row>
    <row r="51">
      <c r="A51" s="2" t="s">
        <v>155</v>
      </c>
      <c r="B51" s="2" t="s">
        <v>266</v>
      </c>
      <c r="C51" s="2" t="s">
        <v>52</v>
      </c>
      <c r="D51" s="2" t="s">
        <v>267</v>
      </c>
    </row>
    <row r="52">
      <c r="A52" s="2" t="s">
        <v>56</v>
      </c>
      <c r="B52" s="2" t="s">
        <v>268</v>
      </c>
      <c r="C52" s="2" t="s">
        <v>53</v>
      </c>
      <c r="D52" s="2" t="s">
        <v>270</v>
      </c>
    </row>
    <row r="53">
      <c r="A53" s="2" t="s">
        <v>56</v>
      </c>
      <c r="B53" s="2" t="s">
        <v>272</v>
      </c>
      <c r="C53" s="2" t="s">
        <v>54</v>
      </c>
      <c r="D53" s="2" t="s">
        <v>275</v>
      </c>
    </row>
    <row r="54">
      <c r="A54" s="2" t="s">
        <v>56</v>
      </c>
      <c r="B54" s="2" t="s">
        <v>281</v>
      </c>
      <c r="C54" s="2" t="s">
        <v>55</v>
      </c>
      <c r="D54" s="2" t="s">
        <v>282</v>
      </c>
    </row>
    <row r="55">
      <c r="A55" s="2" t="s">
        <v>56</v>
      </c>
      <c r="B55" s="2" t="s">
        <v>283</v>
      </c>
      <c r="C55" s="2" t="s">
        <v>61</v>
      </c>
      <c r="D55" s="2" t="s">
        <v>284</v>
      </c>
    </row>
    <row r="56">
      <c r="A56" s="2" t="s">
        <v>56</v>
      </c>
      <c r="B56" s="2" t="s">
        <v>287</v>
      </c>
      <c r="C56" s="2" t="s">
        <v>63</v>
      </c>
      <c r="D56" s="2" t="s">
        <v>290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7" width="11.86"/>
    <col customWidth="1" min="8" max="8" width="12.0"/>
    <col customWidth="1" min="9" max="9" width="8.43"/>
    <col customWidth="1" min="10" max="10" width="17.14"/>
    <col customWidth="1" min="11" max="11" width="21.43"/>
    <col customWidth="1" min="12" max="12" width="17.14"/>
    <col customWidth="1" min="13" max="13" width="21.43"/>
    <col customWidth="1" min="14" max="14" width="13.71"/>
    <col customWidth="1" min="15" max="984" width="21.43"/>
  </cols>
  <sheetData>
    <row r="1">
      <c r="A1" s="2" t="s">
        <v>56</v>
      </c>
      <c r="B1" s="2" t="s">
        <v>65</v>
      </c>
      <c r="C1" s="2" t="s">
        <v>65</v>
      </c>
      <c r="D1" s="2" t="s">
        <v>65</v>
      </c>
      <c r="E1" s="2" t="s">
        <v>65</v>
      </c>
      <c r="F1" s="2" t="s">
        <v>65</v>
      </c>
      <c r="G1" s="2" t="s">
        <v>65</v>
      </c>
      <c r="H1" s="2" t="s">
        <v>92</v>
      </c>
      <c r="I1" s="2"/>
      <c r="J1" s="2" t="s">
        <v>56</v>
      </c>
      <c r="K1" s="2" t="s">
        <v>56</v>
      </c>
      <c r="L1" s="2" t="s">
        <v>56</v>
      </c>
      <c r="M1" s="2" t="s">
        <v>56</v>
      </c>
      <c r="N1" s="2" t="s">
        <v>56</v>
      </c>
      <c r="O1" s="2" t="s">
        <v>56</v>
      </c>
      <c r="P1" s="2" t="s">
        <v>479</v>
      </c>
      <c r="Q1" s="2" t="s">
        <v>155</v>
      </c>
      <c r="R1" s="2"/>
      <c r="S1" s="2" t="s">
        <v>56</v>
      </c>
      <c r="T1" s="2" t="s">
        <v>155</v>
      </c>
      <c r="U1" s="2"/>
      <c r="V1" s="2" t="s">
        <v>56</v>
      </c>
      <c r="W1" s="2" t="s">
        <v>56</v>
      </c>
      <c r="X1" s="2" t="s">
        <v>155</v>
      </c>
      <c r="Y1" s="2"/>
      <c r="Z1" s="2" t="s">
        <v>56</v>
      </c>
      <c r="AA1" s="2" t="s">
        <v>155</v>
      </c>
      <c r="AB1" s="2"/>
      <c r="AC1" s="2" t="s">
        <v>56</v>
      </c>
      <c r="AD1" s="2" t="s">
        <v>155</v>
      </c>
      <c r="AE1" s="2"/>
      <c r="AF1" s="2" t="s">
        <v>56</v>
      </c>
      <c r="AG1" s="2" t="s">
        <v>56</v>
      </c>
      <c r="AH1" s="2" t="s">
        <v>56</v>
      </c>
      <c r="AI1" s="2" t="s">
        <v>65</v>
      </c>
      <c r="AJ1" s="2" t="s">
        <v>65</v>
      </c>
      <c r="AK1" s="2" t="s">
        <v>65</v>
      </c>
      <c r="AL1" s="2" t="s">
        <v>65</v>
      </c>
      <c r="AM1" s="2" t="s">
        <v>65</v>
      </c>
      <c r="AN1" s="2" t="s">
        <v>65</v>
      </c>
      <c r="AO1" s="2" t="s">
        <v>65</v>
      </c>
      <c r="AP1" s="2" t="s">
        <v>65</v>
      </c>
      <c r="AQ1" s="2" t="s">
        <v>65</v>
      </c>
      <c r="AR1" s="2" t="s">
        <v>56</v>
      </c>
      <c r="AS1" s="2" t="s">
        <v>56</v>
      </c>
      <c r="AT1" s="2" t="s">
        <v>155</v>
      </c>
      <c r="AU1" s="2"/>
      <c r="AV1" s="2" t="s">
        <v>56</v>
      </c>
      <c r="AW1" s="2" t="s">
        <v>155</v>
      </c>
      <c r="AX1" s="2"/>
      <c r="AY1" s="2" t="s">
        <v>56</v>
      </c>
      <c r="AZ1" s="2" t="s">
        <v>155</v>
      </c>
      <c r="BA1" s="2"/>
      <c r="BB1" s="2" t="s">
        <v>56</v>
      </c>
      <c r="BC1" s="2" t="s">
        <v>56</v>
      </c>
      <c r="BD1" s="2" t="s">
        <v>56</v>
      </c>
      <c r="BE1" s="2" t="s">
        <v>155</v>
      </c>
      <c r="BF1" s="2"/>
      <c r="BG1" s="2" t="s">
        <v>56</v>
      </c>
      <c r="BH1" s="2" t="s">
        <v>56</v>
      </c>
      <c r="BI1" s="2" t="s">
        <v>56</v>
      </c>
      <c r="BJ1" s="2" t="s">
        <v>56</v>
      </c>
      <c r="BK1" s="2" t="s">
        <v>56</v>
      </c>
    </row>
    <row r="2">
      <c r="A2" s="7" t="s">
        <v>57</v>
      </c>
      <c r="B2" s="7" t="s">
        <v>66</v>
      </c>
      <c r="C2" s="7" t="s">
        <v>68</v>
      </c>
      <c r="D2" s="7" t="s">
        <v>69</v>
      </c>
      <c r="E2" s="7" t="s">
        <v>73</v>
      </c>
      <c r="F2" s="7" t="s">
        <v>82</v>
      </c>
      <c r="G2" s="7" t="s">
        <v>88</v>
      </c>
      <c r="H2" s="7" t="s">
        <v>93</v>
      </c>
      <c r="I2" s="7" t="s">
        <v>500</v>
      </c>
      <c r="J2" s="7" t="s">
        <v>98</v>
      </c>
      <c r="K2" s="7" t="s">
        <v>104</v>
      </c>
      <c r="L2" s="7" t="s">
        <v>107</v>
      </c>
      <c r="M2" s="8" t="s">
        <v>115</v>
      </c>
      <c r="N2" s="7" t="s">
        <v>141</v>
      </c>
      <c r="O2" s="7" t="s">
        <v>144</v>
      </c>
      <c r="P2" s="7" t="s">
        <v>150</v>
      </c>
      <c r="Q2" s="7" t="s">
        <v>156</v>
      </c>
      <c r="R2" s="7" t="s">
        <v>507</v>
      </c>
      <c r="S2" s="7" t="s">
        <v>158</v>
      </c>
      <c r="T2" s="7" t="s">
        <v>160</v>
      </c>
      <c r="U2" s="7" t="s">
        <v>508</v>
      </c>
      <c r="V2" s="7" t="s">
        <v>164</v>
      </c>
      <c r="W2" s="7" t="s">
        <v>168</v>
      </c>
      <c r="X2" s="7" t="s">
        <v>170</v>
      </c>
      <c r="Y2" s="7" t="s">
        <v>511</v>
      </c>
      <c r="Z2" s="7" t="s">
        <v>174</v>
      </c>
      <c r="AA2" s="7" t="s">
        <v>179</v>
      </c>
      <c r="AB2" s="7" t="s">
        <v>513</v>
      </c>
      <c r="AC2" s="7" t="s">
        <v>182</v>
      </c>
      <c r="AD2" s="7" t="s">
        <v>185</v>
      </c>
      <c r="AE2" s="7" t="s">
        <v>514</v>
      </c>
      <c r="AF2" s="7" t="s">
        <v>190</v>
      </c>
      <c r="AG2" s="7" t="s">
        <v>194</v>
      </c>
      <c r="AH2" s="7" t="s">
        <v>198</v>
      </c>
      <c r="AI2" s="7" t="s">
        <v>203</v>
      </c>
      <c r="AJ2" s="7" t="s">
        <v>208</v>
      </c>
      <c r="AK2" s="7" t="s">
        <v>212</v>
      </c>
      <c r="AL2" s="7" t="s">
        <v>214</v>
      </c>
      <c r="AM2" s="7" t="s">
        <v>218</v>
      </c>
      <c r="AN2" s="7" t="s">
        <v>223</v>
      </c>
      <c r="AO2" s="7" t="s">
        <v>225</v>
      </c>
      <c r="AP2" s="7" t="s">
        <v>226</v>
      </c>
      <c r="AQ2" s="7" t="s">
        <v>227</v>
      </c>
      <c r="AR2" s="7" t="s">
        <v>230</v>
      </c>
      <c r="AS2" s="7" t="s">
        <v>234</v>
      </c>
      <c r="AT2" s="7" t="s">
        <v>238</v>
      </c>
      <c r="AU2" s="7" t="s">
        <v>517</v>
      </c>
      <c r="AV2" s="7" t="s">
        <v>242</v>
      </c>
      <c r="AW2" s="7" t="s">
        <v>244</v>
      </c>
      <c r="AX2" s="7" t="s">
        <v>519</v>
      </c>
      <c r="AY2" s="7" t="s">
        <v>246</v>
      </c>
      <c r="AZ2" s="7" t="s">
        <v>248</v>
      </c>
      <c r="BA2" s="7" t="s">
        <v>522</v>
      </c>
      <c r="BB2" s="7" t="s">
        <v>252</v>
      </c>
      <c r="BC2" s="7" t="s">
        <v>257</v>
      </c>
      <c r="BD2" s="7" t="s">
        <v>260</v>
      </c>
      <c r="BE2" s="7" t="s">
        <v>260</v>
      </c>
      <c r="BF2" s="7" t="s">
        <v>523</v>
      </c>
      <c r="BG2" s="7" t="s">
        <v>268</v>
      </c>
      <c r="BH2" s="7" t="s">
        <v>272</v>
      </c>
      <c r="BI2" s="7" t="s">
        <v>281</v>
      </c>
      <c r="BJ2" s="7" t="s">
        <v>283</v>
      </c>
      <c r="BK2" s="7" t="s">
        <v>287</v>
      </c>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row>
    <row r="3">
      <c r="A3" s="2">
        <v>0.0</v>
      </c>
      <c r="B3">
        <f>if(surveydata3!D2="", 0, 1)</f>
        <v>0</v>
      </c>
      <c r="C3">
        <f>if(surveydata3!E2="", 0, 1)</f>
        <v>0</v>
      </c>
      <c r="D3">
        <f>if(surveydata3!F2="", 0, 1)</f>
        <v>0</v>
      </c>
      <c r="E3">
        <f>if(surveydata3!G2="", 0, 1)</f>
        <v>0</v>
      </c>
      <c r="F3">
        <f>if(surveydata3!H2="", 0, 1)</f>
        <v>0</v>
      </c>
      <c r="G3">
        <f>if(surveydata3!I2="", 0, 1)</f>
        <v>0</v>
      </c>
      <c r="H3" s="4">
        <v>31490.0</v>
      </c>
      <c r="I3" s="2">
        <f t="shared" ref="I3:I755" si="1">if(H3 &lt;&gt; "", DATEDIF(H3, "2018-09-08", "Y"), H3)</f>
        <v>32</v>
      </c>
      <c r="N3" s="2" t="s">
        <v>70</v>
      </c>
      <c r="O3" s="2">
        <v>1.0</v>
      </c>
      <c r="P3" s="2" t="s">
        <v>71</v>
      </c>
      <c r="R3" t="str">
        <f t="shared" ref="R3:R755" si="2">if(P3 &lt;&gt; 0, P3, Q3)</f>
        <v>hoodie</v>
      </c>
      <c r="S3" s="2" t="s">
        <v>72</v>
      </c>
      <c r="U3" t="str">
        <f t="shared" ref="U3:U755" si="3">if(S3 &lt;&gt; 0, S3, T3)</f>
        <v>“Data is the new bacon"</v>
      </c>
      <c r="V3" s="2">
        <v>1.0</v>
      </c>
      <c r="W3" s="2" t="s">
        <v>74</v>
      </c>
      <c r="Y3" t="str">
        <f t="shared" ref="Y3:Y755" si="4">if(W3 &lt;&gt; 0, W3, X3)</f>
        <v>Product Management/Project Management</v>
      </c>
      <c r="Z3" s="2" t="s">
        <v>75</v>
      </c>
      <c r="AB3" t="str">
        <f t="shared" ref="AB3:AB755" si="5">if(Z3 &lt;&gt; 0, Z3, AA3)</f>
        <v>Manager</v>
      </c>
      <c r="AC3" s="2" t="s">
        <v>76</v>
      </c>
      <c r="AE3" t="str">
        <f t="shared" ref="AE3:AE755" si="6">if(AC3 &lt;&gt; 0, AC3, AD3)</f>
        <v>Education</v>
      </c>
      <c r="AG3" s="2" t="s">
        <v>77</v>
      </c>
      <c r="AH3" s="2" t="s">
        <v>78</v>
      </c>
      <c r="AI3" s="11">
        <f>if(surveydata3!AE2="", 0, 1)</f>
        <v>0</v>
      </c>
      <c r="AJ3" s="11">
        <f>if(surveydata3!AF2="", 0, 1)</f>
        <v>1</v>
      </c>
      <c r="AK3" s="11">
        <f>if(surveydata3!AG2="", 0, 1)</f>
        <v>0</v>
      </c>
      <c r="AL3" s="11">
        <f>if(surveydata3!AH2="", 0, 1)</f>
        <v>0</v>
      </c>
      <c r="AM3" s="11">
        <f>if(surveydata3!AI2="", 0, 1)</f>
        <v>0</v>
      </c>
      <c r="AN3" s="11">
        <f>if(surveydata3!AJ2="", 0, 1)</f>
        <v>0</v>
      </c>
      <c r="AO3" s="11">
        <f>if(surveydata3!AK2="", 0, 1)</f>
        <v>0</v>
      </c>
      <c r="AP3" s="11">
        <f>if(surveydata3!AL2="", 0, 1)</f>
        <v>0</v>
      </c>
      <c r="AQ3" s="11">
        <f>if(surveydata3!AM2="", 0, 1)</f>
        <v>0</v>
      </c>
      <c r="AR3" s="11">
        <f>if(surveydata3!AN2="", 0, 1)</f>
        <v>0</v>
      </c>
      <c r="AS3" s="2" t="s">
        <v>79</v>
      </c>
      <c r="AU3" t="str">
        <f t="shared" ref="AU3:AU755" si="7">if(AS3 &lt;&gt; 0, AS3, AT3)</f>
        <v>Slack Channel</v>
      </c>
      <c r="AV3" s="2" t="s">
        <v>80</v>
      </c>
      <c r="AX3" t="str">
        <f t="shared" ref="AX3:AX755" si="8">if(AV3 &lt;&gt; 0, AV3, AW3)</f>
        <v>2-4 hours</v>
      </c>
      <c r="AY3" s="2" t="s">
        <v>81</v>
      </c>
      <c r="BA3" t="str">
        <f t="shared" ref="BA3:BA755" si="9">if(AY3 &lt;&gt; 0, AY3, AZ3)</f>
        <v>4-6 hours</v>
      </c>
      <c r="BC3" s="2" t="s">
        <v>83</v>
      </c>
      <c r="BD3" s="2" t="s">
        <v>84</v>
      </c>
      <c r="BF3" t="str">
        <f t="shared" ref="BF3:BF755" si="10">if(BD3 &lt;&gt; 0, BD3, BE3)</f>
        <v>Friend / word of mouth</v>
      </c>
      <c r="BG3" s="2">
        <v>10.0</v>
      </c>
      <c r="BH3" s="2" t="s">
        <v>85</v>
      </c>
      <c r="BJ3" s="2" t="s">
        <v>86</v>
      </c>
    </row>
    <row r="4">
      <c r="A4" s="2">
        <v>1.0</v>
      </c>
      <c r="B4">
        <f>if(surveydata3!D3="", 0, 1)</f>
        <v>0</v>
      </c>
      <c r="C4">
        <f>if(surveydata3!E3="", 0, 1)</f>
        <v>0</v>
      </c>
      <c r="D4">
        <f>if(surveydata3!F3="", 0, 1)</f>
        <v>0</v>
      </c>
      <c r="E4">
        <f>if(surveydata3!G3="", 0, 1)</f>
        <v>0</v>
      </c>
      <c r="F4">
        <f>if(surveydata3!H3="", 0, 1)</f>
        <v>0</v>
      </c>
      <c r="G4">
        <f>if(surveydata3!I3="", 0, 1)</f>
        <v>0</v>
      </c>
      <c r="H4" s="4">
        <v>29466.0</v>
      </c>
      <c r="I4" s="2">
        <f t="shared" si="1"/>
        <v>38</v>
      </c>
      <c r="N4" s="2" t="s">
        <v>87</v>
      </c>
      <c r="O4" s="2">
        <v>1.0</v>
      </c>
      <c r="P4" s="2" t="s">
        <v>89</v>
      </c>
      <c r="R4" t="str">
        <f t="shared" si="2"/>
        <v>t-shirt</v>
      </c>
      <c r="S4" s="2" t="s">
        <v>90</v>
      </c>
      <c r="U4" t="str">
        <f t="shared" si="3"/>
        <v>”Math - all the cool kids are doing it”</v>
      </c>
      <c r="V4" s="2">
        <v>1.0</v>
      </c>
      <c r="W4" s="2" t="s">
        <v>91</v>
      </c>
      <c r="Y4" t="str">
        <f t="shared" si="4"/>
        <v>Educator / Instructor</v>
      </c>
      <c r="Z4" s="2" t="s">
        <v>75</v>
      </c>
      <c r="AB4" t="str">
        <f t="shared" si="5"/>
        <v>Manager</v>
      </c>
      <c r="AC4" s="2" t="s">
        <v>76</v>
      </c>
      <c r="AE4" t="str">
        <f t="shared" si="6"/>
        <v>Education</v>
      </c>
      <c r="AG4" s="2" t="s">
        <v>94</v>
      </c>
      <c r="AH4" s="2" t="s">
        <v>96</v>
      </c>
      <c r="AI4" s="11">
        <f>if(surveydata3!AE3="", 0, 1)</f>
        <v>0</v>
      </c>
      <c r="AJ4" s="11">
        <f>if(surveydata3!AF3="", 0, 1)</f>
        <v>0</v>
      </c>
      <c r="AK4" s="11">
        <f>if(surveydata3!AG3="", 0, 1)</f>
        <v>0</v>
      </c>
      <c r="AL4" s="11">
        <f>if(surveydata3!AH3="", 0, 1)</f>
        <v>1</v>
      </c>
      <c r="AM4" s="11">
        <f>if(surveydata3!AI3="", 0, 1)</f>
        <v>1</v>
      </c>
      <c r="AN4" s="11">
        <f>if(surveydata3!AJ3="", 0, 1)</f>
        <v>0</v>
      </c>
      <c r="AO4" s="11">
        <f>if(surveydata3!AK3="", 0, 1)</f>
        <v>0</v>
      </c>
      <c r="AP4" s="11">
        <f>if(surveydata3!AL3="", 0, 1)</f>
        <v>0</v>
      </c>
      <c r="AQ4" s="11">
        <f>if(surveydata3!AM3="", 0, 1)</f>
        <v>0</v>
      </c>
      <c r="AR4" s="11">
        <f>if(surveydata3!AN3="", 0, 1)</f>
        <v>0</v>
      </c>
      <c r="AS4" s="2" t="s">
        <v>97</v>
      </c>
      <c r="AU4" t="str">
        <f t="shared" si="7"/>
        <v>Forums</v>
      </c>
      <c r="AV4" s="2" t="s">
        <v>80</v>
      </c>
      <c r="AX4" t="str">
        <f t="shared" si="8"/>
        <v>2-4 hours</v>
      </c>
      <c r="AY4" s="2" t="s">
        <v>80</v>
      </c>
      <c r="BA4" t="str">
        <f t="shared" si="9"/>
        <v>2-4 hours</v>
      </c>
      <c r="BC4" s="2" t="s">
        <v>100</v>
      </c>
      <c r="BD4" s="2" t="s">
        <v>101</v>
      </c>
      <c r="BF4" t="str">
        <f t="shared" si="10"/>
        <v>Google</v>
      </c>
      <c r="BG4" s="2">
        <v>10.0</v>
      </c>
      <c r="BH4" s="2" t="s">
        <v>102</v>
      </c>
      <c r="BJ4" s="2" t="s">
        <v>103</v>
      </c>
    </row>
    <row r="5">
      <c r="A5" s="2">
        <v>2.0</v>
      </c>
      <c r="B5">
        <f>if(surveydata3!D4="", 0, 1)</f>
        <v>1</v>
      </c>
      <c r="C5">
        <f>if(surveydata3!E4="", 0, 1)</f>
        <v>0</v>
      </c>
      <c r="D5">
        <f>if(surveydata3!F4="", 0, 1)</f>
        <v>0</v>
      </c>
      <c r="E5">
        <f>if(surveydata3!G4="", 0, 1)</f>
        <v>0</v>
      </c>
      <c r="F5">
        <f>if(surveydata3!H4="", 0, 1)</f>
        <v>0</v>
      </c>
      <c r="G5">
        <f>if(surveydata3!I4="", 0, 1)</f>
        <v>0</v>
      </c>
      <c r="H5" s="4">
        <v>32196.0</v>
      </c>
      <c r="I5" s="2">
        <f t="shared" si="1"/>
        <v>30</v>
      </c>
      <c r="J5" s="2">
        <v>7.0</v>
      </c>
      <c r="K5" s="2">
        <v>45.0</v>
      </c>
      <c r="L5" s="2">
        <v>8.0</v>
      </c>
      <c r="M5" s="2">
        <v>2.0</v>
      </c>
      <c r="N5" s="2" t="s">
        <v>106</v>
      </c>
      <c r="O5" s="2">
        <v>0.0</v>
      </c>
      <c r="P5" s="2" t="s">
        <v>108</v>
      </c>
      <c r="R5" t="str">
        <f t="shared" si="2"/>
        <v>jacket (brand is TBD... probably Patagonia)</v>
      </c>
      <c r="S5" s="2" t="s">
        <v>90</v>
      </c>
      <c r="U5" t="str">
        <f t="shared" si="3"/>
        <v>”Math - all the cool kids are doing it”</v>
      </c>
      <c r="V5" s="2">
        <v>1.0</v>
      </c>
      <c r="W5" s="2" t="s">
        <v>110</v>
      </c>
      <c r="Y5" t="str">
        <f t="shared" si="4"/>
        <v>Business/Strategy</v>
      </c>
      <c r="Z5" s="2" t="s">
        <v>111</v>
      </c>
      <c r="AB5" t="str">
        <f t="shared" si="5"/>
        <v>Individual Contributor</v>
      </c>
      <c r="AC5" s="2" t="s">
        <v>112</v>
      </c>
      <c r="AE5" t="str">
        <f t="shared" si="6"/>
        <v>Business Support &amp; Logistics</v>
      </c>
      <c r="AF5" s="2">
        <v>3.0</v>
      </c>
      <c r="AG5" s="2" t="s">
        <v>113</v>
      </c>
      <c r="AH5" s="2" t="s">
        <v>114</v>
      </c>
      <c r="AI5" s="11">
        <f>if(surveydata3!AE4="", 0, 1)</f>
        <v>0</v>
      </c>
      <c r="AJ5" s="11">
        <f>if(surveydata3!AF4="", 0, 1)</f>
        <v>0</v>
      </c>
      <c r="AK5" s="11">
        <f>if(surveydata3!AG4="", 0, 1)</f>
        <v>1</v>
      </c>
      <c r="AL5" s="11">
        <f>if(surveydata3!AH4="", 0, 1)</f>
        <v>0</v>
      </c>
      <c r="AM5" s="11">
        <f>if(surveydata3!AI4="", 0, 1)</f>
        <v>0</v>
      </c>
      <c r="AN5" s="11">
        <f>if(surveydata3!AJ4="", 0, 1)</f>
        <v>0</v>
      </c>
      <c r="AO5" s="11">
        <f>if(surveydata3!AK4="", 0, 1)</f>
        <v>0</v>
      </c>
      <c r="AP5" s="11">
        <f>if(surveydata3!AL4="", 0, 1)</f>
        <v>0</v>
      </c>
      <c r="AQ5" s="11">
        <f>if(surveydata3!AM4="", 0, 1)</f>
        <v>0</v>
      </c>
      <c r="AR5" s="11">
        <f>if(surveydata3!AN4="", 0, 1)</f>
        <v>0</v>
      </c>
      <c r="AS5" s="2" t="s">
        <v>116</v>
      </c>
      <c r="AU5" t="str">
        <f t="shared" si="7"/>
        <v>Stack Overflow</v>
      </c>
      <c r="AW5" s="2">
        <v>20.0</v>
      </c>
      <c r="AX5">
        <f t="shared" si="8"/>
        <v>20</v>
      </c>
      <c r="AZ5" s="2">
        <v>15.0</v>
      </c>
      <c r="BA5">
        <f t="shared" si="9"/>
        <v>15</v>
      </c>
      <c r="BB5" s="2">
        <v>15.0</v>
      </c>
      <c r="BC5" s="2" t="s">
        <v>117</v>
      </c>
      <c r="BD5" s="2" t="s">
        <v>101</v>
      </c>
      <c r="BF5" t="str">
        <f t="shared" si="10"/>
        <v>Google</v>
      </c>
      <c r="BG5" s="2">
        <v>8.0</v>
      </c>
      <c r="BH5" s="2" t="s">
        <v>118</v>
      </c>
      <c r="BI5" s="2" t="s">
        <v>119</v>
      </c>
    </row>
    <row r="6">
      <c r="A6" s="2">
        <v>3.0</v>
      </c>
      <c r="B6">
        <f>if(surveydata3!D5="", 0, 1)</f>
        <v>0</v>
      </c>
      <c r="C6">
        <f>if(surveydata3!E5="", 0, 1)</f>
        <v>0</v>
      </c>
      <c r="D6">
        <f>if(surveydata3!F5="", 0, 1)</f>
        <v>0</v>
      </c>
      <c r="E6">
        <f>if(surveydata3!G5="", 0, 1)</f>
        <v>0</v>
      </c>
      <c r="F6">
        <f>if(surveydata3!H5="", 0, 1)</f>
        <v>1</v>
      </c>
      <c r="G6">
        <f>if(surveydata3!I5="", 0, 1)</f>
        <v>0</v>
      </c>
      <c r="H6" s="4">
        <v>29812.0</v>
      </c>
      <c r="I6" s="2">
        <f t="shared" si="1"/>
        <v>37</v>
      </c>
      <c r="J6" s="2">
        <v>7.0</v>
      </c>
      <c r="K6" s="2">
        <v>30.0</v>
      </c>
      <c r="L6" s="2">
        <v>5.0</v>
      </c>
      <c r="M6" s="2">
        <v>10.0</v>
      </c>
      <c r="N6" s="2" t="s">
        <v>120</v>
      </c>
      <c r="O6" s="2">
        <v>1.0</v>
      </c>
      <c r="P6" s="2" t="s">
        <v>89</v>
      </c>
      <c r="R6" t="str">
        <f t="shared" si="2"/>
        <v>t-shirt</v>
      </c>
      <c r="S6" s="2" t="s">
        <v>90</v>
      </c>
      <c r="U6" t="str">
        <f t="shared" si="3"/>
        <v>”Math - all the cool kids are doing it”</v>
      </c>
      <c r="V6" s="2">
        <v>1.0</v>
      </c>
      <c r="W6" s="2" t="s">
        <v>121</v>
      </c>
      <c r="Y6" t="str">
        <f t="shared" si="4"/>
        <v>Data Engineer</v>
      </c>
      <c r="Z6" s="2" t="s">
        <v>122</v>
      </c>
      <c r="AB6" t="str">
        <f t="shared" si="5"/>
        <v>Director</v>
      </c>
      <c r="AC6" s="2" t="s">
        <v>123</v>
      </c>
      <c r="AE6" t="str">
        <f t="shared" si="6"/>
        <v>Technology &amp; Internet</v>
      </c>
      <c r="AF6" s="2">
        <v>10.0</v>
      </c>
      <c r="AG6" s="2" t="s">
        <v>124</v>
      </c>
      <c r="AH6" s="2" t="s">
        <v>96</v>
      </c>
      <c r="AI6" s="11">
        <f>if(surveydata3!AE5="", 0, 1)</f>
        <v>0</v>
      </c>
      <c r="AJ6" s="11">
        <f>if(surveydata3!AF5="", 0, 1)</f>
        <v>0</v>
      </c>
      <c r="AK6" s="11">
        <f>if(surveydata3!AG5="", 0, 1)</f>
        <v>1</v>
      </c>
      <c r="AL6" s="11">
        <f>if(surveydata3!AH5="", 0, 1)</f>
        <v>1</v>
      </c>
      <c r="AM6" s="11">
        <f>if(surveydata3!AI5="", 0, 1)</f>
        <v>0</v>
      </c>
      <c r="AN6" s="11">
        <f>if(surveydata3!AJ5="", 0, 1)</f>
        <v>0</v>
      </c>
      <c r="AO6" s="11">
        <f>if(surveydata3!AK5="", 0, 1)</f>
        <v>0</v>
      </c>
      <c r="AP6" s="11">
        <f>if(surveydata3!AL5="", 0, 1)</f>
        <v>0</v>
      </c>
      <c r="AQ6" s="11">
        <f>if(surveydata3!AM5="", 0, 1)</f>
        <v>0</v>
      </c>
      <c r="AR6" s="11">
        <f>if(surveydata3!AN5="", 0, 1)</f>
        <v>0</v>
      </c>
      <c r="AS6" s="2" t="s">
        <v>79</v>
      </c>
      <c r="AU6" t="str">
        <f t="shared" si="7"/>
        <v>Slack Channel</v>
      </c>
      <c r="AV6" s="2">
        <v>5.0</v>
      </c>
      <c r="AX6">
        <f t="shared" si="8"/>
        <v>5</v>
      </c>
      <c r="AY6" s="2">
        <v>6.0</v>
      </c>
      <c r="BA6">
        <f t="shared" si="9"/>
        <v>6</v>
      </c>
      <c r="BB6" s="2">
        <v>7.0</v>
      </c>
      <c r="BC6" s="2" t="s">
        <v>125</v>
      </c>
      <c r="BD6" s="2" t="s">
        <v>101</v>
      </c>
      <c r="BF6" t="str">
        <f t="shared" si="10"/>
        <v>Google</v>
      </c>
      <c r="BG6" s="2">
        <v>10.0</v>
      </c>
      <c r="BH6" s="2" t="s">
        <v>126</v>
      </c>
      <c r="BI6" s="2" t="s">
        <v>127</v>
      </c>
    </row>
    <row r="7">
      <c r="A7" s="2">
        <v>4.0</v>
      </c>
      <c r="B7">
        <f>if(surveydata3!D6="", 0, 1)</f>
        <v>1</v>
      </c>
      <c r="C7">
        <f>if(surveydata3!E6="", 0, 1)</f>
        <v>0</v>
      </c>
      <c r="D7">
        <f>if(surveydata3!F6="", 0, 1)</f>
        <v>0</v>
      </c>
      <c r="E7">
        <f>if(surveydata3!G6="", 0, 1)</f>
        <v>0</v>
      </c>
      <c r="F7">
        <f>if(surveydata3!H6="", 0, 1)</f>
        <v>0</v>
      </c>
      <c r="G7">
        <f>if(surveydata3!I6="", 0, 1)</f>
        <v>0</v>
      </c>
      <c r="H7" s="4">
        <v>34359.0</v>
      </c>
      <c r="I7" s="2">
        <f t="shared" si="1"/>
        <v>24</v>
      </c>
      <c r="J7" s="2">
        <v>8.0</v>
      </c>
      <c r="K7" s="2">
        <v>65.0</v>
      </c>
      <c r="L7" s="2">
        <v>610.0</v>
      </c>
      <c r="M7" s="2">
        <v>45.0</v>
      </c>
      <c r="N7" s="2" t="s">
        <v>128</v>
      </c>
      <c r="O7" s="2">
        <v>0.0</v>
      </c>
      <c r="P7" s="2" t="s">
        <v>129</v>
      </c>
      <c r="R7" t="str">
        <f t="shared" si="2"/>
        <v>backpack</v>
      </c>
      <c r="S7" s="2" t="s">
        <v>130</v>
      </c>
      <c r="U7" t="str">
        <f t="shared" si="3"/>
        <v>“Machine learning for life”</v>
      </c>
      <c r="V7" s="2">
        <v>1.0</v>
      </c>
      <c r="W7" s="2" t="s">
        <v>36</v>
      </c>
      <c r="Y7" t="str">
        <f t="shared" si="4"/>
        <v>Machine Learning Engineer</v>
      </c>
      <c r="Z7" s="2" t="s">
        <v>111</v>
      </c>
      <c r="AB7" t="str">
        <f t="shared" si="5"/>
        <v>Individual Contributor</v>
      </c>
      <c r="AC7" s="2" t="s">
        <v>123</v>
      </c>
      <c r="AE7" t="str">
        <f t="shared" si="6"/>
        <v>Technology &amp; Internet</v>
      </c>
      <c r="AF7" s="2">
        <v>0.0</v>
      </c>
      <c r="AG7" s="2" t="s">
        <v>131</v>
      </c>
      <c r="AH7" s="2" t="s">
        <v>78</v>
      </c>
      <c r="AI7" s="11">
        <f>if(surveydata3!AE6="", 0, 1)</f>
        <v>0</v>
      </c>
      <c r="AJ7" s="11">
        <f>if(surveydata3!AF6="", 0, 1)</f>
        <v>0</v>
      </c>
      <c r="AK7" s="11">
        <f>if(surveydata3!AG6="", 0, 1)</f>
        <v>0</v>
      </c>
      <c r="AL7" s="11">
        <f>if(surveydata3!AH6="", 0, 1)</f>
        <v>1</v>
      </c>
      <c r="AM7" s="11">
        <f>if(surveydata3!AI6="", 0, 1)</f>
        <v>0</v>
      </c>
      <c r="AN7" s="11">
        <f>if(surveydata3!AJ6="", 0, 1)</f>
        <v>0</v>
      </c>
      <c r="AO7" s="11">
        <f>if(surveydata3!AK6="", 0, 1)</f>
        <v>0</v>
      </c>
      <c r="AP7" s="11">
        <f>if(surveydata3!AL6="", 0, 1)</f>
        <v>0</v>
      </c>
      <c r="AQ7" s="11">
        <f>if(surveydata3!AM6="", 0, 1)</f>
        <v>0</v>
      </c>
      <c r="AR7" s="11">
        <f>if(surveydata3!AN6="", 0, 1)</f>
        <v>0</v>
      </c>
      <c r="AS7" s="2" t="s">
        <v>97</v>
      </c>
      <c r="AU7" t="str">
        <f t="shared" si="7"/>
        <v>Forums</v>
      </c>
      <c r="AV7" s="2">
        <v>2.0</v>
      </c>
      <c r="AX7">
        <f t="shared" si="8"/>
        <v>2</v>
      </c>
      <c r="AY7" s="2">
        <v>1.0</v>
      </c>
      <c r="BA7">
        <f t="shared" si="9"/>
        <v>1</v>
      </c>
      <c r="BB7" s="2">
        <v>1.0</v>
      </c>
      <c r="BC7" s="2" t="s">
        <v>41</v>
      </c>
      <c r="BD7" s="2" t="s">
        <v>101</v>
      </c>
      <c r="BF7" t="str">
        <f t="shared" si="10"/>
        <v>Google</v>
      </c>
      <c r="BG7" s="2">
        <v>5.0</v>
      </c>
      <c r="BH7" s="2" t="s">
        <v>132</v>
      </c>
      <c r="BI7" s="2" t="s">
        <v>133</v>
      </c>
    </row>
    <row r="8">
      <c r="A8" s="2">
        <v>5.0</v>
      </c>
      <c r="B8">
        <f>if(surveydata3!D7="", 0, 1)</f>
        <v>1</v>
      </c>
      <c r="C8">
        <f>if(surveydata3!E7="", 0, 1)</f>
        <v>0</v>
      </c>
      <c r="D8">
        <f>if(surveydata3!F7="", 0, 1)</f>
        <v>0</v>
      </c>
      <c r="E8">
        <f>if(surveydata3!G7="", 0, 1)</f>
        <v>0</v>
      </c>
      <c r="F8">
        <f>if(surveydata3!H7="", 0, 1)</f>
        <v>0</v>
      </c>
      <c r="G8">
        <f>if(surveydata3!I7="", 0, 1)</f>
        <v>0</v>
      </c>
      <c r="H8" s="4">
        <v>33315.0</v>
      </c>
      <c r="I8" s="2">
        <f t="shared" si="1"/>
        <v>27</v>
      </c>
      <c r="J8" s="2">
        <v>6.0</v>
      </c>
      <c r="K8" s="2">
        <v>240.0</v>
      </c>
      <c r="L8" s="2">
        <v>6.0</v>
      </c>
      <c r="M8" s="2">
        <v>25.0</v>
      </c>
      <c r="N8" s="2" t="s">
        <v>134</v>
      </c>
      <c r="O8" s="2">
        <v>0.0</v>
      </c>
      <c r="P8" s="2" t="s">
        <v>71</v>
      </c>
      <c r="R8" t="str">
        <f t="shared" si="2"/>
        <v>hoodie</v>
      </c>
      <c r="S8" s="2" t="s">
        <v>135</v>
      </c>
      <c r="U8" t="str">
        <f t="shared" si="3"/>
        <v>“A quality life demands quality questions”</v>
      </c>
      <c r="V8" s="2">
        <v>1.0</v>
      </c>
      <c r="W8" s="2" t="s">
        <v>35</v>
      </c>
      <c r="Y8" t="str">
        <f t="shared" si="4"/>
        <v>Data Analyst</v>
      </c>
      <c r="AA8" s="2" t="s">
        <v>136</v>
      </c>
      <c r="AB8" t="str">
        <f t="shared" si="5"/>
        <v>entry level</v>
      </c>
      <c r="AC8" s="2" t="s">
        <v>138</v>
      </c>
      <c r="AE8" t="str">
        <f t="shared" si="6"/>
        <v>Entertainment &amp; Leisure</v>
      </c>
      <c r="AF8" s="2">
        <v>0.0</v>
      </c>
      <c r="AG8" s="2" t="s">
        <v>139</v>
      </c>
      <c r="AH8" s="2" t="s">
        <v>114</v>
      </c>
      <c r="AI8" s="11">
        <f>if(surveydata3!AE7="", 0, 1)</f>
        <v>0</v>
      </c>
      <c r="AJ8" s="11">
        <f>if(surveydata3!AF7="", 0, 1)</f>
        <v>0</v>
      </c>
      <c r="AK8" s="11">
        <f>if(surveydata3!AG7="", 0, 1)</f>
        <v>1</v>
      </c>
      <c r="AL8" s="11">
        <f>if(surveydata3!AH7="", 0, 1)</f>
        <v>0</v>
      </c>
      <c r="AM8" s="11">
        <f>if(surveydata3!AI7="", 0, 1)</f>
        <v>0</v>
      </c>
      <c r="AN8" s="11">
        <f>if(surveydata3!AJ7="", 0, 1)</f>
        <v>0</v>
      </c>
      <c r="AO8" s="11">
        <f>if(surveydata3!AK7="", 0, 1)</f>
        <v>0</v>
      </c>
      <c r="AP8" s="11">
        <f>if(surveydata3!AL7="", 0, 1)</f>
        <v>0</v>
      </c>
      <c r="AQ8" s="11">
        <f>if(surveydata3!AM7="", 0, 1)</f>
        <v>0</v>
      </c>
      <c r="AR8" s="11">
        <f>if(surveydata3!AN7="", 0, 1)</f>
        <v>0</v>
      </c>
      <c r="AS8" s="2" t="s">
        <v>97</v>
      </c>
      <c r="AU8" t="str">
        <f t="shared" si="7"/>
        <v>Forums</v>
      </c>
      <c r="AV8" s="2">
        <v>3.0</v>
      </c>
      <c r="AX8">
        <f t="shared" si="8"/>
        <v>3</v>
      </c>
      <c r="AY8" s="2">
        <v>4.0</v>
      </c>
      <c r="BA8">
        <f t="shared" si="9"/>
        <v>4</v>
      </c>
      <c r="BB8" s="2">
        <v>5.0</v>
      </c>
      <c r="BC8" s="2" t="s">
        <v>140</v>
      </c>
      <c r="BD8" s="2" t="s">
        <v>84</v>
      </c>
      <c r="BF8" t="str">
        <f t="shared" si="10"/>
        <v>Friend / word of mouth</v>
      </c>
      <c r="BG8" s="2">
        <v>10.0</v>
      </c>
      <c r="BH8" s="2" t="s">
        <v>142</v>
      </c>
    </row>
    <row r="9">
      <c r="A9" s="2">
        <v>6.0</v>
      </c>
      <c r="B9">
        <f>if(surveydata3!D8="", 0, 1)</f>
        <v>1</v>
      </c>
      <c r="C9">
        <f>if(surveydata3!E8="", 0, 1)</f>
        <v>0</v>
      </c>
      <c r="D9">
        <f>if(surveydata3!F8="", 0, 1)</f>
        <v>0</v>
      </c>
      <c r="E9">
        <f>if(surveydata3!G8="", 0, 1)</f>
        <v>0</v>
      </c>
      <c r="F9">
        <f>if(surveydata3!H8="", 0, 1)</f>
        <v>0</v>
      </c>
      <c r="G9">
        <f>if(surveydata3!I8="", 0, 1)</f>
        <v>0</v>
      </c>
      <c r="H9" s="4">
        <v>31511.0</v>
      </c>
      <c r="I9" s="2">
        <f t="shared" si="1"/>
        <v>32</v>
      </c>
      <c r="J9" s="2">
        <v>8.0</v>
      </c>
      <c r="K9" s="2">
        <v>0.0</v>
      </c>
      <c r="L9" s="2">
        <v>10.0</v>
      </c>
      <c r="M9" s="2">
        <v>50.0</v>
      </c>
      <c r="N9" s="2" t="s">
        <v>128</v>
      </c>
      <c r="O9" s="2">
        <v>1.0</v>
      </c>
      <c r="P9" s="2" t="s">
        <v>108</v>
      </c>
      <c r="R9" t="str">
        <f t="shared" si="2"/>
        <v>jacket (brand is TBD... probably Patagonia)</v>
      </c>
      <c r="S9" s="2" t="s">
        <v>130</v>
      </c>
      <c r="U9" t="str">
        <f t="shared" si="3"/>
        <v>“Machine learning for life”</v>
      </c>
      <c r="V9" s="2">
        <v>1.0</v>
      </c>
      <c r="W9" s="2" t="s">
        <v>145</v>
      </c>
      <c r="Y9" t="str">
        <f t="shared" si="4"/>
        <v>Freelancing</v>
      </c>
      <c r="Z9" s="2" t="s">
        <v>147</v>
      </c>
      <c r="AB9" t="str">
        <f t="shared" si="5"/>
        <v>Not Applicable</v>
      </c>
      <c r="AC9" s="2" t="s">
        <v>148</v>
      </c>
      <c r="AE9" t="str">
        <f t="shared" si="6"/>
        <v>Retail &amp; Consumer Durables</v>
      </c>
      <c r="AF9" s="2">
        <v>4.0</v>
      </c>
      <c r="AG9" s="2" t="s">
        <v>149</v>
      </c>
      <c r="AH9" s="2" t="s">
        <v>114</v>
      </c>
      <c r="AI9" s="11">
        <f>if(surveydata3!AE8="", 0, 1)</f>
        <v>0</v>
      </c>
      <c r="AJ9" s="11">
        <f>if(surveydata3!AF8="", 0, 1)</f>
        <v>0</v>
      </c>
      <c r="AK9" s="11">
        <f>if(surveydata3!AG8="", 0, 1)</f>
        <v>0</v>
      </c>
      <c r="AL9" s="11">
        <f>if(surveydata3!AH8="", 0, 1)</f>
        <v>0</v>
      </c>
      <c r="AM9" s="11">
        <f>if(surveydata3!AI8="", 0, 1)</f>
        <v>1</v>
      </c>
      <c r="AN9" s="11">
        <f>if(surveydata3!AJ8="", 0, 1)</f>
        <v>0</v>
      </c>
      <c r="AO9" s="11">
        <f>if(surveydata3!AK8="", 0, 1)</f>
        <v>0</v>
      </c>
      <c r="AP9" s="11">
        <f>if(surveydata3!AL8="", 0, 1)</f>
        <v>0</v>
      </c>
      <c r="AQ9" s="11">
        <f>if(surveydata3!AM8="", 0, 1)</f>
        <v>0</v>
      </c>
      <c r="AR9" s="11">
        <f>if(surveydata3!AN8="", 0, 1)</f>
        <v>0</v>
      </c>
      <c r="AS9" s="2" t="s">
        <v>97</v>
      </c>
      <c r="AU9" t="str">
        <f t="shared" si="7"/>
        <v>Forums</v>
      </c>
      <c r="AV9" s="2">
        <v>6.0</v>
      </c>
      <c r="AX9">
        <f t="shared" si="8"/>
        <v>6</v>
      </c>
      <c r="AY9" s="2">
        <v>4.0</v>
      </c>
      <c r="BA9">
        <f t="shared" si="9"/>
        <v>4</v>
      </c>
      <c r="BB9" s="2">
        <v>5.0</v>
      </c>
      <c r="BC9" s="2" t="s">
        <v>151</v>
      </c>
      <c r="BD9" s="2" t="s">
        <v>101</v>
      </c>
      <c r="BF9" t="str">
        <f t="shared" si="10"/>
        <v>Google</v>
      </c>
      <c r="BG9" s="2">
        <v>10.0</v>
      </c>
      <c r="BH9" s="2" t="s">
        <v>153</v>
      </c>
      <c r="BJ9" s="2" t="s">
        <v>154</v>
      </c>
    </row>
    <row r="10">
      <c r="A10" s="2">
        <v>7.0</v>
      </c>
      <c r="B10">
        <f>if(surveydata3!D9="", 0, 1)</f>
        <v>0</v>
      </c>
      <c r="C10">
        <f>if(surveydata3!E9="", 0, 1)</f>
        <v>0</v>
      </c>
      <c r="D10">
        <f>if(surveydata3!F9="", 0, 1)</f>
        <v>1</v>
      </c>
      <c r="E10">
        <f>if(surveydata3!G9="", 0, 1)</f>
        <v>0</v>
      </c>
      <c r="F10">
        <f>if(surveydata3!H9="", 0, 1)</f>
        <v>0</v>
      </c>
      <c r="G10">
        <f>if(surveydata3!I9="", 0, 1)</f>
        <v>0</v>
      </c>
      <c r="H10" s="4">
        <v>30813.0</v>
      </c>
      <c r="I10" s="2">
        <f t="shared" si="1"/>
        <v>34</v>
      </c>
      <c r="J10" s="2">
        <v>6.0</v>
      </c>
      <c r="K10" s="2">
        <v>35.0</v>
      </c>
      <c r="L10" s="2">
        <v>8.0</v>
      </c>
      <c r="M10" s="2">
        <v>18.0</v>
      </c>
      <c r="N10" s="2" t="s">
        <v>70</v>
      </c>
      <c r="O10" s="2">
        <v>0.0</v>
      </c>
      <c r="P10" s="2" t="s">
        <v>89</v>
      </c>
      <c r="R10" t="str">
        <f t="shared" si="2"/>
        <v>t-shirt</v>
      </c>
      <c r="S10" s="2" t="s">
        <v>130</v>
      </c>
      <c r="U10" t="str">
        <f t="shared" si="3"/>
        <v>“Machine learning for life”</v>
      </c>
      <c r="V10" s="2">
        <v>0.0</v>
      </c>
      <c r="Y10" t="str">
        <f t="shared" si="4"/>
        <v/>
      </c>
      <c r="AB10" t="str">
        <f t="shared" si="5"/>
        <v/>
      </c>
      <c r="AE10" t="str">
        <f t="shared" si="6"/>
        <v/>
      </c>
      <c r="AH10" s="2" t="s">
        <v>114</v>
      </c>
      <c r="AI10" s="11">
        <f>if(surveydata3!AE9="", 0, 1)</f>
        <v>0</v>
      </c>
      <c r="AJ10" s="11">
        <f>if(surveydata3!AF9="", 0, 1)</f>
        <v>0</v>
      </c>
      <c r="AK10" s="11">
        <f>if(surveydata3!AG9="", 0, 1)</f>
        <v>1</v>
      </c>
      <c r="AL10" s="11">
        <f>if(surveydata3!AH9="", 0, 1)</f>
        <v>0</v>
      </c>
      <c r="AM10" s="11">
        <f>if(surveydata3!AI9="", 0, 1)</f>
        <v>0</v>
      </c>
      <c r="AN10" s="11">
        <f>if(surveydata3!AJ9="", 0, 1)</f>
        <v>0</v>
      </c>
      <c r="AO10" s="11">
        <f>if(surveydata3!AK9="", 0, 1)</f>
        <v>0</v>
      </c>
      <c r="AP10" s="11">
        <f>if(surveydata3!AL9="", 0, 1)</f>
        <v>0</v>
      </c>
      <c r="AQ10" s="11">
        <f>if(surveydata3!AM9="", 0, 1)</f>
        <v>0</v>
      </c>
      <c r="AR10" s="11">
        <f>if(surveydata3!AN9="", 0, 1)</f>
        <v>0</v>
      </c>
      <c r="AS10" s="2" t="s">
        <v>79</v>
      </c>
      <c r="AU10" t="str">
        <f t="shared" si="7"/>
        <v>Slack Channel</v>
      </c>
      <c r="AW10" s="6">
        <v>43385.0</v>
      </c>
      <c r="AX10" s="15">
        <f t="shared" si="8"/>
        <v>43385</v>
      </c>
      <c r="AZ10" s="2">
        <v>6.0</v>
      </c>
      <c r="BA10">
        <f t="shared" si="9"/>
        <v>6</v>
      </c>
      <c r="BB10" s="2">
        <v>50.0</v>
      </c>
      <c r="BC10" s="2" t="s">
        <v>162</v>
      </c>
      <c r="BD10" s="2" t="s">
        <v>101</v>
      </c>
      <c r="BF10" t="str">
        <f t="shared" si="10"/>
        <v>Google</v>
      </c>
      <c r="BG10" s="2">
        <v>8.0</v>
      </c>
      <c r="BH10" s="2" t="s">
        <v>163</v>
      </c>
      <c r="BI10" s="2" t="s">
        <v>165</v>
      </c>
      <c r="BJ10" s="2" t="s">
        <v>166</v>
      </c>
    </row>
    <row r="11">
      <c r="A11" s="2">
        <v>8.0</v>
      </c>
      <c r="B11">
        <f>if(surveydata3!D10="", 0, 1)</f>
        <v>0</v>
      </c>
      <c r="C11">
        <f>if(surveydata3!E10="", 0, 1)</f>
        <v>0</v>
      </c>
      <c r="D11">
        <f>if(surveydata3!F10="", 0, 1)</f>
        <v>0</v>
      </c>
      <c r="E11">
        <f>if(surveydata3!G10="", 0, 1)</f>
        <v>0</v>
      </c>
      <c r="F11">
        <f>if(surveydata3!H10="", 0, 1)</f>
        <v>1</v>
      </c>
      <c r="G11">
        <f>if(surveydata3!I10="", 0, 1)</f>
        <v>0</v>
      </c>
      <c r="H11" s="4">
        <v>26757.0</v>
      </c>
      <c r="I11" s="2">
        <f t="shared" si="1"/>
        <v>45</v>
      </c>
      <c r="J11" s="2">
        <v>8.0</v>
      </c>
      <c r="K11" s="2">
        <v>0.0</v>
      </c>
      <c r="L11" s="2">
        <v>8.0</v>
      </c>
      <c r="M11" s="2">
        <v>15.0</v>
      </c>
      <c r="N11" s="2" t="s">
        <v>167</v>
      </c>
      <c r="O11" s="2">
        <v>1.0</v>
      </c>
      <c r="P11" s="2" t="s">
        <v>172</v>
      </c>
      <c r="R11" t="str">
        <f t="shared" si="2"/>
        <v>hat</v>
      </c>
      <c r="S11" s="2" t="s">
        <v>72</v>
      </c>
      <c r="U11" t="str">
        <f t="shared" si="3"/>
        <v>“Data is the new bacon"</v>
      </c>
      <c r="V11" s="2">
        <v>1.0</v>
      </c>
      <c r="W11" s="2" t="s">
        <v>110</v>
      </c>
      <c r="Y11" t="str">
        <f t="shared" si="4"/>
        <v>Business/Strategy</v>
      </c>
      <c r="Z11" s="2" t="s">
        <v>173</v>
      </c>
      <c r="AB11" t="str">
        <f t="shared" si="5"/>
        <v>President</v>
      </c>
      <c r="AC11" s="2" t="s">
        <v>175</v>
      </c>
      <c r="AE11" t="str">
        <f t="shared" si="6"/>
        <v>Manufacturing</v>
      </c>
      <c r="AF11" s="2">
        <v>15.0</v>
      </c>
      <c r="AG11" s="2" t="s">
        <v>176</v>
      </c>
      <c r="AH11" s="2" t="s">
        <v>78</v>
      </c>
      <c r="AI11" s="11">
        <f>if(surveydata3!AE10="", 0, 1)</f>
        <v>0</v>
      </c>
      <c r="AJ11" s="11">
        <f>if(surveydata3!AF10="", 0, 1)</f>
        <v>0</v>
      </c>
      <c r="AK11" s="11">
        <f>if(surveydata3!AG10="", 0, 1)</f>
        <v>1</v>
      </c>
      <c r="AL11" s="11">
        <f>if(surveydata3!AH10="", 0, 1)</f>
        <v>0</v>
      </c>
      <c r="AM11" s="11">
        <f>if(surveydata3!AI10="", 0, 1)</f>
        <v>0</v>
      </c>
      <c r="AN11" s="11">
        <f>if(surveydata3!AJ10="", 0, 1)</f>
        <v>0</v>
      </c>
      <c r="AO11" s="11">
        <f>if(surveydata3!AK10="", 0, 1)</f>
        <v>0</v>
      </c>
      <c r="AP11" s="11">
        <f>if(surveydata3!AL10="", 0, 1)</f>
        <v>0</v>
      </c>
      <c r="AQ11" s="11">
        <f>if(surveydata3!AM10="", 0, 1)</f>
        <v>0</v>
      </c>
      <c r="AR11" s="11">
        <f>if(surveydata3!AN10="", 0, 1)</f>
        <v>0</v>
      </c>
      <c r="AS11" s="2" t="s">
        <v>97</v>
      </c>
      <c r="AU11" t="str">
        <f t="shared" si="7"/>
        <v>Forums</v>
      </c>
      <c r="AV11" s="2">
        <v>6.0</v>
      </c>
      <c r="AX11">
        <f t="shared" si="8"/>
        <v>6</v>
      </c>
      <c r="AY11" s="2">
        <v>5.0</v>
      </c>
      <c r="BA11">
        <f t="shared" si="9"/>
        <v>5</v>
      </c>
      <c r="BB11" s="2">
        <v>80.0</v>
      </c>
      <c r="BC11" s="2" t="s">
        <v>178</v>
      </c>
      <c r="BD11" s="2" t="s">
        <v>101</v>
      </c>
      <c r="BF11" t="str">
        <f t="shared" si="10"/>
        <v>Google</v>
      </c>
      <c r="BG11" s="2">
        <v>9.0</v>
      </c>
      <c r="BH11" s="2" t="s">
        <v>180</v>
      </c>
    </row>
    <row r="12">
      <c r="A12" s="2">
        <v>9.0</v>
      </c>
      <c r="B12">
        <f>if(surveydata3!D11="", 0, 1)</f>
        <v>0</v>
      </c>
      <c r="C12">
        <f>if(surveydata3!E11="", 0, 1)</f>
        <v>1</v>
      </c>
      <c r="D12">
        <f>if(surveydata3!F11="", 0, 1)</f>
        <v>0</v>
      </c>
      <c r="E12">
        <f>if(surveydata3!G11="", 0, 1)</f>
        <v>0</v>
      </c>
      <c r="F12">
        <f>if(surveydata3!H11="", 0, 1)</f>
        <v>0</v>
      </c>
      <c r="G12">
        <f>if(surveydata3!I11="", 0, 1)</f>
        <v>0</v>
      </c>
      <c r="H12" s="4">
        <v>28734.0</v>
      </c>
      <c r="I12" s="2">
        <f t="shared" si="1"/>
        <v>40</v>
      </c>
      <c r="J12" s="2">
        <v>7.0</v>
      </c>
      <c r="K12" s="2">
        <v>10.0</v>
      </c>
      <c r="L12" s="2">
        <v>6.0</v>
      </c>
      <c r="M12" s="2">
        <v>30.0</v>
      </c>
      <c r="N12" s="2" t="s">
        <v>70</v>
      </c>
      <c r="O12" s="2">
        <v>0.0</v>
      </c>
      <c r="P12" s="2" t="s">
        <v>71</v>
      </c>
      <c r="R12" t="str">
        <f t="shared" si="2"/>
        <v>hoodie</v>
      </c>
      <c r="S12" s="2" t="s">
        <v>130</v>
      </c>
      <c r="U12" t="str">
        <f t="shared" si="3"/>
        <v>“Machine learning for life”</v>
      </c>
      <c r="V12" s="2">
        <v>1.0</v>
      </c>
      <c r="W12" s="2" t="s">
        <v>91</v>
      </c>
      <c r="Y12" t="str">
        <f t="shared" si="4"/>
        <v>Educator / Instructor</v>
      </c>
      <c r="Z12" s="2" t="s">
        <v>111</v>
      </c>
      <c r="AB12" t="str">
        <f t="shared" si="5"/>
        <v>Individual Contributor</v>
      </c>
      <c r="AC12" s="2" t="s">
        <v>76</v>
      </c>
      <c r="AE12" t="str">
        <f t="shared" si="6"/>
        <v>Education</v>
      </c>
      <c r="AF12" s="2">
        <v>1.0</v>
      </c>
      <c r="AG12" s="2" t="s">
        <v>184</v>
      </c>
      <c r="AH12" s="2" t="s">
        <v>96</v>
      </c>
      <c r="AI12" s="11">
        <f>if(surveydata3!AE11="", 0, 1)</f>
        <v>0</v>
      </c>
      <c r="AJ12" s="11">
        <f>if(surveydata3!AF11="", 0, 1)</f>
        <v>0</v>
      </c>
      <c r="AK12" s="11">
        <f>if(surveydata3!AG11="", 0, 1)</f>
        <v>0</v>
      </c>
      <c r="AL12" s="11">
        <f>if(surveydata3!AH11="", 0, 1)</f>
        <v>0</v>
      </c>
      <c r="AM12" s="11">
        <f>if(surveydata3!AI11="", 0, 1)</f>
        <v>0</v>
      </c>
      <c r="AN12" s="11">
        <f>if(surveydata3!AJ11="", 0, 1)</f>
        <v>1</v>
      </c>
      <c r="AO12" s="11">
        <f>if(surveydata3!AK11="", 0, 1)</f>
        <v>0</v>
      </c>
      <c r="AP12" s="11">
        <f>if(surveydata3!AL11="", 0, 1)</f>
        <v>0</v>
      </c>
      <c r="AQ12" s="11">
        <f>if(surveydata3!AM11="", 0, 1)</f>
        <v>0</v>
      </c>
      <c r="AR12" s="11">
        <f>if(surveydata3!AN11="", 0, 1)</f>
        <v>0</v>
      </c>
      <c r="AS12" s="2" t="s">
        <v>79</v>
      </c>
      <c r="AU12" t="str">
        <f t="shared" si="7"/>
        <v>Slack Channel</v>
      </c>
      <c r="AV12" s="2">
        <v>5.0</v>
      </c>
      <c r="AX12">
        <f t="shared" si="8"/>
        <v>5</v>
      </c>
      <c r="AY12" s="2">
        <v>5.0</v>
      </c>
      <c r="BA12">
        <f t="shared" si="9"/>
        <v>5</v>
      </c>
      <c r="BB12" s="2">
        <v>5.0</v>
      </c>
      <c r="BC12" s="2" t="s">
        <v>186</v>
      </c>
      <c r="BD12" s="2" t="s">
        <v>101</v>
      </c>
      <c r="BF12" t="str">
        <f t="shared" si="10"/>
        <v>Google</v>
      </c>
      <c r="BG12" s="2">
        <v>10.0</v>
      </c>
      <c r="BH12" s="2" t="s">
        <v>187</v>
      </c>
      <c r="BI12" s="2" t="s">
        <v>188</v>
      </c>
      <c r="BJ12" s="2" t="s">
        <v>189</v>
      </c>
    </row>
    <row r="13">
      <c r="A13" s="2">
        <v>10.0</v>
      </c>
      <c r="B13">
        <f>if(surveydata3!D12="", 0, 1)</f>
        <v>1</v>
      </c>
      <c r="C13">
        <f>if(surveydata3!E12="", 0, 1)</f>
        <v>0</v>
      </c>
      <c r="D13">
        <f>if(surveydata3!F12="", 0, 1)</f>
        <v>0</v>
      </c>
      <c r="E13">
        <f>if(surveydata3!G12="", 0, 1)</f>
        <v>0</v>
      </c>
      <c r="F13">
        <f>if(surveydata3!H12="", 0, 1)</f>
        <v>0</v>
      </c>
      <c r="G13">
        <f>if(surveydata3!I12="", 0, 1)</f>
        <v>0</v>
      </c>
      <c r="H13" s="4">
        <v>31818.0</v>
      </c>
      <c r="I13" s="2">
        <f t="shared" si="1"/>
        <v>31</v>
      </c>
      <c r="J13" s="2">
        <v>8.0</v>
      </c>
      <c r="K13" s="2">
        <v>0.0</v>
      </c>
      <c r="L13" s="2">
        <v>8.0</v>
      </c>
      <c r="M13" s="2">
        <v>2.0</v>
      </c>
      <c r="N13" s="2" t="s">
        <v>192</v>
      </c>
      <c r="O13" s="2">
        <v>1.0</v>
      </c>
      <c r="P13" s="2" t="s">
        <v>193</v>
      </c>
      <c r="R13" t="str">
        <f t="shared" si="2"/>
        <v>shoes (brand is TBD… probably Adidas or Puma)</v>
      </c>
      <c r="S13" s="2" t="s">
        <v>130</v>
      </c>
      <c r="U13" t="str">
        <f t="shared" si="3"/>
        <v>“Machine learning for life”</v>
      </c>
      <c r="V13" s="2">
        <v>1.0</v>
      </c>
      <c r="W13" s="2" t="s">
        <v>195</v>
      </c>
      <c r="Y13" t="str">
        <f t="shared" si="4"/>
        <v>Co-founder (or solo founder)</v>
      </c>
      <c r="Z13" s="2" t="s">
        <v>75</v>
      </c>
      <c r="AB13" t="str">
        <f t="shared" si="5"/>
        <v>Manager</v>
      </c>
      <c r="AC13" s="2" t="s">
        <v>123</v>
      </c>
      <c r="AE13" t="str">
        <f t="shared" si="6"/>
        <v>Technology &amp; Internet</v>
      </c>
      <c r="AF13" s="2">
        <v>10.0</v>
      </c>
      <c r="AG13" s="2" t="s">
        <v>197</v>
      </c>
      <c r="AH13" s="2" t="s">
        <v>78</v>
      </c>
      <c r="AI13" s="11">
        <f>if(surveydata3!AE12="", 0, 1)</f>
        <v>0</v>
      </c>
      <c r="AJ13" s="11">
        <f>if(surveydata3!AF12="", 0, 1)</f>
        <v>0</v>
      </c>
      <c r="AK13" s="11">
        <f>if(surveydata3!AG12="", 0, 1)</f>
        <v>0</v>
      </c>
      <c r="AL13" s="11">
        <f>if(surveydata3!AH12="", 0, 1)</f>
        <v>0</v>
      </c>
      <c r="AM13" s="11">
        <f>if(surveydata3!AI12="", 0, 1)</f>
        <v>1</v>
      </c>
      <c r="AN13" s="11">
        <f>if(surveydata3!AJ12="", 0, 1)</f>
        <v>0</v>
      </c>
      <c r="AO13" s="11">
        <f>if(surveydata3!AK12="", 0, 1)</f>
        <v>0</v>
      </c>
      <c r="AP13" s="11">
        <f>if(surveydata3!AL12="", 0, 1)</f>
        <v>0</v>
      </c>
      <c r="AQ13" s="11">
        <f>if(surveydata3!AM12="", 0, 1)</f>
        <v>0</v>
      </c>
      <c r="AR13" s="11">
        <f>if(surveydata3!AN12="", 0, 1)</f>
        <v>0</v>
      </c>
      <c r="AS13" s="2" t="s">
        <v>116</v>
      </c>
      <c r="AU13" t="str">
        <f t="shared" si="7"/>
        <v>Stack Overflow</v>
      </c>
      <c r="AV13" s="2">
        <v>6.0</v>
      </c>
      <c r="AX13">
        <f t="shared" si="8"/>
        <v>6</v>
      </c>
      <c r="AY13" s="2">
        <v>6.0</v>
      </c>
      <c r="BA13">
        <f t="shared" si="9"/>
        <v>6</v>
      </c>
      <c r="BB13" s="2">
        <v>8.0</v>
      </c>
      <c r="BC13" s="2" t="s">
        <v>199</v>
      </c>
      <c r="BD13" s="2" t="s">
        <v>101</v>
      </c>
      <c r="BF13" t="str">
        <f t="shared" si="10"/>
        <v>Google</v>
      </c>
      <c r="BG13" s="2">
        <v>10.0</v>
      </c>
      <c r="BH13" s="2" t="s">
        <v>201</v>
      </c>
      <c r="BI13" s="2" t="s">
        <v>202</v>
      </c>
      <c r="BJ13" s="2" t="s">
        <v>202</v>
      </c>
    </row>
    <row r="14">
      <c r="A14" s="2">
        <v>11.0</v>
      </c>
      <c r="B14">
        <f>if(surveydata3!D13="", 0, 1)</f>
        <v>0</v>
      </c>
      <c r="C14">
        <f>if(surveydata3!E13="", 0, 1)</f>
        <v>1</v>
      </c>
      <c r="D14">
        <f>if(surveydata3!F13="", 0, 1)</f>
        <v>0</v>
      </c>
      <c r="E14">
        <f>if(surveydata3!G13="", 0, 1)</f>
        <v>0</v>
      </c>
      <c r="F14">
        <f>if(surveydata3!H13="", 0, 1)</f>
        <v>0</v>
      </c>
      <c r="G14">
        <f>if(surveydata3!I13="", 0, 1)</f>
        <v>0</v>
      </c>
      <c r="H14" s="4">
        <v>32631.0</v>
      </c>
      <c r="I14" s="2">
        <f t="shared" si="1"/>
        <v>29</v>
      </c>
      <c r="J14" s="2">
        <v>7.0</v>
      </c>
      <c r="K14" s="2">
        <v>40.0</v>
      </c>
      <c r="L14" s="2">
        <v>12.0</v>
      </c>
      <c r="M14" s="2">
        <v>1.0</v>
      </c>
      <c r="N14" s="2" t="s">
        <v>87</v>
      </c>
      <c r="O14" s="2">
        <v>0.0</v>
      </c>
      <c r="P14" s="2" t="s">
        <v>205</v>
      </c>
      <c r="R14" t="str">
        <f t="shared" si="2"/>
        <v>socks</v>
      </c>
      <c r="S14" s="2" t="s">
        <v>72</v>
      </c>
      <c r="U14" t="str">
        <f t="shared" si="3"/>
        <v>“Data is the new bacon"</v>
      </c>
      <c r="V14" s="2">
        <v>1.0</v>
      </c>
      <c r="W14" s="2" t="s">
        <v>206</v>
      </c>
      <c r="Y14" t="str">
        <f t="shared" si="4"/>
        <v>Artificial Intelligence Engineer</v>
      </c>
      <c r="Z14" s="2" t="s">
        <v>207</v>
      </c>
      <c r="AB14" t="str">
        <f t="shared" si="5"/>
        <v>C-Level</v>
      </c>
      <c r="AC14" s="2" t="s">
        <v>148</v>
      </c>
      <c r="AE14" t="str">
        <f t="shared" si="6"/>
        <v>Retail &amp; Consumer Durables</v>
      </c>
      <c r="AF14" s="2">
        <v>4.0</v>
      </c>
      <c r="AG14" s="2" t="s">
        <v>209</v>
      </c>
      <c r="AH14" s="2" t="s">
        <v>114</v>
      </c>
      <c r="AI14" s="11">
        <f>if(surveydata3!AE13="", 0, 1)</f>
        <v>0</v>
      </c>
      <c r="AJ14" s="11">
        <f>if(surveydata3!AF13="", 0, 1)</f>
        <v>0</v>
      </c>
      <c r="AK14" s="11">
        <f>if(surveydata3!AG13="", 0, 1)</f>
        <v>0</v>
      </c>
      <c r="AL14" s="11">
        <f>if(surveydata3!AH13="", 0, 1)</f>
        <v>0</v>
      </c>
      <c r="AM14" s="11">
        <f>if(surveydata3!AI13="", 0, 1)</f>
        <v>0</v>
      </c>
      <c r="AN14" s="11">
        <f>if(surveydata3!AJ13="", 0, 1)</f>
        <v>0</v>
      </c>
      <c r="AO14" s="11">
        <f>if(surveydata3!AK13="", 0, 1)</f>
        <v>0</v>
      </c>
      <c r="AP14" s="11">
        <f>if(surveydata3!AL13="", 0, 1)</f>
        <v>0</v>
      </c>
      <c r="AQ14" s="11">
        <f>if(surveydata3!AM13="", 0, 1)</f>
        <v>1</v>
      </c>
      <c r="AR14" s="11">
        <f>if(surveydata3!AN13="", 0, 1)</f>
        <v>0</v>
      </c>
      <c r="AU14" t="str">
        <f t="shared" si="7"/>
        <v/>
      </c>
      <c r="AX14" t="str">
        <f t="shared" si="8"/>
        <v/>
      </c>
      <c r="BA14" t="str">
        <f t="shared" si="9"/>
        <v/>
      </c>
      <c r="BD14" s="2" t="s">
        <v>84</v>
      </c>
      <c r="BF14" t="str">
        <f t="shared" si="10"/>
        <v>Friend / word of mouth</v>
      </c>
      <c r="BG14" s="2">
        <v>9.0</v>
      </c>
      <c r="BH14" s="2" t="s">
        <v>210</v>
      </c>
      <c r="BI14" s="2" t="s">
        <v>211</v>
      </c>
    </row>
    <row r="15">
      <c r="A15" s="2">
        <v>12.0</v>
      </c>
      <c r="B15">
        <f>if(surveydata3!D14="", 0, 1)</f>
        <v>1</v>
      </c>
      <c r="C15">
        <f>if(surveydata3!E14="", 0, 1)</f>
        <v>0</v>
      </c>
      <c r="D15">
        <f>if(surveydata3!F14="", 0, 1)</f>
        <v>0</v>
      </c>
      <c r="E15">
        <f>if(surveydata3!G14="", 0, 1)</f>
        <v>0</v>
      </c>
      <c r="F15">
        <f>if(surveydata3!H14="", 0, 1)</f>
        <v>0</v>
      </c>
      <c r="G15">
        <f>if(surveydata3!I14="", 0, 1)</f>
        <v>0</v>
      </c>
      <c r="H15" s="4">
        <v>32915.0</v>
      </c>
      <c r="I15" s="2">
        <f t="shared" si="1"/>
        <v>28</v>
      </c>
      <c r="J15" s="2">
        <v>8.0</v>
      </c>
      <c r="K15" s="2">
        <v>30.0</v>
      </c>
      <c r="L15" s="2">
        <v>9.0</v>
      </c>
      <c r="M15" s="2">
        <v>12.0</v>
      </c>
      <c r="N15" s="2" t="s">
        <v>192</v>
      </c>
      <c r="O15" s="2">
        <v>1.0</v>
      </c>
      <c r="P15" s="2" t="s">
        <v>89</v>
      </c>
      <c r="R15" t="str">
        <f t="shared" si="2"/>
        <v>t-shirt</v>
      </c>
      <c r="S15" s="2" t="s">
        <v>90</v>
      </c>
      <c r="U15" t="str">
        <f t="shared" si="3"/>
        <v>”Math - all the cool kids are doing it”</v>
      </c>
      <c r="V15" s="2">
        <v>1.0</v>
      </c>
      <c r="W15" s="2" t="s">
        <v>213</v>
      </c>
      <c r="Y15" t="str">
        <f t="shared" si="4"/>
        <v>Business Intelligence / Business Analyst</v>
      </c>
      <c r="AA15" s="2" t="s">
        <v>215</v>
      </c>
      <c r="AB15" t="str">
        <f t="shared" si="5"/>
        <v>freelancer</v>
      </c>
      <c r="AC15" s="2" t="s">
        <v>76</v>
      </c>
      <c r="AE15" t="str">
        <f t="shared" si="6"/>
        <v>Education</v>
      </c>
      <c r="AF15" s="2">
        <v>1.0</v>
      </c>
      <c r="AG15" s="2" t="s">
        <v>77</v>
      </c>
      <c r="AH15" s="2" t="s">
        <v>78</v>
      </c>
      <c r="AI15" s="11">
        <f>if(surveydata3!AE14="", 0, 1)</f>
        <v>0</v>
      </c>
      <c r="AJ15" s="11">
        <f>if(surveydata3!AF14="", 0, 1)</f>
        <v>1</v>
      </c>
      <c r="AK15" s="11">
        <f>if(surveydata3!AG14="", 0, 1)</f>
        <v>0</v>
      </c>
      <c r="AL15" s="11">
        <f>if(surveydata3!AH14="", 0, 1)</f>
        <v>0</v>
      </c>
      <c r="AM15" s="11">
        <f>if(surveydata3!AI14="", 0, 1)</f>
        <v>0</v>
      </c>
      <c r="AN15" s="11">
        <f>if(surveydata3!AJ14="", 0, 1)</f>
        <v>0</v>
      </c>
      <c r="AO15" s="11">
        <f>if(surveydata3!AK14="", 0, 1)</f>
        <v>0</v>
      </c>
      <c r="AP15" s="11">
        <f>if(surveydata3!AL14="", 0, 1)</f>
        <v>0</v>
      </c>
      <c r="AQ15" s="11">
        <f>if(surveydata3!AM14="", 0, 1)</f>
        <v>0</v>
      </c>
      <c r="AR15" s="11">
        <f>if(surveydata3!AN14="", 0, 1)</f>
        <v>0</v>
      </c>
      <c r="AS15" s="2" t="s">
        <v>97</v>
      </c>
      <c r="AU15" t="str">
        <f t="shared" si="7"/>
        <v>Forums</v>
      </c>
      <c r="AW15" s="2" t="s">
        <v>216</v>
      </c>
      <c r="AX15" t="str">
        <f t="shared" si="8"/>
        <v>30+</v>
      </c>
      <c r="AZ15" s="2" t="s">
        <v>217</v>
      </c>
      <c r="BA15" t="str">
        <f t="shared" si="9"/>
        <v>20+</v>
      </c>
      <c r="BB15" s="2">
        <v>2.0</v>
      </c>
      <c r="BC15" s="2" t="s">
        <v>219</v>
      </c>
      <c r="BD15" s="2" t="s">
        <v>101</v>
      </c>
      <c r="BF15" t="str">
        <f t="shared" si="10"/>
        <v>Google</v>
      </c>
      <c r="BG15" s="2">
        <v>10.0</v>
      </c>
      <c r="BH15" s="2" t="s">
        <v>220</v>
      </c>
      <c r="BI15" s="2" t="s">
        <v>221</v>
      </c>
      <c r="BJ15" s="2" t="s">
        <v>222</v>
      </c>
    </row>
    <row r="16">
      <c r="A16" s="2">
        <v>13.0</v>
      </c>
      <c r="B16">
        <f>if(surveydata3!D15="", 0, 1)</f>
        <v>0</v>
      </c>
      <c r="C16">
        <f>if(surveydata3!E15="", 0, 1)</f>
        <v>0</v>
      </c>
      <c r="D16">
        <f>if(surveydata3!F15="", 0, 1)</f>
        <v>0</v>
      </c>
      <c r="E16">
        <f>if(surveydata3!G15="", 0, 1)</f>
        <v>0</v>
      </c>
      <c r="F16">
        <f>if(surveydata3!H15="", 0, 1)</f>
        <v>1</v>
      </c>
      <c r="G16">
        <f>if(surveydata3!I15="", 0, 1)</f>
        <v>0</v>
      </c>
      <c r="H16" s="4">
        <v>34311.0</v>
      </c>
      <c r="I16" s="2">
        <f t="shared" si="1"/>
        <v>24</v>
      </c>
      <c r="J16" s="2">
        <v>6.0</v>
      </c>
      <c r="K16" s="2">
        <v>120.0</v>
      </c>
      <c r="L16" s="2">
        <v>9.0</v>
      </c>
      <c r="M16" s="2">
        <v>3.0</v>
      </c>
      <c r="N16" s="2" t="s">
        <v>70</v>
      </c>
      <c r="O16" s="2">
        <v>0.0</v>
      </c>
      <c r="P16" s="2" t="s">
        <v>129</v>
      </c>
      <c r="R16" t="str">
        <f t="shared" si="2"/>
        <v>backpack</v>
      </c>
      <c r="S16" s="2" t="s">
        <v>135</v>
      </c>
      <c r="U16" t="str">
        <f t="shared" si="3"/>
        <v>“A quality life demands quality questions”</v>
      </c>
      <c r="V16" s="2">
        <v>1.0</v>
      </c>
      <c r="W16" s="2" t="s">
        <v>224</v>
      </c>
      <c r="Y16" t="str">
        <f t="shared" si="4"/>
        <v>Data Scientist</v>
      </c>
      <c r="Z16" s="2" t="s">
        <v>111</v>
      </c>
      <c r="AB16" t="str">
        <f t="shared" si="5"/>
        <v>Individual Contributor</v>
      </c>
      <c r="AC16" s="2" t="s">
        <v>228</v>
      </c>
      <c r="AE16" t="str">
        <f t="shared" si="6"/>
        <v>Healthcare and Pharmaceuticals</v>
      </c>
      <c r="AF16" s="2">
        <v>5.0</v>
      </c>
      <c r="AH16" s="2" t="s">
        <v>78</v>
      </c>
      <c r="AI16" s="11">
        <f>if(surveydata3!AE15="", 0, 1)</f>
        <v>0</v>
      </c>
      <c r="AJ16" s="11">
        <f>if(surveydata3!AF15="", 0, 1)</f>
        <v>0</v>
      </c>
      <c r="AK16" s="11">
        <f>if(surveydata3!AG15="", 0, 1)</f>
        <v>0</v>
      </c>
      <c r="AL16" s="11">
        <f>if(surveydata3!AH15="", 0, 1)</f>
        <v>0</v>
      </c>
      <c r="AM16" s="11">
        <f>if(surveydata3!AI15="", 0, 1)</f>
        <v>0</v>
      </c>
      <c r="AN16" s="11">
        <f>if(surveydata3!AJ15="", 0, 1)</f>
        <v>1</v>
      </c>
      <c r="AO16" s="11">
        <f>if(surveydata3!AK15="", 0, 1)</f>
        <v>0</v>
      </c>
      <c r="AP16" s="11">
        <f>if(surveydata3!AL15="", 0, 1)</f>
        <v>0</v>
      </c>
      <c r="AQ16" s="11">
        <f>if(surveydata3!AM15="", 0, 1)</f>
        <v>0</v>
      </c>
      <c r="AR16" s="11">
        <f>if(surveydata3!AN15="", 0, 1)</f>
        <v>0</v>
      </c>
      <c r="AS16" s="2" t="s">
        <v>79</v>
      </c>
      <c r="AU16" t="str">
        <f t="shared" si="7"/>
        <v>Slack Channel</v>
      </c>
      <c r="AV16" s="2">
        <v>4.0</v>
      </c>
      <c r="AX16">
        <f t="shared" si="8"/>
        <v>4</v>
      </c>
      <c r="AY16" s="2">
        <v>1.0</v>
      </c>
      <c r="BA16">
        <f t="shared" si="9"/>
        <v>1</v>
      </c>
      <c r="BB16" s="2">
        <v>90.0</v>
      </c>
      <c r="BC16" s="2" t="s">
        <v>229</v>
      </c>
      <c r="BD16" s="2" t="s">
        <v>101</v>
      </c>
      <c r="BF16" t="str">
        <f t="shared" si="10"/>
        <v>Google</v>
      </c>
      <c r="BG16" s="2">
        <v>8.0</v>
      </c>
      <c r="BH16" s="2" t="s">
        <v>231</v>
      </c>
      <c r="BI16" s="2" t="s">
        <v>232</v>
      </c>
      <c r="BJ16" s="2" t="s">
        <v>233</v>
      </c>
    </row>
    <row r="17">
      <c r="A17" s="2">
        <v>14.0</v>
      </c>
      <c r="B17">
        <f>if(surveydata3!D16="", 0, 1)</f>
        <v>0</v>
      </c>
      <c r="C17">
        <f>if(surveydata3!E16="", 0, 1)</f>
        <v>0</v>
      </c>
      <c r="D17">
        <f>if(surveydata3!F16="", 0, 1)</f>
        <v>0</v>
      </c>
      <c r="E17">
        <f>if(surveydata3!G16="", 0, 1)</f>
        <v>0</v>
      </c>
      <c r="F17">
        <f>if(surveydata3!H16="", 0, 1)</f>
        <v>1</v>
      </c>
      <c r="G17">
        <f>if(surveydata3!I16="", 0, 1)</f>
        <v>0</v>
      </c>
      <c r="H17" s="4">
        <v>35597.0</v>
      </c>
      <c r="I17" s="2">
        <f t="shared" si="1"/>
        <v>21</v>
      </c>
      <c r="J17" s="2">
        <v>8.0</v>
      </c>
      <c r="K17" s="2">
        <v>30.0</v>
      </c>
      <c r="L17" s="2">
        <v>14.0</v>
      </c>
      <c r="M17" s="2">
        <v>50.0</v>
      </c>
      <c r="N17" s="2" t="s">
        <v>134</v>
      </c>
      <c r="O17" s="2">
        <v>1.0</v>
      </c>
      <c r="P17" s="2" t="s">
        <v>89</v>
      </c>
      <c r="R17" t="str">
        <f t="shared" si="2"/>
        <v>t-shirt</v>
      </c>
      <c r="S17" s="2" t="s">
        <v>130</v>
      </c>
      <c r="U17" t="str">
        <f t="shared" si="3"/>
        <v>“Machine learning for life”</v>
      </c>
      <c r="V17" s="2">
        <v>0.0</v>
      </c>
      <c r="Y17" t="str">
        <f t="shared" si="4"/>
        <v/>
      </c>
      <c r="AB17" t="str">
        <f t="shared" si="5"/>
        <v/>
      </c>
      <c r="AE17" t="str">
        <f t="shared" si="6"/>
        <v/>
      </c>
      <c r="AH17" s="2" t="s">
        <v>236</v>
      </c>
      <c r="AI17" s="11">
        <f>if(surveydata3!AE16="", 0, 1)</f>
        <v>0</v>
      </c>
      <c r="AJ17" s="11">
        <f>if(surveydata3!AF16="", 0, 1)</f>
        <v>0</v>
      </c>
      <c r="AK17" s="11">
        <f>if(surveydata3!AG16="", 0, 1)</f>
        <v>0</v>
      </c>
      <c r="AL17" s="11">
        <f>if(surveydata3!AH16="", 0, 1)</f>
        <v>0</v>
      </c>
      <c r="AM17" s="11">
        <f>if(surveydata3!AI16="", 0, 1)</f>
        <v>0</v>
      </c>
      <c r="AN17" s="11">
        <f>if(surveydata3!AJ16="", 0, 1)</f>
        <v>1</v>
      </c>
      <c r="AO17" s="11">
        <f>if(surveydata3!AK16="", 0, 1)</f>
        <v>0</v>
      </c>
      <c r="AP17" s="11">
        <f>if(surveydata3!AL16="", 0, 1)</f>
        <v>0</v>
      </c>
      <c r="AQ17" s="11">
        <f>if(surveydata3!AM16="", 0, 1)</f>
        <v>0</v>
      </c>
      <c r="AR17" s="11">
        <f>if(surveydata3!AN16="", 0, 1)</f>
        <v>0</v>
      </c>
      <c r="AS17" s="2" t="s">
        <v>237</v>
      </c>
      <c r="AU17" t="str">
        <f t="shared" si="7"/>
        <v>Mentor Help (classroom or 1:1 mentors)</v>
      </c>
      <c r="AV17" s="2">
        <v>2.0</v>
      </c>
      <c r="AX17">
        <f t="shared" si="8"/>
        <v>2</v>
      </c>
      <c r="AY17" s="2">
        <v>4.0</v>
      </c>
      <c r="BA17">
        <f t="shared" si="9"/>
        <v>4</v>
      </c>
      <c r="BB17" s="2">
        <v>10.0</v>
      </c>
      <c r="BC17" s="2" t="s">
        <v>239</v>
      </c>
      <c r="BD17" s="2" t="s">
        <v>84</v>
      </c>
      <c r="BF17" t="str">
        <f t="shared" si="10"/>
        <v>Friend / word of mouth</v>
      </c>
      <c r="BG17" s="2">
        <v>10.0</v>
      </c>
      <c r="BH17" s="2" t="s">
        <v>241</v>
      </c>
      <c r="BI17" s="2" t="s">
        <v>41</v>
      </c>
      <c r="BJ17" s="2" t="s">
        <v>41</v>
      </c>
    </row>
    <row r="18">
      <c r="A18" s="2">
        <v>15.0</v>
      </c>
      <c r="B18">
        <f>if(surveydata3!D17="", 0, 1)</f>
        <v>1</v>
      </c>
      <c r="C18">
        <f>if(surveydata3!E17="", 0, 1)</f>
        <v>1</v>
      </c>
      <c r="D18">
        <f>if(surveydata3!F17="", 0, 1)</f>
        <v>0</v>
      </c>
      <c r="E18">
        <f>if(surveydata3!G17="", 0, 1)</f>
        <v>0</v>
      </c>
      <c r="F18">
        <f>if(surveydata3!H17="", 0, 1)</f>
        <v>1</v>
      </c>
      <c r="G18">
        <f>if(surveydata3!I17="", 0, 1)</f>
        <v>0</v>
      </c>
      <c r="H18" s="4">
        <v>29872.0</v>
      </c>
      <c r="I18" s="2">
        <f t="shared" si="1"/>
        <v>36</v>
      </c>
      <c r="J18" s="2">
        <v>8.0</v>
      </c>
      <c r="K18" s="2">
        <v>50.0</v>
      </c>
      <c r="L18" s="2">
        <v>9.0</v>
      </c>
      <c r="M18" s="2">
        <v>15.0</v>
      </c>
      <c r="N18" s="2" t="s">
        <v>167</v>
      </c>
      <c r="O18" s="2">
        <v>1.0</v>
      </c>
      <c r="P18" s="2" t="s">
        <v>71</v>
      </c>
      <c r="R18" t="str">
        <f t="shared" si="2"/>
        <v>hoodie</v>
      </c>
      <c r="S18" s="2" t="s">
        <v>72</v>
      </c>
      <c r="U18" t="str">
        <f t="shared" si="3"/>
        <v>“Data is the new bacon"</v>
      </c>
      <c r="V18" s="2">
        <v>1.0</v>
      </c>
      <c r="W18" s="2" t="s">
        <v>206</v>
      </c>
      <c r="Y18" t="str">
        <f t="shared" si="4"/>
        <v>Artificial Intelligence Engineer</v>
      </c>
      <c r="Z18" s="2" t="s">
        <v>111</v>
      </c>
      <c r="AB18" t="str">
        <f t="shared" si="5"/>
        <v>Individual Contributor</v>
      </c>
      <c r="AC18" s="2" t="s">
        <v>123</v>
      </c>
      <c r="AE18" t="str">
        <f t="shared" si="6"/>
        <v>Technology &amp; Internet</v>
      </c>
      <c r="AF18" s="2">
        <v>3.0</v>
      </c>
      <c r="AG18" s="2" t="s">
        <v>249</v>
      </c>
      <c r="AH18" s="2" t="s">
        <v>114</v>
      </c>
      <c r="AI18" s="11">
        <f>if(surveydata3!AE17="", 0, 1)</f>
        <v>0</v>
      </c>
      <c r="AJ18" s="11">
        <f>if(surveydata3!AF17="", 0, 1)</f>
        <v>0</v>
      </c>
      <c r="AK18" s="11">
        <f>if(surveydata3!AG17="", 0, 1)</f>
        <v>1</v>
      </c>
      <c r="AL18" s="11">
        <f>if(surveydata3!AH17="", 0, 1)</f>
        <v>1</v>
      </c>
      <c r="AM18" s="11">
        <f>if(surveydata3!AI17="", 0, 1)</f>
        <v>0</v>
      </c>
      <c r="AN18" s="11">
        <f>if(surveydata3!AJ17="", 0, 1)</f>
        <v>0</v>
      </c>
      <c r="AO18" s="11">
        <f>if(surveydata3!AK17="", 0, 1)</f>
        <v>0</v>
      </c>
      <c r="AP18" s="11">
        <f>if(surveydata3!AL17="", 0, 1)</f>
        <v>0</v>
      </c>
      <c r="AQ18" s="11">
        <f>if(surveydata3!AM17="", 0, 1)</f>
        <v>0</v>
      </c>
      <c r="AR18" s="11">
        <f>if(surveydata3!AN17="", 0, 1)</f>
        <v>0</v>
      </c>
      <c r="AS18" s="2" t="s">
        <v>97</v>
      </c>
      <c r="AU18" t="str">
        <f t="shared" si="7"/>
        <v>Forums</v>
      </c>
      <c r="AV18" s="2">
        <v>6.0</v>
      </c>
      <c r="AX18">
        <f t="shared" si="8"/>
        <v>6</v>
      </c>
      <c r="AY18" s="2">
        <v>6.0</v>
      </c>
      <c r="BA18">
        <f t="shared" si="9"/>
        <v>6</v>
      </c>
      <c r="BB18" s="2">
        <v>16.0</v>
      </c>
      <c r="BC18" s="2" t="s">
        <v>251</v>
      </c>
      <c r="BD18" s="2" t="s">
        <v>101</v>
      </c>
      <c r="BF18" t="str">
        <f t="shared" si="10"/>
        <v>Google</v>
      </c>
      <c r="BG18" s="2">
        <v>10.0</v>
      </c>
      <c r="BH18" s="2" t="s">
        <v>253</v>
      </c>
      <c r="BI18" s="2" t="s">
        <v>255</v>
      </c>
      <c r="BJ18" s="2" t="s">
        <v>256</v>
      </c>
    </row>
    <row r="19">
      <c r="A19" s="2">
        <v>16.0</v>
      </c>
      <c r="B19">
        <f>if(surveydata3!D18="", 0, 1)</f>
        <v>1</v>
      </c>
      <c r="C19">
        <f>if(surveydata3!E18="", 0, 1)</f>
        <v>1</v>
      </c>
      <c r="D19">
        <f>if(surveydata3!F18="", 0, 1)</f>
        <v>0</v>
      </c>
      <c r="E19">
        <f>if(surveydata3!G18="", 0, 1)</f>
        <v>1</v>
      </c>
      <c r="F19">
        <f>if(surveydata3!H18="", 0, 1)</f>
        <v>1</v>
      </c>
      <c r="G19">
        <f>if(surveydata3!I18="", 0, 1)</f>
        <v>0</v>
      </c>
      <c r="H19" s="4">
        <v>34746.0</v>
      </c>
      <c r="I19" s="2">
        <f t="shared" si="1"/>
        <v>23</v>
      </c>
      <c r="J19" s="2">
        <v>8.0</v>
      </c>
      <c r="K19" s="2">
        <v>120.0</v>
      </c>
      <c r="L19" s="2">
        <v>12.0</v>
      </c>
      <c r="M19" s="2">
        <v>12.0</v>
      </c>
      <c r="N19" s="2" t="s">
        <v>87</v>
      </c>
      <c r="O19" s="2">
        <v>1.0</v>
      </c>
      <c r="P19" s="2" t="s">
        <v>71</v>
      </c>
      <c r="R19" t="str">
        <f t="shared" si="2"/>
        <v>hoodie</v>
      </c>
      <c r="S19" s="2" t="s">
        <v>72</v>
      </c>
      <c r="U19" t="str">
        <f t="shared" si="3"/>
        <v>“Data is the new bacon"</v>
      </c>
      <c r="V19" s="2">
        <v>1.0</v>
      </c>
      <c r="W19" s="2" t="s">
        <v>259</v>
      </c>
      <c r="Y19" t="str">
        <f t="shared" si="4"/>
        <v>Student</v>
      </c>
      <c r="AA19" s="2" t="s">
        <v>261</v>
      </c>
      <c r="AB19" t="str">
        <f t="shared" si="5"/>
        <v>Working Student</v>
      </c>
      <c r="AC19" s="2" t="s">
        <v>123</v>
      </c>
      <c r="AE19" t="str">
        <f t="shared" si="6"/>
        <v>Technology &amp; Internet</v>
      </c>
      <c r="AF19" s="2">
        <v>4.0</v>
      </c>
      <c r="AG19" s="2" t="s">
        <v>262</v>
      </c>
      <c r="AH19" s="2" t="s">
        <v>236</v>
      </c>
      <c r="AI19" s="11">
        <f>if(surveydata3!AE18="", 0, 1)</f>
        <v>0</v>
      </c>
      <c r="AJ19" s="11">
        <f>if(surveydata3!AF18="", 0, 1)</f>
        <v>0</v>
      </c>
      <c r="AK19" s="11">
        <f>if(surveydata3!AG18="", 0, 1)</f>
        <v>0</v>
      </c>
      <c r="AL19" s="11">
        <f>if(surveydata3!AH18="", 0, 1)</f>
        <v>1</v>
      </c>
      <c r="AM19" s="11">
        <f>if(surveydata3!AI18="", 0, 1)</f>
        <v>0</v>
      </c>
      <c r="AN19" s="11">
        <f>if(surveydata3!AJ18="", 0, 1)</f>
        <v>0</v>
      </c>
      <c r="AO19" s="11">
        <f>if(surveydata3!AK18="", 0, 1)</f>
        <v>0</v>
      </c>
      <c r="AP19" s="11">
        <f>if(surveydata3!AL18="", 0, 1)</f>
        <v>0</v>
      </c>
      <c r="AQ19" s="11">
        <f>if(surveydata3!AM18="", 0, 1)</f>
        <v>0</v>
      </c>
      <c r="AR19" s="11">
        <f>if(surveydata3!AN18="", 0, 1)</f>
        <v>0</v>
      </c>
      <c r="AS19" s="2" t="s">
        <v>116</v>
      </c>
      <c r="AU19" t="str">
        <f t="shared" si="7"/>
        <v>Stack Overflow</v>
      </c>
      <c r="AV19" s="2">
        <v>6.0</v>
      </c>
      <c r="AX19">
        <f t="shared" si="8"/>
        <v>6</v>
      </c>
      <c r="AY19" s="2">
        <v>4.0</v>
      </c>
      <c r="BA19">
        <f t="shared" si="9"/>
        <v>4</v>
      </c>
      <c r="BB19" s="2">
        <v>120.0</v>
      </c>
      <c r="BC19" s="2" t="s">
        <v>264</v>
      </c>
      <c r="BE19" s="2" t="s">
        <v>265</v>
      </c>
      <c r="BF19" t="str">
        <f t="shared" si="10"/>
        <v>AI-Class</v>
      </c>
      <c r="BG19" s="2">
        <v>8.0</v>
      </c>
    </row>
    <row r="20">
      <c r="A20" s="2">
        <v>17.0</v>
      </c>
      <c r="B20">
        <f>if(surveydata3!D19="", 0, 1)</f>
        <v>0</v>
      </c>
      <c r="C20">
        <f>if(surveydata3!E19="", 0, 1)</f>
        <v>0</v>
      </c>
      <c r="D20">
        <f>if(surveydata3!F19="", 0, 1)</f>
        <v>0</v>
      </c>
      <c r="E20">
        <f>if(surveydata3!G19="", 0, 1)</f>
        <v>0</v>
      </c>
      <c r="F20">
        <f>if(surveydata3!H19="", 0, 1)</f>
        <v>1</v>
      </c>
      <c r="G20">
        <f>if(surveydata3!I19="", 0, 1)</f>
        <v>0</v>
      </c>
      <c r="H20" s="4">
        <v>35200.0</v>
      </c>
      <c r="I20" s="2">
        <f t="shared" si="1"/>
        <v>22</v>
      </c>
      <c r="J20" s="2">
        <v>8.0</v>
      </c>
      <c r="K20" s="2">
        <v>0.0</v>
      </c>
      <c r="L20" s="2">
        <v>10.0</v>
      </c>
      <c r="M20" s="2">
        <v>6.0</v>
      </c>
      <c r="N20" s="2" t="s">
        <v>87</v>
      </c>
      <c r="O20" s="2">
        <v>1.0</v>
      </c>
      <c r="P20" s="2" t="s">
        <v>71</v>
      </c>
      <c r="R20" t="str">
        <f t="shared" si="2"/>
        <v>hoodie</v>
      </c>
      <c r="T20" s="2" t="s">
        <v>269</v>
      </c>
      <c r="U20" t="str">
        <f t="shared" si="3"/>
        <v>Programming is the closest thing we have to superpowers</v>
      </c>
      <c r="V20" s="2">
        <v>1.0</v>
      </c>
      <c r="W20" s="2" t="s">
        <v>91</v>
      </c>
      <c r="Y20" t="str">
        <f t="shared" si="4"/>
        <v>Educator / Instructor</v>
      </c>
      <c r="Z20" s="2" t="s">
        <v>111</v>
      </c>
      <c r="AB20" t="str">
        <f t="shared" si="5"/>
        <v>Individual Contributor</v>
      </c>
      <c r="AC20" s="2" t="s">
        <v>76</v>
      </c>
      <c r="AE20" t="str">
        <f t="shared" si="6"/>
        <v>Education</v>
      </c>
      <c r="AF20" s="2">
        <v>3.0</v>
      </c>
      <c r="AG20" s="2" t="s">
        <v>271</v>
      </c>
      <c r="AH20" s="2" t="s">
        <v>236</v>
      </c>
      <c r="AI20" s="11">
        <f>if(surveydata3!AE19="", 0, 1)</f>
        <v>0</v>
      </c>
      <c r="AJ20" s="11">
        <f>if(surveydata3!AF19="", 0, 1)</f>
        <v>0</v>
      </c>
      <c r="AK20" s="11">
        <f>if(surveydata3!AG19="", 0, 1)</f>
        <v>0</v>
      </c>
      <c r="AL20" s="11">
        <f>if(surveydata3!AH19="", 0, 1)</f>
        <v>0</v>
      </c>
      <c r="AM20" s="11">
        <f>if(surveydata3!AI19="", 0, 1)</f>
        <v>1</v>
      </c>
      <c r="AN20" s="11">
        <f>if(surveydata3!AJ19="", 0, 1)</f>
        <v>0</v>
      </c>
      <c r="AO20" s="11">
        <f>if(surveydata3!AK19="", 0, 1)</f>
        <v>0</v>
      </c>
      <c r="AP20" s="11">
        <f>if(surveydata3!AL19="", 0, 1)</f>
        <v>0</v>
      </c>
      <c r="AQ20" s="11">
        <f>if(surveydata3!AM19="", 0, 1)</f>
        <v>0</v>
      </c>
      <c r="AR20" s="11">
        <f>if(surveydata3!AN19="", 0, 1)</f>
        <v>1</v>
      </c>
      <c r="AT20" s="2" t="s">
        <v>274</v>
      </c>
      <c r="AU20" t="str">
        <f t="shared" si="7"/>
        <v>Google search</v>
      </c>
      <c r="AW20" s="2">
        <v>8.0</v>
      </c>
      <c r="AX20">
        <f t="shared" si="8"/>
        <v>8</v>
      </c>
      <c r="AY20" s="2">
        <v>3.0</v>
      </c>
      <c r="BA20">
        <f t="shared" si="9"/>
        <v>3</v>
      </c>
      <c r="BB20" s="2">
        <v>10.0</v>
      </c>
      <c r="BC20" s="2" t="s">
        <v>276</v>
      </c>
      <c r="BE20" s="2" t="s">
        <v>277</v>
      </c>
      <c r="BF20" t="str">
        <f t="shared" si="10"/>
        <v>I don't remember</v>
      </c>
      <c r="BG20" s="2">
        <v>8.0</v>
      </c>
      <c r="BH20" s="2" t="s">
        <v>278</v>
      </c>
      <c r="BI20" s="2" t="s">
        <v>279</v>
      </c>
      <c r="BJ20" s="2" t="s">
        <v>280</v>
      </c>
    </row>
    <row r="21">
      <c r="A21" s="2">
        <v>18.0</v>
      </c>
      <c r="B21">
        <f>if(surveydata3!D20="", 0, 1)</f>
        <v>1</v>
      </c>
      <c r="C21">
        <f>if(surveydata3!E20="", 0, 1)</f>
        <v>0</v>
      </c>
      <c r="D21">
        <f>if(surveydata3!F20="", 0, 1)</f>
        <v>0</v>
      </c>
      <c r="E21">
        <f>if(surveydata3!G20="", 0, 1)</f>
        <v>0</v>
      </c>
      <c r="F21">
        <f>if(surveydata3!H20="", 0, 1)</f>
        <v>0</v>
      </c>
      <c r="G21">
        <f>if(surveydata3!I20="", 0, 1)</f>
        <v>0</v>
      </c>
      <c r="H21" s="4">
        <v>33479.0</v>
      </c>
      <c r="I21" s="2">
        <f t="shared" si="1"/>
        <v>27</v>
      </c>
      <c r="J21" s="2">
        <v>6.0</v>
      </c>
      <c r="K21" s="2">
        <v>0.0</v>
      </c>
      <c r="L21" s="2">
        <v>10.0</v>
      </c>
      <c r="M21" s="2">
        <v>20.0</v>
      </c>
      <c r="N21" s="2" t="s">
        <v>167</v>
      </c>
      <c r="O21" s="2">
        <v>1.0</v>
      </c>
      <c r="P21" s="2" t="s">
        <v>71</v>
      </c>
      <c r="R21" t="str">
        <f t="shared" si="2"/>
        <v>hoodie</v>
      </c>
      <c r="S21" s="2" t="s">
        <v>72</v>
      </c>
      <c r="U21" t="str">
        <f t="shared" si="3"/>
        <v>“Data is the new bacon"</v>
      </c>
      <c r="V21" s="2">
        <v>0.0</v>
      </c>
      <c r="Y21" t="str">
        <f t="shared" si="4"/>
        <v/>
      </c>
      <c r="AB21" t="str">
        <f t="shared" si="5"/>
        <v/>
      </c>
      <c r="AE21" t="str">
        <f t="shared" si="6"/>
        <v/>
      </c>
      <c r="AH21" s="2" t="s">
        <v>78</v>
      </c>
      <c r="AI21" s="11">
        <f>if(surveydata3!AE20="", 0, 1)</f>
        <v>0</v>
      </c>
      <c r="AJ21" s="11">
        <f>if(surveydata3!AF20="", 0, 1)</f>
        <v>0</v>
      </c>
      <c r="AK21" s="11">
        <f>if(surveydata3!AG20="", 0, 1)</f>
        <v>0</v>
      </c>
      <c r="AL21" s="11">
        <f>if(surveydata3!AH20="", 0, 1)</f>
        <v>0</v>
      </c>
      <c r="AM21" s="11">
        <f>if(surveydata3!AI20="", 0, 1)</f>
        <v>0</v>
      </c>
      <c r="AN21" s="11">
        <f>if(surveydata3!AJ20="", 0, 1)</f>
        <v>1</v>
      </c>
      <c r="AO21" s="11">
        <f>if(surveydata3!AK20="", 0, 1)</f>
        <v>0</v>
      </c>
      <c r="AP21" s="11">
        <f>if(surveydata3!AL20="", 0, 1)</f>
        <v>0</v>
      </c>
      <c r="AQ21" s="11">
        <f>if(surveydata3!AM20="", 0, 1)</f>
        <v>0</v>
      </c>
      <c r="AR21" s="11">
        <f>if(surveydata3!AN20="", 0, 1)</f>
        <v>0</v>
      </c>
      <c r="AS21" s="2" t="s">
        <v>97</v>
      </c>
      <c r="AU21" t="str">
        <f t="shared" si="7"/>
        <v>Forums</v>
      </c>
      <c r="AW21" s="2">
        <v>12.0</v>
      </c>
      <c r="AX21">
        <f t="shared" si="8"/>
        <v>12</v>
      </c>
      <c r="AY21" s="2">
        <v>6.0</v>
      </c>
      <c r="BA21">
        <f t="shared" si="9"/>
        <v>6</v>
      </c>
      <c r="BB21" s="2">
        <v>12.0</v>
      </c>
      <c r="BC21" s="2" t="s">
        <v>285</v>
      </c>
      <c r="BD21" s="2" t="s">
        <v>101</v>
      </c>
      <c r="BF21" t="str">
        <f t="shared" si="10"/>
        <v>Google</v>
      </c>
      <c r="BG21" s="2">
        <v>10.0</v>
      </c>
      <c r="BH21" s="2" t="s">
        <v>286</v>
      </c>
      <c r="BI21" s="2" t="s">
        <v>288</v>
      </c>
      <c r="BJ21" s="2" t="s">
        <v>289</v>
      </c>
    </row>
    <row r="22">
      <c r="A22" s="2">
        <v>19.0</v>
      </c>
      <c r="B22">
        <f>if(surveydata3!D21="", 0, 1)</f>
        <v>0</v>
      </c>
      <c r="C22">
        <f>if(surveydata3!E21="", 0, 1)</f>
        <v>1</v>
      </c>
      <c r="D22">
        <f>if(surveydata3!F21="", 0, 1)</f>
        <v>1</v>
      </c>
      <c r="E22">
        <f>if(surveydata3!G21="", 0, 1)</f>
        <v>0</v>
      </c>
      <c r="F22">
        <f>if(surveydata3!H21="", 0, 1)</f>
        <v>1</v>
      </c>
      <c r="G22">
        <f>if(surveydata3!I21="", 0, 1)</f>
        <v>0</v>
      </c>
      <c r="H22" s="4">
        <v>31983.0</v>
      </c>
      <c r="I22" s="2">
        <f t="shared" si="1"/>
        <v>31</v>
      </c>
      <c r="J22" s="2">
        <v>6.0</v>
      </c>
      <c r="K22" s="2">
        <v>40.0</v>
      </c>
      <c r="L22" s="2">
        <v>12.0</v>
      </c>
      <c r="M22" s="2">
        <v>30.0</v>
      </c>
      <c r="N22" s="2" t="s">
        <v>291</v>
      </c>
      <c r="O22" s="2">
        <v>1.0</v>
      </c>
      <c r="P22" s="2" t="s">
        <v>108</v>
      </c>
      <c r="R22" t="str">
        <f t="shared" si="2"/>
        <v>jacket (brand is TBD... probably Patagonia)</v>
      </c>
      <c r="S22" s="2" t="s">
        <v>135</v>
      </c>
      <c r="U22" t="str">
        <f t="shared" si="3"/>
        <v>“A quality life demands quality questions”</v>
      </c>
      <c r="V22" s="2">
        <v>1.0</v>
      </c>
      <c r="W22" s="2" t="s">
        <v>213</v>
      </c>
      <c r="Y22" t="str">
        <f t="shared" si="4"/>
        <v>Business Intelligence / Business Analyst</v>
      </c>
      <c r="Z22" s="2" t="s">
        <v>111</v>
      </c>
      <c r="AB22" t="str">
        <f t="shared" si="5"/>
        <v>Individual Contributor</v>
      </c>
      <c r="AC22" s="2" t="s">
        <v>123</v>
      </c>
      <c r="AE22" t="str">
        <f t="shared" si="6"/>
        <v>Technology &amp; Internet</v>
      </c>
      <c r="AF22" s="2">
        <v>3.0</v>
      </c>
      <c r="AG22" s="2" t="s">
        <v>292</v>
      </c>
      <c r="AH22" s="2" t="s">
        <v>96</v>
      </c>
      <c r="AI22" s="11">
        <f>if(surveydata3!AE21="", 0, 1)</f>
        <v>0</v>
      </c>
      <c r="AJ22" s="11">
        <f>if(surveydata3!AF21="", 0, 1)</f>
        <v>0</v>
      </c>
      <c r="AK22" s="11">
        <f>if(surveydata3!AG21="", 0, 1)</f>
        <v>1</v>
      </c>
      <c r="AL22" s="11">
        <f>if(surveydata3!AH21="", 0, 1)</f>
        <v>0</v>
      </c>
      <c r="AM22" s="11">
        <f>if(surveydata3!AI21="", 0, 1)</f>
        <v>0</v>
      </c>
      <c r="AN22" s="11">
        <f>if(surveydata3!AJ21="", 0, 1)</f>
        <v>0</v>
      </c>
      <c r="AO22" s="11">
        <f>if(surveydata3!AK21="", 0, 1)</f>
        <v>0</v>
      </c>
      <c r="AP22" s="11">
        <f>if(surveydata3!AL21="", 0, 1)</f>
        <v>0</v>
      </c>
      <c r="AQ22" s="11">
        <f>if(surveydata3!AM21="", 0, 1)</f>
        <v>0</v>
      </c>
      <c r="AR22" s="11">
        <f>if(surveydata3!AN21="", 0, 1)</f>
        <v>0</v>
      </c>
      <c r="AS22" s="2" t="s">
        <v>237</v>
      </c>
      <c r="AU22" t="str">
        <f t="shared" si="7"/>
        <v>Mentor Help (classroom or 1:1 mentors)</v>
      </c>
      <c r="AV22" s="2">
        <v>6.0</v>
      </c>
      <c r="AX22">
        <f t="shared" si="8"/>
        <v>6</v>
      </c>
      <c r="AY22" s="2">
        <v>3.0</v>
      </c>
      <c r="BA22">
        <f t="shared" si="9"/>
        <v>3</v>
      </c>
      <c r="BB22" s="2">
        <v>15.0</v>
      </c>
      <c r="BC22" s="2" t="s">
        <v>293</v>
      </c>
      <c r="BD22" s="2" t="s">
        <v>294</v>
      </c>
      <c r="BF22" t="str">
        <f t="shared" si="10"/>
        <v>Twitter</v>
      </c>
      <c r="BG22" s="2">
        <v>10.0</v>
      </c>
      <c r="BH22" s="2" t="s">
        <v>295</v>
      </c>
      <c r="BJ22" s="2" t="s">
        <v>296</v>
      </c>
    </row>
    <row r="23">
      <c r="A23" s="2">
        <v>20.0</v>
      </c>
      <c r="B23">
        <f>if(surveydata3!D22="", 0, 1)</f>
        <v>1</v>
      </c>
      <c r="C23">
        <f>if(surveydata3!E22="", 0, 1)</f>
        <v>0</v>
      </c>
      <c r="D23">
        <f>if(surveydata3!F22="", 0, 1)</f>
        <v>0</v>
      </c>
      <c r="E23">
        <f>if(surveydata3!G22="", 0, 1)</f>
        <v>0</v>
      </c>
      <c r="F23">
        <f>if(surveydata3!H22="", 0, 1)</f>
        <v>0</v>
      </c>
      <c r="G23">
        <f>if(surveydata3!I22="", 0, 1)</f>
        <v>0</v>
      </c>
      <c r="H23" s="4">
        <v>28459.0</v>
      </c>
      <c r="I23" s="2">
        <f t="shared" si="1"/>
        <v>40</v>
      </c>
      <c r="J23" s="2">
        <v>8.0</v>
      </c>
      <c r="K23" s="2">
        <v>30.0</v>
      </c>
      <c r="L23" s="2">
        <v>8.0</v>
      </c>
      <c r="M23" s="2">
        <v>4.0</v>
      </c>
      <c r="N23" s="2" t="s">
        <v>134</v>
      </c>
      <c r="O23" s="2">
        <v>0.0</v>
      </c>
      <c r="P23" s="2" t="s">
        <v>205</v>
      </c>
      <c r="R23" t="str">
        <f t="shared" si="2"/>
        <v>socks</v>
      </c>
      <c r="S23" s="2" t="s">
        <v>135</v>
      </c>
      <c r="U23" t="str">
        <f t="shared" si="3"/>
        <v>“A quality life demands quality questions”</v>
      </c>
      <c r="V23" s="2">
        <v>0.0</v>
      </c>
      <c r="Y23" t="str">
        <f t="shared" si="4"/>
        <v/>
      </c>
      <c r="AB23" t="str">
        <f t="shared" si="5"/>
        <v/>
      </c>
      <c r="AE23" t="str">
        <f t="shared" si="6"/>
        <v/>
      </c>
      <c r="AH23" s="2" t="s">
        <v>78</v>
      </c>
      <c r="AI23" s="11">
        <f>if(surveydata3!AE22="", 0, 1)</f>
        <v>0</v>
      </c>
      <c r="AJ23" s="11">
        <f>if(surveydata3!AF22="", 0, 1)</f>
        <v>0</v>
      </c>
      <c r="AK23" s="11">
        <f>if(surveydata3!AG22="", 0, 1)</f>
        <v>1</v>
      </c>
      <c r="AL23" s="11">
        <f>if(surveydata3!AH22="", 0, 1)</f>
        <v>0</v>
      </c>
      <c r="AM23" s="11">
        <f>if(surveydata3!AI22="", 0, 1)</f>
        <v>0</v>
      </c>
      <c r="AN23" s="11">
        <f>if(surveydata3!AJ22="", 0, 1)</f>
        <v>0</v>
      </c>
      <c r="AO23" s="11">
        <f>if(surveydata3!AK22="", 0, 1)</f>
        <v>0</v>
      </c>
      <c r="AP23" s="11">
        <f>if(surveydata3!AL22="", 0, 1)</f>
        <v>0</v>
      </c>
      <c r="AQ23" s="11">
        <f>if(surveydata3!AM22="", 0, 1)</f>
        <v>0</v>
      </c>
      <c r="AR23" s="11">
        <f>if(surveydata3!AN22="", 0, 1)</f>
        <v>0</v>
      </c>
      <c r="AS23" s="2" t="s">
        <v>97</v>
      </c>
      <c r="AU23" t="str">
        <f t="shared" si="7"/>
        <v>Forums</v>
      </c>
      <c r="AV23" s="2">
        <v>6.0</v>
      </c>
      <c r="AX23">
        <f t="shared" si="8"/>
        <v>6</v>
      </c>
      <c r="AY23" s="2">
        <v>6.0</v>
      </c>
      <c r="BA23">
        <f t="shared" si="9"/>
        <v>6</v>
      </c>
      <c r="BB23" s="2">
        <v>20.0</v>
      </c>
      <c r="BC23" s="2" t="s">
        <v>297</v>
      </c>
      <c r="BD23" s="2" t="s">
        <v>101</v>
      </c>
      <c r="BF23" t="str">
        <f t="shared" si="10"/>
        <v>Google</v>
      </c>
      <c r="BG23" s="2">
        <v>8.0</v>
      </c>
      <c r="BH23" s="2" t="s">
        <v>298</v>
      </c>
      <c r="BI23" s="2" t="s">
        <v>299</v>
      </c>
    </row>
    <row r="24">
      <c r="A24" s="2">
        <v>21.0</v>
      </c>
      <c r="B24">
        <f>if(surveydata3!D23="", 0, 1)</f>
        <v>0</v>
      </c>
      <c r="C24">
        <f>if(surveydata3!E23="", 0, 1)</f>
        <v>1</v>
      </c>
      <c r="D24">
        <f>if(surveydata3!F23="", 0, 1)</f>
        <v>0</v>
      </c>
      <c r="E24">
        <f>if(surveydata3!G23="", 0, 1)</f>
        <v>0</v>
      </c>
      <c r="F24">
        <f>if(surveydata3!H23="", 0, 1)</f>
        <v>0</v>
      </c>
      <c r="G24">
        <f>if(surveydata3!I23="", 0, 1)</f>
        <v>0</v>
      </c>
      <c r="H24" s="4">
        <v>27226.0</v>
      </c>
      <c r="I24" s="2">
        <f t="shared" si="1"/>
        <v>44</v>
      </c>
      <c r="J24" s="2">
        <v>7.0</v>
      </c>
      <c r="K24" s="2">
        <v>0.0</v>
      </c>
      <c r="L24" s="2">
        <v>3.0</v>
      </c>
      <c r="M24" s="2">
        <v>10.0</v>
      </c>
      <c r="N24" s="2" t="s">
        <v>70</v>
      </c>
      <c r="O24" s="2">
        <v>0.0</v>
      </c>
      <c r="P24" s="2" t="s">
        <v>108</v>
      </c>
      <c r="R24" t="str">
        <f t="shared" si="2"/>
        <v>jacket (brand is TBD... probably Patagonia)</v>
      </c>
      <c r="S24" s="2" t="s">
        <v>130</v>
      </c>
      <c r="U24" t="str">
        <f t="shared" si="3"/>
        <v>“Machine learning for life”</v>
      </c>
      <c r="V24" s="2">
        <v>1.0</v>
      </c>
      <c r="W24" s="2" t="s">
        <v>300</v>
      </c>
      <c r="Y24" t="str">
        <f t="shared" si="4"/>
        <v>Sales</v>
      </c>
      <c r="Z24" s="2" t="s">
        <v>75</v>
      </c>
      <c r="AB24" t="str">
        <f t="shared" si="5"/>
        <v>Manager</v>
      </c>
      <c r="AC24" s="2" t="s">
        <v>123</v>
      </c>
      <c r="AE24" t="str">
        <f t="shared" si="6"/>
        <v>Technology &amp; Internet</v>
      </c>
      <c r="AF24" s="2">
        <v>17.0</v>
      </c>
      <c r="AG24" s="2" t="s">
        <v>301</v>
      </c>
      <c r="AH24" s="2" t="s">
        <v>114</v>
      </c>
      <c r="AI24" s="11">
        <f>if(surveydata3!AE23="", 0, 1)</f>
        <v>0</v>
      </c>
      <c r="AJ24" s="11">
        <f>if(surveydata3!AF23="", 0, 1)</f>
        <v>0</v>
      </c>
      <c r="AK24" s="11">
        <f>if(surveydata3!AG23="", 0, 1)</f>
        <v>0</v>
      </c>
      <c r="AL24" s="11">
        <f>if(surveydata3!AH23="", 0, 1)</f>
        <v>0</v>
      </c>
      <c r="AM24" s="11">
        <f>if(surveydata3!AI23="", 0, 1)</f>
        <v>1</v>
      </c>
      <c r="AN24" s="11">
        <f>if(surveydata3!AJ23="", 0, 1)</f>
        <v>0</v>
      </c>
      <c r="AO24" s="11">
        <f>if(surveydata3!AK23="", 0, 1)</f>
        <v>0</v>
      </c>
      <c r="AP24" s="11">
        <f>if(surveydata3!AL23="", 0, 1)</f>
        <v>0</v>
      </c>
      <c r="AQ24" s="11">
        <f>if(surveydata3!AM23="", 0, 1)</f>
        <v>0</v>
      </c>
      <c r="AR24" s="11">
        <f>if(surveydata3!AN23="", 0, 1)</f>
        <v>0</v>
      </c>
      <c r="AS24" s="2" t="s">
        <v>79</v>
      </c>
      <c r="AU24" t="str">
        <f t="shared" si="7"/>
        <v>Slack Channel</v>
      </c>
      <c r="AV24" s="2">
        <v>2.0</v>
      </c>
      <c r="AX24">
        <f t="shared" si="8"/>
        <v>2</v>
      </c>
      <c r="AY24" s="2">
        <v>2.0</v>
      </c>
      <c r="BA24">
        <f t="shared" si="9"/>
        <v>2</v>
      </c>
      <c r="BB24" s="2">
        <v>6.0</v>
      </c>
      <c r="BC24" s="2" t="s">
        <v>302</v>
      </c>
      <c r="BE24" s="2" t="s">
        <v>303</v>
      </c>
      <c r="BF24" t="str">
        <f t="shared" si="10"/>
        <v>World of Watson , IBM</v>
      </c>
      <c r="BG24" s="2">
        <v>8.0</v>
      </c>
      <c r="BH24" s="2" t="s">
        <v>304</v>
      </c>
    </row>
    <row r="25">
      <c r="A25" s="2">
        <v>22.0</v>
      </c>
      <c r="B25">
        <f>if(surveydata3!D24="", 0, 1)</f>
        <v>0</v>
      </c>
      <c r="C25">
        <f>if(surveydata3!E24="", 0, 1)</f>
        <v>0</v>
      </c>
      <c r="D25">
        <f>if(surveydata3!F24="", 0, 1)</f>
        <v>0</v>
      </c>
      <c r="E25">
        <f>if(surveydata3!G24="", 0, 1)</f>
        <v>0</v>
      </c>
      <c r="F25">
        <f>if(surveydata3!H24="", 0, 1)</f>
        <v>1</v>
      </c>
      <c r="G25">
        <f>if(surveydata3!I24="", 0, 1)</f>
        <v>0</v>
      </c>
      <c r="H25" s="4">
        <v>29194.0</v>
      </c>
      <c r="I25" s="2">
        <f t="shared" si="1"/>
        <v>38</v>
      </c>
      <c r="J25" s="2">
        <v>7.0</v>
      </c>
      <c r="K25" s="2">
        <v>180.0</v>
      </c>
      <c r="L25" s="2">
        <v>12.0</v>
      </c>
      <c r="M25" s="2">
        <v>6.0</v>
      </c>
      <c r="N25" s="2" t="s">
        <v>167</v>
      </c>
      <c r="O25" s="2">
        <v>0.0</v>
      </c>
      <c r="Q25" s="2" t="s">
        <v>41</v>
      </c>
      <c r="R25" t="str">
        <f t="shared" si="2"/>
        <v>None</v>
      </c>
      <c r="S25" s="2" t="s">
        <v>72</v>
      </c>
      <c r="U25" t="str">
        <f t="shared" si="3"/>
        <v>“Data is the new bacon"</v>
      </c>
      <c r="V25" s="2">
        <v>1.0</v>
      </c>
      <c r="W25" s="2" t="s">
        <v>91</v>
      </c>
      <c r="Y25" t="str">
        <f t="shared" si="4"/>
        <v>Educator / Instructor</v>
      </c>
      <c r="Z25" s="2" t="s">
        <v>147</v>
      </c>
      <c r="AB25" t="str">
        <f t="shared" si="5"/>
        <v>Not Applicable</v>
      </c>
      <c r="AC25" s="2" t="s">
        <v>76</v>
      </c>
      <c r="AE25" t="str">
        <f t="shared" si="6"/>
        <v>Education</v>
      </c>
      <c r="AF25" s="2">
        <v>8.0</v>
      </c>
      <c r="AG25" s="2" t="s">
        <v>305</v>
      </c>
      <c r="AH25" s="2" t="s">
        <v>114</v>
      </c>
      <c r="AI25" s="11">
        <f>if(surveydata3!AE24="", 0, 1)</f>
        <v>0</v>
      </c>
      <c r="AJ25" s="11">
        <f>if(surveydata3!AF24="", 0, 1)</f>
        <v>0</v>
      </c>
      <c r="AK25" s="11">
        <f>if(surveydata3!AG24="", 0, 1)</f>
        <v>0</v>
      </c>
      <c r="AL25" s="11">
        <f>if(surveydata3!AH24="", 0, 1)</f>
        <v>1</v>
      </c>
      <c r="AM25" s="11">
        <f>if(surveydata3!AI24="", 0, 1)</f>
        <v>0</v>
      </c>
      <c r="AN25" s="11">
        <f>if(surveydata3!AJ24="", 0, 1)</f>
        <v>0</v>
      </c>
      <c r="AO25" s="11">
        <f>if(surveydata3!AK24="", 0, 1)</f>
        <v>0</v>
      </c>
      <c r="AP25" s="11">
        <f>if(surveydata3!AL24="", 0, 1)</f>
        <v>0</v>
      </c>
      <c r="AQ25" s="11">
        <f>if(surveydata3!AM24="", 0, 1)</f>
        <v>0</v>
      </c>
      <c r="AR25" s="11">
        <f>if(surveydata3!AN24="", 0, 1)</f>
        <v>0</v>
      </c>
      <c r="AS25" s="2" t="s">
        <v>116</v>
      </c>
      <c r="AU25" t="str">
        <f t="shared" si="7"/>
        <v>Stack Overflow</v>
      </c>
      <c r="AV25" s="2">
        <v>2.0</v>
      </c>
      <c r="AX25">
        <f t="shared" si="8"/>
        <v>2</v>
      </c>
      <c r="AY25" s="2">
        <v>4.0</v>
      </c>
      <c r="BA25">
        <f t="shared" si="9"/>
        <v>4</v>
      </c>
      <c r="BB25" s="2">
        <v>4.0</v>
      </c>
      <c r="BC25" s="2" t="s">
        <v>306</v>
      </c>
      <c r="BD25" s="2" t="s">
        <v>294</v>
      </c>
      <c r="BF25" t="str">
        <f t="shared" si="10"/>
        <v>Twitter</v>
      </c>
      <c r="BG25" s="2">
        <v>9.0</v>
      </c>
      <c r="BH25" s="2" t="s">
        <v>307</v>
      </c>
    </row>
    <row r="26">
      <c r="A26" s="2">
        <v>23.0</v>
      </c>
      <c r="B26">
        <f>if(surveydata3!D25="", 0, 1)</f>
        <v>0</v>
      </c>
      <c r="C26">
        <f>if(surveydata3!E25="", 0, 1)</f>
        <v>1</v>
      </c>
      <c r="D26">
        <f>if(surveydata3!F25="", 0, 1)</f>
        <v>0</v>
      </c>
      <c r="E26">
        <f>if(surveydata3!G25="", 0, 1)</f>
        <v>0</v>
      </c>
      <c r="F26">
        <f>if(surveydata3!H25="", 0, 1)</f>
        <v>1</v>
      </c>
      <c r="G26">
        <f>if(surveydata3!I25="", 0, 1)</f>
        <v>0</v>
      </c>
      <c r="H26" s="4">
        <v>29425.0</v>
      </c>
      <c r="I26" s="2">
        <f t="shared" si="1"/>
        <v>38</v>
      </c>
      <c r="J26" s="2">
        <v>7.0</v>
      </c>
      <c r="K26" s="2">
        <v>60.0</v>
      </c>
      <c r="L26" s="2">
        <v>5.0</v>
      </c>
      <c r="M26" s="2">
        <v>8.0</v>
      </c>
      <c r="N26" s="2" t="s">
        <v>128</v>
      </c>
      <c r="O26" s="2">
        <v>1.0</v>
      </c>
      <c r="P26" s="2" t="s">
        <v>89</v>
      </c>
      <c r="R26" t="str">
        <f t="shared" si="2"/>
        <v>t-shirt</v>
      </c>
      <c r="S26" s="2" t="s">
        <v>72</v>
      </c>
      <c r="U26" t="str">
        <f t="shared" si="3"/>
        <v>“Data is the new bacon"</v>
      </c>
      <c r="V26" s="2">
        <v>0.0</v>
      </c>
      <c r="Y26" t="str">
        <f t="shared" si="4"/>
        <v/>
      </c>
      <c r="AB26" t="str">
        <f t="shared" si="5"/>
        <v/>
      </c>
      <c r="AE26" t="str">
        <f t="shared" si="6"/>
        <v/>
      </c>
      <c r="AH26" s="2" t="s">
        <v>96</v>
      </c>
      <c r="AI26" s="11">
        <f>if(surveydata3!AE25="", 0, 1)</f>
        <v>0</v>
      </c>
      <c r="AJ26" s="11">
        <f>if(surveydata3!AF25="", 0, 1)</f>
        <v>0</v>
      </c>
      <c r="AK26" s="11">
        <f>if(surveydata3!AG25="", 0, 1)</f>
        <v>0</v>
      </c>
      <c r="AL26" s="11">
        <f>if(surveydata3!AH25="", 0, 1)</f>
        <v>0</v>
      </c>
      <c r="AM26" s="11">
        <f>if(surveydata3!AI25="", 0, 1)</f>
        <v>0</v>
      </c>
      <c r="AN26" s="11">
        <f>if(surveydata3!AJ25="", 0, 1)</f>
        <v>1</v>
      </c>
      <c r="AO26" s="11">
        <f>if(surveydata3!AK25="", 0, 1)</f>
        <v>0</v>
      </c>
      <c r="AP26" s="11">
        <f>if(surveydata3!AL25="", 0, 1)</f>
        <v>0</v>
      </c>
      <c r="AQ26" s="11">
        <f>if(surveydata3!AM25="", 0, 1)</f>
        <v>0</v>
      </c>
      <c r="AR26" s="11">
        <f>if(surveydata3!AN25="", 0, 1)</f>
        <v>0</v>
      </c>
      <c r="AS26" s="2" t="s">
        <v>97</v>
      </c>
      <c r="AU26" t="str">
        <f t="shared" si="7"/>
        <v>Forums</v>
      </c>
      <c r="AV26" s="2">
        <v>4.0</v>
      </c>
      <c r="AX26">
        <f t="shared" si="8"/>
        <v>4</v>
      </c>
      <c r="AY26" s="2">
        <v>4.0</v>
      </c>
      <c r="BA26">
        <f t="shared" si="9"/>
        <v>4</v>
      </c>
      <c r="BB26" s="2">
        <v>10.0</v>
      </c>
      <c r="BC26" s="2" t="s">
        <v>308</v>
      </c>
      <c r="BD26" s="2" t="s">
        <v>101</v>
      </c>
      <c r="BF26" t="str">
        <f t="shared" si="10"/>
        <v>Google</v>
      </c>
      <c r="BG26" s="2">
        <v>8.0</v>
      </c>
      <c r="BH26" s="2" t="s">
        <v>309</v>
      </c>
      <c r="BI26" s="2" t="s">
        <v>310</v>
      </c>
    </row>
    <row r="27">
      <c r="A27" s="2">
        <v>24.0</v>
      </c>
      <c r="B27">
        <f>if(surveydata3!D26="", 0, 1)</f>
        <v>0</v>
      </c>
      <c r="C27">
        <f>if(surveydata3!E26="", 0, 1)</f>
        <v>0</v>
      </c>
      <c r="D27">
        <f>if(surveydata3!F26="", 0, 1)</f>
        <v>0</v>
      </c>
      <c r="E27">
        <f>if(surveydata3!G26="", 0, 1)</f>
        <v>0</v>
      </c>
      <c r="F27">
        <f>if(surveydata3!H26="", 0, 1)</f>
        <v>1</v>
      </c>
      <c r="G27">
        <f>if(surveydata3!I26="", 0, 1)</f>
        <v>0</v>
      </c>
      <c r="H27" s="4">
        <v>27454.0</v>
      </c>
      <c r="I27" s="2">
        <f t="shared" si="1"/>
        <v>43</v>
      </c>
      <c r="J27" s="2">
        <v>7.0</v>
      </c>
      <c r="K27" s="2">
        <v>30.0</v>
      </c>
      <c r="L27" s="2">
        <v>6.0</v>
      </c>
      <c r="M27" s="2">
        <v>10.0</v>
      </c>
      <c r="N27" s="2" t="s">
        <v>291</v>
      </c>
      <c r="O27" s="2">
        <v>0.0</v>
      </c>
      <c r="P27" s="2" t="s">
        <v>129</v>
      </c>
      <c r="R27" t="str">
        <f t="shared" si="2"/>
        <v>backpack</v>
      </c>
      <c r="S27" s="2" t="s">
        <v>130</v>
      </c>
      <c r="U27" t="str">
        <f t="shared" si="3"/>
        <v>“Machine learning for life”</v>
      </c>
      <c r="V27" s="2">
        <v>0.0</v>
      </c>
      <c r="Y27" t="str">
        <f t="shared" si="4"/>
        <v/>
      </c>
      <c r="AB27" t="str">
        <f t="shared" si="5"/>
        <v/>
      </c>
      <c r="AE27" t="str">
        <f t="shared" si="6"/>
        <v/>
      </c>
      <c r="AH27" s="2" t="s">
        <v>114</v>
      </c>
      <c r="AI27" s="11">
        <f>if(surveydata3!AE26="", 0, 1)</f>
        <v>0</v>
      </c>
      <c r="AJ27" s="11">
        <f>if(surveydata3!AF26="", 0, 1)</f>
        <v>0</v>
      </c>
      <c r="AK27" s="11">
        <f>if(surveydata3!AG26="", 0, 1)</f>
        <v>0</v>
      </c>
      <c r="AL27" s="11">
        <f>if(surveydata3!AH26="", 0, 1)</f>
        <v>0</v>
      </c>
      <c r="AM27" s="11">
        <f>if(surveydata3!AI26="", 0, 1)</f>
        <v>0</v>
      </c>
      <c r="AN27" s="11">
        <f>if(surveydata3!AJ26="", 0, 1)</f>
        <v>1</v>
      </c>
      <c r="AO27" s="11">
        <f>if(surveydata3!AK26="", 0, 1)</f>
        <v>0</v>
      </c>
      <c r="AP27" s="11">
        <f>if(surveydata3!AL26="", 0, 1)</f>
        <v>0</v>
      </c>
      <c r="AQ27" s="11">
        <f>if(surveydata3!AM26="", 0, 1)</f>
        <v>0</v>
      </c>
      <c r="AR27" s="11">
        <f>if(surveydata3!AN26="", 0, 1)</f>
        <v>0</v>
      </c>
      <c r="AS27" s="2" t="s">
        <v>79</v>
      </c>
      <c r="AU27" t="str">
        <f t="shared" si="7"/>
        <v>Slack Channel</v>
      </c>
      <c r="AV27" s="2">
        <v>3.0</v>
      </c>
      <c r="AX27">
        <f t="shared" si="8"/>
        <v>3</v>
      </c>
      <c r="AY27" s="2">
        <v>4.0</v>
      </c>
      <c r="BA27">
        <f t="shared" si="9"/>
        <v>4</v>
      </c>
      <c r="BB27" s="2">
        <v>7.0</v>
      </c>
      <c r="BC27" s="2" t="s">
        <v>311</v>
      </c>
      <c r="BD27" s="2" t="s">
        <v>101</v>
      </c>
      <c r="BF27" t="str">
        <f t="shared" si="10"/>
        <v>Google</v>
      </c>
      <c r="BG27" s="2">
        <v>9.0</v>
      </c>
      <c r="BH27" s="2" t="s">
        <v>312</v>
      </c>
      <c r="BI27" s="2" t="s">
        <v>313</v>
      </c>
      <c r="BJ27" s="2" t="s">
        <v>314</v>
      </c>
    </row>
    <row r="28">
      <c r="A28" s="2">
        <v>25.0</v>
      </c>
      <c r="B28">
        <f>if(surveydata3!D27="", 0, 1)</f>
        <v>0</v>
      </c>
      <c r="C28">
        <f>if(surveydata3!E27="", 0, 1)</f>
        <v>0</v>
      </c>
      <c r="D28">
        <f>if(surveydata3!F27="", 0, 1)</f>
        <v>0</v>
      </c>
      <c r="E28">
        <f>if(surveydata3!G27="", 0, 1)</f>
        <v>0</v>
      </c>
      <c r="F28">
        <f>if(surveydata3!H27="", 0, 1)</f>
        <v>1</v>
      </c>
      <c r="G28">
        <f>if(surveydata3!I27="", 0, 1)</f>
        <v>0</v>
      </c>
      <c r="H28" s="4">
        <v>32337.0</v>
      </c>
      <c r="I28" s="2">
        <f t="shared" si="1"/>
        <v>30</v>
      </c>
      <c r="J28" s="2">
        <v>85.0</v>
      </c>
      <c r="K28" s="2">
        <v>45.0</v>
      </c>
      <c r="L28" s="2">
        <v>10.0</v>
      </c>
      <c r="M28" s="2">
        <v>30.0</v>
      </c>
      <c r="N28" s="2" t="s">
        <v>87</v>
      </c>
      <c r="O28" s="2">
        <v>0.0</v>
      </c>
      <c r="P28" s="2" t="s">
        <v>129</v>
      </c>
      <c r="R28" t="str">
        <f t="shared" si="2"/>
        <v>backpack</v>
      </c>
      <c r="S28" s="2" t="s">
        <v>135</v>
      </c>
      <c r="U28" t="str">
        <f t="shared" si="3"/>
        <v>“A quality life demands quality questions”</v>
      </c>
      <c r="V28" s="2">
        <v>1.0</v>
      </c>
      <c r="W28" s="2" t="s">
        <v>315</v>
      </c>
      <c r="Y28" t="str">
        <f t="shared" si="4"/>
        <v>Software Engineer</v>
      </c>
      <c r="Z28" s="2" t="s">
        <v>111</v>
      </c>
      <c r="AB28" t="str">
        <f t="shared" si="5"/>
        <v>Individual Contributor</v>
      </c>
      <c r="AC28" s="2" t="s">
        <v>123</v>
      </c>
      <c r="AE28" t="str">
        <f t="shared" si="6"/>
        <v>Technology &amp; Internet</v>
      </c>
      <c r="AF28" s="2">
        <v>4.0</v>
      </c>
      <c r="AG28" s="2" t="s">
        <v>316</v>
      </c>
      <c r="AH28" s="2" t="s">
        <v>114</v>
      </c>
      <c r="AI28" s="11">
        <f>if(surveydata3!AE27="", 0, 1)</f>
        <v>0</v>
      </c>
      <c r="AJ28" s="11">
        <f>if(surveydata3!AF27="", 0, 1)</f>
        <v>0</v>
      </c>
      <c r="AK28" s="11">
        <f>if(surveydata3!AG27="", 0, 1)</f>
        <v>0</v>
      </c>
      <c r="AL28" s="11">
        <f>if(surveydata3!AH27="", 0, 1)</f>
        <v>0</v>
      </c>
      <c r="AM28" s="11">
        <f>if(surveydata3!AI27="", 0, 1)</f>
        <v>1</v>
      </c>
      <c r="AN28" s="11">
        <f>if(surveydata3!AJ27="", 0, 1)</f>
        <v>0</v>
      </c>
      <c r="AO28" s="11">
        <f>if(surveydata3!AK27="", 0, 1)</f>
        <v>0</v>
      </c>
      <c r="AP28" s="11">
        <f>if(surveydata3!AL27="", 0, 1)</f>
        <v>0</v>
      </c>
      <c r="AQ28" s="11">
        <f>if(surveydata3!AM27="", 0, 1)</f>
        <v>0</v>
      </c>
      <c r="AR28" s="11">
        <f>if(surveydata3!AN27="", 0, 1)</f>
        <v>0</v>
      </c>
      <c r="AS28" s="2" t="s">
        <v>116</v>
      </c>
      <c r="AU28" t="str">
        <f t="shared" si="7"/>
        <v>Stack Overflow</v>
      </c>
      <c r="AW28" s="2">
        <v>12.0</v>
      </c>
      <c r="AX28">
        <f t="shared" si="8"/>
        <v>12</v>
      </c>
      <c r="AZ28" s="2">
        <v>5.0</v>
      </c>
      <c r="BA28">
        <f t="shared" si="9"/>
        <v>5</v>
      </c>
      <c r="BB28" s="2">
        <v>8.0</v>
      </c>
      <c r="BC28" s="2" t="s">
        <v>317</v>
      </c>
      <c r="BD28" s="2" t="s">
        <v>84</v>
      </c>
      <c r="BF28" t="str">
        <f t="shared" si="10"/>
        <v>Friend / word of mouth</v>
      </c>
      <c r="BG28" s="2">
        <v>8.0</v>
      </c>
      <c r="BH28" s="2" t="s">
        <v>318</v>
      </c>
      <c r="BI28" s="2" t="s">
        <v>319</v>
      </c>
      <c r="BJ28" s="2" t="s">
        <v>320</v>
      </c>
    </row>
    <row r="29">
      <c r="A29" s="2">
        <v>26.0</v>
      </c>
      <c r="B29">
        <f>if(surveydata3!D28="", 0, 1)</f>
        <v>0</v>
      </c>
      <c r="C29">
        <f>if(surveydata3!E28="", 0, 1)</f>
        <v>0</v>
      </c>
      <c r="D29">
        <f>if(surveydata3!F28="", 0, 1)</f>
        <v>0</v>
      </c>
      <c r="E29">
        <f>if(surveydata3!G28="", 0, 1)</f>
        <v>0</v>
      </c>
      <c r="F29">
        <f>if(surveydata3!H28="", 0, 1)</f>
        <v>1</v>
      </c>
      <c r="G29">
        <f>if(surveydata3!I28="", 0, 1)</f>
        <v>0</v>
      </c>
      <c r="H29" s="4">
        <v>29821.0</v>
      </c>
      <c r="I29" s="2">
        <f t="shared" si="1"/>
        <v>37</v>
      </c>
      <c r="J29" s="2">
        <v>8.0</v>
      </c>
      <c r="K29" s="2">
        <v>30.0</v>
      </c>
      <c r="L29" s="2">
        <v>14.0</v>
      </c>
      <c r="M29" s="2">
        <v>20.0</v>
      </c>
      <c r="N29" s="2" t="s">
        <v>192</v>
      </c>
      <c r="O29" s="2">
        <v>0.0</v>
      </c>
      <c r="P29" s="2" t="s">
        <v>108</v>
      </c>
      <c r="R29" t="str">
        <f t="shared" si="2"/>
        <v>jacket (brand is TBD... probably Patagonia)</v>
      </c>
      <c r="S29" s="2" t="s">
        <v>130</v>
      </c>
      <c r="U29" t="str">
        <f t="shared" si="3"/>
        <v>“Machine learning for life”</v>
      </c>
      <c r="V29" s="2">
        <v>1.0</v>
      </c>
      <c r="X29" s="2" t="s">
        <v>321</v>
      </c>
      <c r="Y29" t="str">
        <f t="shared" si="4"/>
        <v>Chief IT Architect</v>
      </c>
      <c r="Z29" s="2" t="s">
        <v>147</v>
      </c>
      <c r="AB29" t="str">
        <f t="shared" si="5"/>
        <v>Not Applicable</v>
      </c>
      <c r="AC29" s="2" t="s">
        <v>322</v>
      </c>
      <c r="AE29" t="str">
        <f t="shared" si="6"/>
        <v>Insurance</v>
      </c>
      <c r="AF29" s="2">
        <v>15.0</v>
      </c>
      <c r="AG29" s="2" t="s">
        <v>323</v>
      </c>
      <c r="AH29" s="2" t="s">
        <v>78</v>
      </c>
      <c r="AI29" s="11">
        <f>if(surveydata3!AE28="", 0, 1)</f>
        <v>0</v>
      </c>
      <c r="AJ29" s="11">
        <f>if(surveydata3!AF28="", 0, 1)</f>
        <v>0</v>
      </c>
      <c r="AK29" s="11">
        <f>if(surveydata3!AG28="", 0, 1)</f>
        <v>0</v>
      </c>
      <c r="AL29" s="11">
        <f>if(surveydata3!AH28="", 0, 1)</f>
        <v>0</v>
      </c>
      <c r="AM29" s="11">
        <f>if(surveydata3!AI28="", 0, 1)</f>
        <v>0</v>
      </c>
      <c r="AN29" s="11">
        <f>if(surveydata3!AJ28="", 0, 1)</f>
        <v>0</v>
      </c>
      <c r="AO29" s="11">
        <f>if(surveydata3!AK28="", 0, 1)</f>
        <v>0</v>
      </c>
      <c r="AP29" s="11">
        <f>if(surveydata3!AL28="", 0, 1)</f>
        <v>0</v>
      </c>
      <c r="AQ29" s="11">
        <f>if(surveydata3!AM28="", 0, 1)</f>
        <v>1</v>
      </c>
      <c r="AR29" s="11">
        <f>if(surveydata3!AN28="", 0, 1)</f>
        <v>0</v>
      </c>
      <c r="AU29" t="str">
        <f t="shared" si="7"/>
        <v/>
      </c>
      <c r="AX29" t="str">
        <f t="shared" si="8"/>
        <v/>
      </c>
      <c r="BA29" t="str">
        <f t="shared" si="9"/>
        <v/>
      </c>
      <c r="BD29" s="2" t="s">
        <v>84</v>
      </c>
      <c r="BF29" t="str">
        <f t="shared" si="10"/>
        <v>Friend / word of mouth</v>
      </c>
      <c r="BG29" s="2">
        <v>8.0</v>
      </c>
      <c r="BH29" s="2" t="s">
        <v>324</v>
      </c>
      <c r="BI29" s="2" t="s">
        <v>325</v>
      </c>
      <c r="BJ29" s="2" t="s">
        <v>326</v>
      </c>
    </row>
    <row r="30">
      <c r="A30" s="2">
        <v>27.0</v>
      </c>
      <c r="B30">
        <f>if(surveydata3!D29="", 0, 1)</f>
        <v>1</v>
      </c>
      <c r="C30">
        <f>if(surveydata3!E29="", 0, 1)</f>
        <v>0</v>
      </c>
      <c r="D30">
        <f>if(surveydata3!F29="", 0, 1)</f>
        <v>0</v>
      </c>
      <c r="E30">
        <f>if(surveydata3!G29="", 0, 1)</f>
        <v>0</v>
      </c>
      <c r="F30">
        <f>if(surveydata3!H29="", 0, 1)</f>
        <v>0</v>
      </c>
      <c r="G30">
        <f>if(surveydata3!I29="", 0, 1)</f>
        <v>0</v>
      </c>
      <c r="H30" s="4">
        <v>31486.0</v>
      </c>
      <c r="I30" s="2">
        <f t="shared" si="1"/>
        <v>32</v>
      </c>
      <c r="J30" s="2">
        <v>7.0</v>
      </c>
      <c r="K30" s="2">
        <v>30.0</v>
      </c>
      <c r="L30" s="2">
        <v>10.0</v>
      </c>
      <c r="M30" s="2">
        <v>2.0</v>
      </c>
      <c r="N30" s="2" t="s">
        <v>327</v>
      </c>
      <c r="O30" s="2">
        <v>1.0</v>
      </c>
      <c r="P30" s="2" t="s">
        <v>89</v>
      </c>
      <c r="R30" t="str">
        <f t="shared" si="2"/>
        <v>t-shirt</v>
      </c>
      <c r="S30" s="2" t="s">
        <v>72</v>
      </c>
      <c r="U30" t="str">
        <f t="shared" si="3"/>
        <v>“Data is the new bacon"</v>
      </c>
      <c r="V30" s="2">
        <v>1.0</v>
      </c>
      <c r="W30" s="2" t="s">
        <v>213</v>
      </c>
      <c r="Y30" t="str">
        <f t="shared" si="4"/>
        <v>Business Intelligence / Business Analyst</v>
      </c>
      <c r="Z30" s="2" t="s">
        <v>111</v>
      </c>
      <c r="AB30" t="str">
        <f t="shared" si="5"/>
        <v>Individual Contributor</v>
      </c>
      <c r="AC30" s="2" t="s">
        <v>228</v>
      </c>
      <c r="AE30" t="str">
        <f t="shared" si="6"/>
        <v>Healthcare and Pharmaceuticals</v>
      </c>
      <c r="AF30" s="2">
        <v>8.0</v>
      </c>
      <c r="AG30" s="2" t="s">
        <v>328</v>
      </c>
      <c r="AH30" s="2" t="s">
        <v>114</v>
      </c>
      <c r="AI30" s="11">
        <f>if(surveydata3!AE29="", 0, 1)</f>
        <v>0</v>
      </c>
      <c r="AJ30" s="11">
        <f>if(surveydata3!AF29="", 0, 1)</f>
        <v>0</v>
      </c>
      <c r="AK30" s="11">
        <f>if(surveydata3!AG29="", 0, 1)</f>
        <v>0</v>
      </c>
      <c r="AL30" s="11">
        <f>if(surveydata3!AH29="", 0, 1)</f>
        <v>1</v>
      </c>
      <c r="AM30" s="11">
        <f>if(surveydata3!AI29="", 0, 1)</f>
        <v>0</v>
      </c>
      <c r="AN30" s="11">
        <f>if(surveydata3!AJ29="", 0, 1)</f>
        <v>0</v>
      </c>
      <c r="AO30" s="11">
        <f>if(surveydata3!AK29="", 0, 1)</f>
        <v>0</v>
      </c>
      <c r="AP30" s="11">
        <f>if(surveydata3!AL29="", 0, 1)</f>
        <v>0</v>
      </c>
      <c r="AQ30" s="11">
        <f>if(surveydata3!AM29="", 0, 1)</f>
        <v>0</v>
      </c>
      <c r="AR30" s="11">
        <f>if(surveydata3!AN29="", 0, 1)</f>
        <v>0</v>
      </c>
      <c r="AS30" s="2" t="s">
        <v>97</v>
      </c>
      <c r="AU30" t="str">
        <f t="shared" si="7"/>
        <v>Forums</v>
      </c>
      <c r="AV30" s="2">
        <v>6.0</v>
      </c>
      <c r="AX30">
        <f t="shared" si="8"/>
        <v>6</v>
      </c>
      <c r="AY30" s="2">
        <v>5.0</v>
      </c>
      <c r="BA30">
        <f t="shared" si="9"/>
        <v>5</v>
      </c>
      <c r="BB30" s="2">
        <v>500.0</v>
      </c>
      <c r="BC30" s="2" t="s">
        <v>329</v>
      </c>
      <c r="BD30" s="2" t="s">
        <v>101</v>
      </c>
      <c r="BF30" t="str">
        <f t="shared" si="10"/>
        <v>Google</v>
      </c>
      <c r="BG30" s="2">
        <v>7.0</v>
      </c>
      <c r="BH30" s="2" t="s">
        <v>330</v>
      </c>
      <c r="BI30" s="2" t="s">
        <v>331</v>
      </c>
      <c r="BJ30" s="2" t="s">
        <v>332</v>
      </c>
    </row>
    <row r="31">
      <c r="A31" s="2">
        <v>28.0</v>
      </c>
      <c r="B31">
        <f>if(surveydata3!D30="", 0, 1)</f>
        <v>1</v>
      </c>
      <c r="C31">
        <f>if(surveydata3!E30="", 0, 1)</f>
        <v>1</v>
      </c>
      <c r="D31">
        <f>if(surveydata3!F30="", 0, 1)</f>
        <v>0</v>
      </c>
      <c r="E31">
        <f>if(surveydata3!G30="", 0, 1)</f>
        <v>0</v>
      </c>
      <c r="F31">
        <f>if(surveydata3!H30="", 0, 1)</f>
        <v>0</v>
      </c>
      <c r="G31">
        <f>if(surveydata3!I30="", 0, 1)</f>
        <v>0</v>
      </c>
      <c r="H31" s="4">
        <v>29106.0</v>
      </c>
      <c r="I31" s="2">
        <f t="shared" si="1"/>
        <v>39</v>
      </c>
      <c r="J31" s="2">
        <v>6.0</v>
      </c>
      <c r="K31" s="2">
        <v>40.0</v>
      </c>
      <c r="L31" s="2">
        <v>9.0</v>
      </c>
      <c r="M31" s="2">
        <v>6.0</v>
      </c>
      <c r="N31" s="2" t="s">
        <v>134</v>
      </c>
      <c r="O31" s="2">
        <v>0.0</v>
      </c>
      <c r="P31" s="2" t="s">
        <v>108</v>
      </c>
      <c r="R31" t="str">
        <f t="shared" si="2"/>
        <v>jacket (brand is TBD... probably Patagonia)</v>
      </c>
      <c r="S31" s="2" t="s">
        <v>130</v>
      </c>
      <c r="U31" t="str">
        <f t="shared" si="3"/>
        <v>“Machine learning for life”</v>
      </c>
      <c r="V31" s="2">
        <v>1.0</v>
      </c>
      <c r="W31" s="2" t="s">
        <v>315</v>
      </c>
      <c r="Y31" t="str">
        <f t="shared" si="4"/>
        <v>Software Engineer</v>
      </c>
      <c r="Z31" s="2" t="s">
        <v>111</v>
      </c>
      <c r="AB31" t="str">
        <f t="shared" si="5"/>
        <v>Individual Contributor</v>
      </c>
      <c r="AC31" s="2" t="s">
        <v>333</v>
      </c>
      <c r="AE31" t="str">
        <f t="shared" si="6"/>
        <v>Advertising &amp; Marketing</v>
      </c>
      <c r="AF31" s="2">
        <v>11.0</v>
      </c>
      <c r="AG31" s="2" t="s">
        <v>334</v>
      </c>
      <c r="AH31" s="2" t="s">
        <v>114</v>
      </c>
      <c r="AI31" s="11">
        <f>if(surveydata3!AE30="", 0, 1)</f>
        <v>0</v>
      </c>
      <c r="AJ31" s="11">
        <f>if(surveydata3!AF30="", 0, 1)</f>
        <v>0</v>
      </c>
      <c r="AK31" s="11">
        <f>if(surveydata3!AG30="", 0, 1)</f>
        <v>0</v>
      </c>
      <c r="AL31" s="11">
        <f>if(surveydata3!AH30="", 0, 1)</f>
        <v>0</v>
      </c>
      <c r="AM31" s="11">
        <f>if(surveydata3!AI30="", 0, 1)</f>
        <v>0</v>
      </c>
      <c r="AN31" s="11">
        <f>if(surveydata3!AJ30="", 0, 1)</f>
        <v>1</v>
      </c>
      <c r="AO31" s="11">
        <f>if(surveydata3!AK30="", 0, 1)</f>
        <v>0</v>
      </c>
      <c r="AP31" s="11">
        <f>if(surveydata3!AL30="", 0, 1)</f>
        <v>0</v>
      </c>
      <c r="AQ31" s="11">
        <f>if(surveydata3!AM30="", 0, 1)</f>
        <v>0</v>
      </c>
      <c r="AR31" s="11">
        <f>if(surveydata3!AN30="", 0, 1)</f>
        <v>0</v>
      </c>
      <c r="AS31" s="2" t="s">
        <v>79</v>
      </c>
      <c r="AU31" t="str">
        <f t="shared" si="7"/>
        <v>Slack Channel</v>
      </c>
      <c r="AV31" s="2">
        <v>4.0</v>
      </c>
      <c r="AX31">
        <f t="shared" si="8"/>
        <v>4</v>
      </c>
      <c r="AY31" s="2">
        <v>2.0</v>
      </c>
      <c r="BA31">
        <f t="shared" si="9"/>
        <v>2</v>
      </c>
      <c r="BB31" s="2">
        <v>2.0</v>
      </c>
      <c r="BC31" s="2" t="s">
        <v>335</v>
      </c>
      <c r="BD31" s="2" t="s">
        <v>101</v>
      </c>
      <c r="BF31" t="str">
        <f t="shared" si="10"/>
        <v>Google</v>
      </c>
      <c r="BG31" s="2">
        <v>10.0</v>
      </c>
      <c r="BH31" s="2" t="s">
        <v>336</v>
      </c>
      <c r="BI31" s="2" t="s">
        <v>337</v>
      </c>
    </row>
    <row r="32">
      <c r="A32" s="2">
        <v>29.0</v>
      </c>
      <c r="B32">
        <f>if(surveydata3!D31="", 0, 1)</f>
        <v>1</v>
      </c>
      <c r="C32">
        <f>if(surveydata3!E31="", 0, 1)</f>
        <v>0</v>
      </c>
      <c r="D32">
        <f>if(surveydata3!F31="", 0, 1)</f>
        <v>0</v>
      </c>
      <c r="E32">
        <f>if(surveydata3!G31="", 0, 1)</f>
        <v>1</v>
      </c>
      <c r="F32">
        <f>if(surveydata3!H31="", 0, 1)</f>
        <v>1</v>
      </c>
      <c r="G32">
        <f>if(surveydata3!I31="", 0, 1)</f>
        <v>0</v>
      </c>
      <c r="H32" s="4">
        <v>33490.0</v>
      </c>
      <c r="I32" s="2">
        <f t="shared" si="1"/>
        <v>26</v>
      </c>
      <c r="J32" s="2">
        <v>6.0</v>
      </c>
      <c r="K32" s="2">
        <v>0.0</v>
      </c>
      <c r="L32" s="2">
        <v>9.0</v>
      </c>
      <c r="M32" s="2">
        <v>3.0</v>
      </c>
      <c r="N32" s="2" t="s">
        <v>70</v>
      </c>
      <c r="O32" s="2">
        <v>1.0</v>
      </c>
      <c r="P32" s="2" t="s">
        <v>172</v>
      </c>
      <c r="R32" t="str">
        <f t="shared" si="2"/>
        <v>hat</v>
      </c>
      <c r="S32" s="2" t="s">
        <v>72</v>
      </c>
      <c r="U32" t="str">
        <f t="shared" si="3"/>
        <v>“Data is the new bacon"</v>
      </c>
      <c r="V32" s="2">
        <v>1.0</v>
      </c>
      <c r="W32" s="2" t="s">
        <v>315</v>
      </c>
      <c r="Y32" t="str">
        <f t="shared" si="4"/>
        <v>Software Engineer</v>
      </c>
      <c r="Z32" s="2" t="s">
        <v>111</v>
      </c>
      <c r="AB32" t="str">
        <f t="shared" si="5"/>
        <v>Individual Contributor</v>
      </c>
      <c r="AC32" s="2" t="s">
        <v>123</v>
      </c>
      <c r="AE32" t="str">
        <f t="shared" si="6"/>
        <v>Technology &amp; Internet</v>
      </c>
      <c r="AF32" s="2">
        <v>4.0</v>
      </c>
      <c r="AG32" s="2" t="s">
        <v>338</v>
      </c>
      <c r="AH32" s="2" t="s">
        <v>78</v>
      </c>
      <c r="AI32" s="11">
        <f>if(surveydata3!AE31="", 0, 1)</f>
        <v>0</v>
      </c>
      <c r="AJ32" s="11">
        <f>if(surveydata3!AF31="", 0, 1)</f>
        <v>0</v>
      </c>
      <c r="AK32" s="11">
        <f>if(surveydata3!AG31="", 0, 1)</f>
        <v>0</v>
      </c>
      <c r="AL32" s="11">
        <f>if(surveydata3!AH31="", 0, 1)</f>
        <v>0</v>
      </c>
      <c r="AM32" s="11">
        <f>if(surveydata3!AI31="", 0, 1)</f>
        <v>0</v>
      </c>
      <c r="AN32" s="11">
        <f>if(surveydata3!AJ31="", 0, 1)</f>
        <v>1</v>
      </c>
      <c r="AO32" s="11">
        <f>if(surveydata3!AK31="", 0, 1)</f>
        <v>0</v>
      </c>
      <c r="AP32" s="11">
        <f>if(surveydata3!AL31="", 0, 1)</f>
        <v>0</v>
      </c>
      <c r="AQ32" s="11">
        <f>if(surveydata3!AM31="", 0, 1)</f>
        <v>0</v>
      </c>
      <c r="AR32" s="11">
        <f>if(surveydata3!AN31="", 0, 1)</f>
        <v>0</v>
      </c>
      <c r="AS32" s="2" t="s">
        <v>97</v>
      </c>
      <c r="AU32" t="str">
        <f t="shared" si="7"/>
        <v>Forums</v>
      </c>
      <c r="AV32" s="2">
        <v>4.0</v>
      </c>
      <c r="AX32">
        <f t="shared" si="8"/>
        <v>4</v>
      </c>
      <c r="AY32" s="2">
        <v>4.0</v>
      </c>
      <c r="BA32">
        <f t="shared" si="9"/>
        <v>4</v>
      </c>
      <c r="BB32" s="2">
        <v>6.0</v>
      </c>
      <c r="BC32" s="2" t="s">
        <v>339</v>
      </c>
      <c r="BD32" s="2" t="s">
        <v>101</v>
      </c>
      <c r="BF32" t="str">
        <f t="shared" si="10"/>
        <v>Google</v>
      </c>
      <c r="BG32" s="2">
        <v>10.0</v>
      </c>
      <c r="BH32" s="2" t="s">
        <v>340</v>
      </c>
      <c r="BI32" s="2" t="s">
        <v>341</v>
      </c>
    </row>
    <row r="33">
      <c r="A33" s="2">
        <v>30.0</v>
      </c>
      <c r="B33">
        <f>if(surveydata3!D32="", 0, 1)</f>
        <v>1</v>
      </c>
      <c r="C33">
        <f>if(surveydata3!E32="", 0, 1)</f>
        <v>0</v>
      </c>
      <c r="D33">
        <f>if(surveydata3!F32="", 0, 1)</f>
        <v>0</v>
      </c>
      <c r="E33">
        <f>if(surveydata3!G32="", 0, 1)</f>
        <v>0</v>
      </c>
      <c r="F33">
        <f>if(surveydata3!H32="", 0, 1)</f>
        <v>0</v>
      </c>
      <c r="G33">
        <f>if(surveydata3!I32="", 0, 1)</f>
        <v>0</v>
      </c>
      <c r="H33" s="4">
        <v>30658.0</v>
      </c>
      <c r="I33" s="2">
        <f t="shared" si="1"/>
        <v>34</v>
      </c>
      <c r="J33" s="2">
        <v>7.0</v>
      </c>
      <c r="K33" s="2">
        <v>150.0</v>
      </c>
      <c r="L33" s="2">
        <v>6.0</v>
      </c>
      <c r="M33" s="2">
        <v>5.0</v>
      </c>
      <c r="N33" s="2" t="s">
        <v>128</v>
      </c>
      <c r="O33" s="2">
        <v>0.0</v>
      </c>
      <c r="P33" s="2" t="s">
        <v>89</v>
      </c>
      <c r="R33" t="str">
        <f t="shared" si="2"/>
        <v>t-shirt</v>
      </c>
      <c r="S33" s="2" t="s">
        <v>130</v>
      </c>
      <c r="U33" t="str">
        <f t="shared" si="3"/>
        <v>“Machine learning for life”</v>
      </c>
      <c r="V33" s="2">
        <v>1.0</v>
      </c>
      <c r="W33" s="2" t="s">
        <v>315</v>
      </c>
      <c r="Y33" t="str">
        <f t="shared" si="4"/>
        <v>Software Engineer</v>
      </c>
      <c r="Z33" s="2" t="s">
        <v>111</v>
      </c>
      <c r="AB33" t="str">
        <f t="shared" si="5"/>
        <v>Individual Contributor</v>
      </c>
      <c r="AD33" s="2" t="s">
        <v>342</v>
      </c>
      <c r="AE33" t="str">
        <f t="shared" si="6"/>
        <v>Data</v>
      </c>
      <c r="AF33" s="2">
        <v>12.0</v>
      </c>
      <c r="AH33" s="2" t="s">
        <v>114</v>
      </c>
      <c r="AI33" s="11">
        <f>if(surveydata3!AE32="", 0, 1)</f>
        <v>0</v>
      </c>
      <c r="AJ33" s="11">
        <f>if(surveydata3!AF32="", 0, 1)</f>
        <v>0</v>
      </c>
      <c r="AK33" s="11">
        <f>if(surveydata3!AG32="", 0, 1)</f>
        <v>0</v>
      </c>
      <c r="AL33" s="11">
        <f>if(surveydata3!AH32="", 0, 1)</f>
        <v>0</v>
      </c>
      <c r="AM33" s="11">
        <f>if(surveydata3!AI32="", 0, 1)</f>
        <v>0</v>
      </c>
      <c r="AN33" s="11">
        <f>if(surveydata3!AJ32="", 0, 1)</f>
        <v>1</v>
      </c>
      <c r="AO33" s="11">
        <f>if(surveydata3!AK32="", 0, 1)</f>
        <v>0</v>
      </c>
      <c r="AP33" s="11">
        <f>if(surveydata3!AL32="", 0, 1)</f>
        <v>0</v>
      </c>
      <c r="AQ33" s="11">
        <f>if(surveydata3!AM32="", 0, 1)</f>
        <v>0</v>
      </c>
      <c r="AR33" s="11">
        <f>if(surveydata3!AN32="", 0, 1)</f>
        <v>0</v>
      </c>
      <c r="AS33" s="2" t="s">
        <v>116</v>
      </c>
      <c r="AU33" t="str">
        <f t="shared" si="7"/>
        <v>Stack Overflow</v>
      </c>
      <c r="AV33" s="2">
        <v>6.0</v>
      </c>
      <c r="AX33">
        <f t="shared" si="8"/>
        <v>6</v>
      </c>
      <c r="AY33" s="2">
        <v>4.0</v>
      </c>
      <c r="BA33">
        <f t="shared" si="9"/>
        <v>4</v>
      </c>
      <c r="BB33" s="2">
        <v>8.0</v>
      </c>
      <c r="BC33" s="2" t="s">
        <v>343</v>
      </c>
      <c r="BD33" s="2" t="s">
        <v>101</v>
      </c>
      <c r="BF33" t="str">
        <f t="shared" si="10"/>
        <v>Google</v>
      </c>
      <c r="BG33" s="2">
        <v>7.0</v>
      </c>
      <c r="BH33" s="2" t="s">
        <v>344</v>
      </c>
    </row>
    <row r="34">
      <c r="A34" s="2">
        <v>31.0</v>
      </c>
      <c r="B34">
        <f>if(surveydata3!D33="", 0, 1)</f>
        <v>1</v>
      </c>
      <c r="C34">
        <f>if(surveydata3!E33="", 0, 1)</f>
        <v>1</v>
      </c>
      <c r="D34">
        <f>if(surveydata3!F33="", 0, 1)</f>
        <v>0</v>
      </c>
      <c r="E34">
        <f>if(surveydata3!G33="", 0, 1)</f>
        <v>0</v>
      </c>
      <c r="F34">
        <f>if(surveydata3!H33="", 0, 1)</f>
        <v>1</v>
      </c>
      <c r="G34">
        <f>if(surveydata3!I33="", 0, 1)</f>
        <v>0</v>
      </c>
      <c r="H34" s="4">
        <v>29344.0</v>
      </c>
      <c r="I34" s="2">
        <f t="shared" si="1"/>
        <v>38</v>
      </c>
      <c r="J34" s="2">
        <v>8.0</v>
      </c>
      <c r="K34" s="2">
        <v>0.0</v>
      </c>
      <c r="L34" s="2">
        <v>10.0</v>
      </c>
      <c r="M34" s="2">
        <v>20.0</v>
      </c>
      <c r="N34" s="2" t="s">
        <v>70</v>
      </c>
      <c r="O34" s="2">
        <v>1.0</v>
      </c>
      <c r="P34" s="2" t="s">
        <v>71</v>
      </c>
      <c r="R34" t="str">
        <f t="shared" si="2"/>
        <v>hoodie</v>
      </c>
      <c r="S34" s="2" t="s">
        <v>135</v>
      </c>
      <c r="U34" t="str">
        <f t="shared" si="3"/>
        <v>“A quality life demands quality questions”</v>
      </c>
      <c r="V34" s="2">
        <v>1.0</v>
      </c>
      <c r="W34" s="2" t="s">
        <v>315</v>
      </c>
      <c r="Y34" t="str">
        <f t="shared" si="4"/>
        <v>Software Engineer</v>
      </c>
      <c r="Z34" s="2" t="s">
        <v>122</v>
      </c>
      <c r="AB34" t="str">
        <f t="shared" si="5"/>
        <v>Director</v>
      </c>
      <c r="AC34" s="2" t="s">
        <v>123</v>
      </c>
      <c r="AE34" t="str">
        <f t="shared" si="6"/>
        <v>Technology &amp; Internet</v>
      </c>
      <c r="AF34" s="2">
        <v>10.0</v>
      </c>
      <c r="AG34" s="2" t="s">
        <v>345</v>
      </c>
      <c r="AH34" s="2" t="s">
        <v>114</v>
      </c>
      <c r="AI34" s="11">
        <f>if(surveydata3!AE33="", 0, 1)</f>
        <v>0</v>
      </c>
      <c r="AJ34" s="11">
        <f>if(surveydata3!AF33="", 0, 1)</f>
        <v>0</v>
      </c>
      <c r="AK34" s="11">
        <f>if(surveydata3!AG33="", 0, 1)</f>
        <v>0</v>
      </c>
      <c r="AL34" s="11">
        <f>if(surveydata3!AH33="", 0, 1)</f>
        <v>1</v>
      </c>
      <c r="AM34" s="11">
        <f>if(surveydata3!AI33="", 0, 1)</f>
        <v>1</v>
      </c>
      <c r="AN34" s="11">
        <f>if(surveydata3!AJ33="", 0, 1)</f>
        <v>0</v>
      </c>
      <c r="AO34" s="11">
        <f>if(surveydata3!AK33="", 0, 1)</f>
        <v>0</v>
      </c>
      <c r="AP34" s="11">
        <f>if(surveydata3!AL33="", 0, 1)</f>
        <v>0</v>
      </c>
      <c r="AQ34" s="11">
        <f>if(surveydata3!AM33="", 0, 1)</f>
        <v>0</v>
      </c>
      <c r="AR34" s="11">
        <f>if(surveydata3!AN33="", 0, 1)</f>
        <v>0</v>
      </c>
      <c r="AS34" s="2" t="s">
        <v>79</v>
      </c>
      <c r="AU34" t="str">
        <f t="shared" si="7"/>
        <v>Slack Channel</v>
      </c>
      <c r="AW34" s="6">
        <v>43393.0</v>
      </c>
      <c r="AX34" s="15">
        <f t="shared" si="8"/>
        <v>43393</v>
      </c>
      <c r="AZ34" s="6">
        <v>43393.0</v>
      </c>
      <c r="BA34" s="15">
        <f t="shared" si="9"/>
        <v>43393</v>
      </c>
      <c r="BB34" s="2">
        <v>20.0</v>
      </c>
      <c r="BC34" s="2" t="s">
        <v>346</v>
      </c>
      <c r="BD34" s="2" t="s">
        <v>101</v>
      </c>
      <c r="BF34" t="str">
        <f t="shared" si="10"/>
        <v>Google</v>
      </c>
      <c r="BG34" s="2">
        <v>8.0</v>
      </c>
      <c r="BH34" s="2" t="s">
        <v>347</v>
      </c>
      <c r="BI34" s="2" t="s">
        <v>348</v>
      </c>
    </row>
    <row r="35">
      <c r="A35" s="2">
        <v>32.0</v>
      </c>
      <c r="B35">
        <f>if(surveydata3!D34="", 0, 1)</f>
        <v>1</v>
      </c>
      <c r="C35">
        <f>if(surveydata3!E34="", 0, 1)</f>
        <v>0</v>
      </c>
      <c r="D35">
        <f>if(surveydata3!F34="", 0, 1)</f>
        <v>0</v>
      </c>
      <c r="E35">
        <f>if(surveydata3!G34="", 0, 1)</f>
        <v>1</v>
      </c>
      <c r="F35">
        <f>if(surveydata3!H34="", 0, 1)</f>
        <v>1</v>
      </c>
      <c r="G35">
        <f>if(surveydata3!I34="", 0, 1)</f>
        <v>0</v>
      </c>
      <c r="H35" s="4">
        <v>30891.0</v>
      </c>
      <c r="I35" s="2">
        <f t="shared" si="1"/>
        <v>34</v>
      </c>
      <c r="J35" s="2">
        <v>7.0</v>
      </c>
      <c r="K35" s="2">
        <v>100.0</v>
      </c>
      <c r="L35" s="2">
        <v>10.0</v>
      </c>
      <c r="M35" s="2">
        <v>1.0</v>
      </c>
      <c r="N35" s="2" t="s">
        <v>87</v>
      </c>
      <c r="O35" s="2">
        <v>1.0</v>
      </c>
      <c r="P35" s="2" t="s">
        <v>71</v>
      </c>
      <c r="R35" t="str">
        <f t="shared" si="2"/>
        <v>hoodie</v>
      </c>
      <c r="T35" s="2" t="s">
        <v>349</v>
      </c>
      <c r="U35" t="str">
        <f t="shared" si="3"/>
        <v>I don't know yet!</v>
      </c>
      <c r="V35" s="2">
        <v>1.0</v>
      </c>
      <c r="W35" s="2" t="s">
        <v>315</v>
      </c>
      <c r="Y35" t="str">
        <f t="shared" si="4"/>
        <v>Software Engineer</v>
      </c>
      <c r="Z35" s="2" t="s">
        <v>147</v>
      </c>
      <c r="AB35" t="str">
        <f t="shared" si="5"/>
        <v>Not Applicable</v>
      </c>
      <c r="AC35" s="2" t="s">
        <v>175</v>
      </c>
      <c r="AE35" t="str">
        <f t="shared" si="6"/>
        <v>Manufacturing</v>
      </c>
      <c r="AF35" s="2">
        <v>7.0</v>
      </c>
      <c r="AH35" s="2" t="s">
        <v>114</v>
      </c>
      <c r="AI35" s="11">
        <f>if(surveydata3!AE34="", 0, 1)</f>
        <v>0</v>
      </c>
      <c r="AJ35" s="11">
        <f>if(surveydata3!AF34="", 0, 1)</f>
        <v>0</v>
      </c>
      <c r="AK35" s="11">
        <f>if(surveydata3!AG34="", 0, 1)</f>
        <v>0</v>
      </c>
      <c r="AL35" s="11">
        <f>if(surveydata3!AH34="", 0, 1)</f>
        <v>0</v>
      </c>
      <c r="AM35" s="11">
        <f>if(surveydata3!AI34="", 0, 1)</f>
        <v>1</v>
      </c>
      <c r="AN35" s="11">
        <f>if(surveydata3!AJ34="", 0, 1)</f>
        <v>0</v>
      </c>
      <c r="AO35" s="11">
        <f>if(surveydata3!AK34="", 0, 1)</f>
        <v>0</v>
      </c>
      <c r="AP35" s="11">
        <f>if(surveydata3!AL34="", 0, 1)</f>
        <v>0</v>
      </c>
      <c r="AQ35" s="11">
        <f>if(surveydata3!AM34="", 0, 1)</f>
        <v>0</v>
      </c>
      <c r="AR35" s="11">
        <f>if(surveydata3!AN34="", 0, 1)</f>
        <v>0</v>
      </c>
      <c r="AS35" s="2" t="s">
        <v>97</v>
      </c>
      <c r="AU35" t="str">
        <f t="shared" si="7"/>
        <v>Forums</v>
      </c>
      <c r="AV35" s="2">
        <v>4.0</v>
      </c>
      <c r="AX35">
        <f t="shared" si="8"/>
        <v>4</v>
      </c>
      <c r="AZ35" s="2">
        <v>15.0</v>
      </c>
      <c r="BA35">
        <f t="shared" si="9"/>
        <v>15</v>
      </c>
      <c r="BB35" s="2">
        <v>20.0</v>
      </c>
      <c r="BC35" s="2" t="s">
        <v>350</v>
      </c>
      <c r="BD35" s="2" t="s">
        <v>101</v>
      </c>
      <c r="BF35" t="str">
        <f t="shared" si="10"/>
        <v>Google</v>
      </c>
      <c r="BG35" s="2">
        <v>10.0</v>
      </c>
      <c r="BH35" s="2" t="s">
        <v>351</v>
      </c>
      <c r="BI35" s="2" t="s">
        <v>352</v>
      </c>
      <c r="BJ35" s="2" t="s">
        <v>154</v>
      </c>
    </row>
    <row r="36">
      <c r="A36" s="2">
        <v>33.0</v>
      </c>
      <c r="B36">
        <f>if(surveydata3!D35="", 0, 1)</f>
        <v>0</v>
      </c>
      <c r="C36">
        <f>if(surveydata3!E35="", 0, 1)</f>
        <v>1</v>
      </c>
      <c r="D36">
        <f>if(surveydata3!F35="", 0, 1)</f>
        <v>1</v>
      </c>
      <c r="E36">
        <f>if(surveydata3!G35="", 0, 1)</f>
        <v>0</v>
      </c>
      <c r="F36">
        <f>if(surveydata3!H35="", 0, 1)</f>
        <v>1</v>
      </c>
      <c r="G36">
        <f>if(surveydata3!I35="", 0, 1)</f>
        <v>0</v>
      </c>
      <c r="H36" s="4">
        <v>35136.0</v>
      </c>
      <c r="I36" s="2">
        <f t="shared" si="1"/>
        <v>22</v>
      </c>
      <c r="J36" s="2">
        <v>6.0</v>
      </c>
      <c r="K36" s="2">
        <v>120.0</v>
      </c>
      <c r="L36" s="2">
        <v>16.0</v>
      </c>
      <c r="M36" s="2">
        <v>2.0</v>
      </c>
      <c r="N36" s="2" t="s">
        <v>128</v>
      </c>
      <c r="O36" s="2">
        <v>0.0</v>
      </c>
      <c r="P36" s="2" t="s">
        <v>71</v>
      </c>
      <c r="R36" t="str">
        <f t="shared" si="2"/>
        <v>hoodie</v>
      </c>
      <c r="S36" s="2" t="s">
        <v>72</v>
      </c>
      <c r="U36" t="str">
        <f t="shared" si="3"/>
        <v>“Data is the new bacon"</v>
      </c>
      <c r="V36" s="2">
        <v>0.0</v>
      </c>
      <c r="Y36" t="str">
        <f t="shared" si="4"/>
        <v/>
      </c>
      <c r="AB36" t="str">
        <f t="shared" si="5"/>
        <v/>
      </c>
      <c r="AE36" t="str">
        <f t="shared" si="6"/>
        <v/>
      </c>
      <c r="AH36" s="2" t="s">
        <v>236</v>
      </c>
      <c r="AI36" s="11">
        <f>if(surveydata3!AE35="", 0, 1)</f>
        <v>0</v>
      </c>
      <c r="AJ36" s="11">
        <f>if(surveydata3!AF35="", 0, 1)</f>
        <v>0</v>
      </c>
      <c r="AK36" s="11">
        <f>if(surveydata3!AG35="", 0, 1)</f>
        <v>0</v>
      </c>
      <c r="AL36" s="11">
        <f>if(surveydata3!AH35="", 0, 1)</f>
        <v>1</v>
      </c>
      <c r="AM36" s="11">
        <f>if(surveydata3!AI35="", 0, 1)</f>
        <v>0</v>
      </c>
      <c r="AN36" s="11">
        <f>if(surveydata3!AJ35="", 0, 1)</f>
        <v>0</v>
      </c>
      <c r="AO36" s="11">
        <f>if(surveydata3!AK35="", 0, 1)</f>
        <v>0</v>
      </c>
      <c r="AP36" s="11">
        <f>if(surveydata3!AL35="", 0, 1)</f>
        <v>0</v>
      </c>
      <c r="AQ36" s="11">
        <f>if(surveydata3!AM35="", 0, 1)</f>
        <v>0</v>
      </c>
      <c r="AR36" s="11">
        <f>if(surveydata3!AN35="", 0, 1)</f>
        <v>0</v>
      </c>
      <c r="AS36" s="2" t="s">
        <v>97</v>
      </c>
      <c r="AU36" t="str">
        <f t="shared" si="7"/>
        <v>Forums</v>
      </c>
      <c r="AV36" s="2">
        <v>6.0</v>
      </c>
      <c r="AX36">
        <f t="shared" si="8"/>
        <v>6</v>
      </c>
      <c r="AY36" s="2">
        <v>6.0</v>
      </c>
      <c r="BA36">
        <f t="shared" si="9"/>
        <v>6</v>
      </c>
      <c r="BB36" s="2">
        <v>60.0</v>
      </c>
      <c r="BC36" s="2" t="s">
        <v>353</v>
      </c>
      <c r="BD36" s="2" t="s">
        <v>84</v>
      </c>
      <c r="BF36" t="str">
        <f t="shared" si="10"/>
        <v>Friend / word of mouth</v>
      </c>
      <c r="BG36" s="2">
        <v>9.0</v>
      </c>
      <c r="BH36" s="2" t="s">
        <v>354</v>
      </c>
      <c r="BI36" s="2" t="s">
        <v>355</v>
      </c>
    </row>
    <row r="37">
      <c r="A37" s="2">
        <v>34.0</v>
      </c>
      <c r="B37">
        <f>if(surveydata3!D36="", 0, 1)</f>
        <v>1</v>
      </c>
      <c r="C37">
        <f>if(surveydata3!E36="", 0, 1)</f>
        <v>0</v>
      </c>
      <c r="D37">
        <f>if(surveydata3!F36="", 0, 1)</f>
        <v>0</v>
      </c>
      <c r="E37">
        <f>if(surveydata3!G36="", 0, 1)</f>
        <v>0</v>
      </c>
      <c r="F37">
        <f>if(surveydata3!H36="", 0, 1)</f>
        <v>1</v>
      </c>
      <c r="G37">
        <f>if(surveydata3!I36="", 0, 1)</f>
        <v>0</v>
      </c>
      <c r="H37" s="4">
        <v>33067.0</v>
      </c>
      <c r="I37" s="2">
        <f t="shared" si="1"/>
        <v>28</v>
      </c>
      <c r="J37" s="2">
        <v>7.0</v>
      </c>
      <c r="K37" s="2">
        <v>70.0</v>
      </c>
      <c r="L37" s="2">
        <v>5.0</v>
      </c>
      <c r="M37" s="2">
        <v>5.0</v>
      </c>
      <c r="N37" s="2" t="s">
        <v>128</v>
      </c>
      <c r="O37" s="2">
        <v>0.0</v>
      </c>
      <c r="P37" s="2" t="s">
        <v>108</v>
      </c>
      <c r="R37" t="str">
        <f t="shared" si="2"/>
        <v>jacket (brand is TBD... probably Patagonia)</v>
      </c>
      <c r="S37" s="2" t="s">
        <v>135</v>
      </c>
      <c r="U37" t="str">
        <f t="shared" si="3"/>
        <v>“A quality life demands quality questions”</v>
      </c>
      <c r="V37" s="2">
        <v>1.0</v>
      </c>
      <c r="W37" s="2" t="s">
        <v>11</v>
      </c>
      <c r="Y37" t="str">
        <f t="shared" si="4"/>
        <v>Other</v>
      </c>
      <c r="Z37" s="2" t="s">
        <v>75</v>
      </c>
      <c r="AB37" t="str">
        <f t="shared" si="5"/>
        <v>Manager</v>
      </c>
      <c r="AD37" s="2" t="s">
        <v>356</v>
      </c>
      <c r="AE37" t="str">
        <f t="shared" si="6"/>
        <v>Public Sector Consulting</v>
      </c>
      <c r="AF37" s="2">
        <v>1.0</v>
      </c>
      <c r="AG37" s="2" t="s">
        <v>357</v>
      </c>
      <c r="AH37" s="2" t="s">
        <v>114</v>
      </c>
      <c r="AI37" s="11">
        <f>if(surveydata3!AE36="", 0, 1)</f>
        <v>0</v>
      </c>
      <c r="AJ37" s="11">
        <f>if(surveydata3!AF36="", 0, 1)</f>
        <v>0</v>
      </c>
      <c r="AK37" s="11">
        <f>if(surveydata3!AG36="", 0, 1)</f>
        <v>1</v>
      </c>
      <c r="AL37" s="11">
        <f>if(surveydata3!AH36="", 0, 1)</f>
        <v>1</v>
      </c>
      <c r="AM37" s="11">
        <f>if(surveydata3!AI36="", 0, 1)</f>
        <v>0</v>
      </c>
      <c r="AN37" s="11">
        <f>if(surveydata3!AJ36="", 0, 1)</f>
        <v>0</v>
      </c>
      <c r="AO37" s="11">
        <f>if(surveydata3!AK36="", 0, 1)</f>
        <v>0</v>
      </c>
      <c r="AP37" s="11">
        <f>if(surveydata3!AL36="", 0, 1)</f>
        <v>0</v>
      </c>
      <c r="AQ37" s="11">
        <f>if(surveydata3!AM36="", 0, 1)</f>
        <v>0</v>
      </c>
      <c r="AR37" s="11">
        <f>if(surveydata3!AN36="", 0, 1)</f>
        <v>0</v>
      </c>
      <c r="AS37" s="2" t="s">
        <v>97</v>
      </c>
      <c r="AU37" t="str">
        <f t="shared" si="7"/>
        <v>Forums</v>
      </c>
      <c r="AV37" s="2">
        <v>3.0</v>
      </c>
      <c r="AX37">
        <f t="shared" si="8"/>
        <v>3</v>
      </c>
      <c r="AY37" s="2">
        <v>2.0</v>
      </c>
      <c r="BA37">
        <f t="shared" si="9"/>
        <v>2</v>
      </c>
      <c r="BB37" s="2">
        <v>15.0</v>
      </c>
      <c r="BC37" s="2" t="s">
        <v>358</v>
      </c>
      <c r="BD37" s="2" t="s">
        <v>101</v>
      </c>
      <c r="BF37" t="str">
        <f t="shared" si="10"/>
        <v>Google</v>
      </c>
      <c r="BG37" s="2">
        <v>8.0</v>
      </c>
      <c r="BH37" s="2" t="s">
        <v>359</v>
      </c>
      <c r="BI37" s="2" t="s">
        <v>360</v>
      </c>
    </row>
    <row r="38">
      <c r="A38" s="2">
        <v>35.0</v>
      </c>
      <c r="B38">
        <f>if(surveydata3!D37="", 0, 1)</f>
        <v>0</v>
      </c>
      <c r="C38">
        <f>if(surveydata3!E37="", 0, 1)</f>
        <v>1</v>
      </c>
      <c r="D38">
        <f>if(surveydata3!F37="", 0, 1)</f>
        <v>0</v>
      </c>
      <c r="E38">
        <f>if(surveydata3!G37="", 0, 1)</f>
        <v>0</v>
      </c>
      <c r="F38">
        <f>if(surveydata3!H37="", 0, 1)</f>
        <v>0</v>
      </c>
      <c r="G38">
        <f>if(surveydata3!I37="", 0, 1)</f>
        <v>0</v>
      </c>
      <c r="H38" s="4">
        <v>28598.0</v>
      </c>
      <c r="I38" s="2">
        <f t="shared" si="1"/>
        <v>40</v>
      </c>
      <c r="J38" s="2">
        <v>6.0</v>
      </c>
      <c r="K38" s="2">
        <v>90.0</v>
      </c>
      <c r="L38" s="2">
        <v>6.0</v>
      </c>
      <c r="M38" s="2">
        <v>2.0</v>
      </c>
      <c r="N38" s="2" t="s">
        <v>120</v>
      </c>
      <c r="O38" s="2">
        <v>0.0</v>
      </c>
      <c r="P38" s="2" t="s">
        <v>129</v>
      </c>
      <c r="R38" t="str">
        <f t="shared" si="2"/>
        <v>backpack</v>
      </c>
      <c r="S38" s="2" t="s">
        <v>72</v>
      </c>
      <c r="U38" t="str">
        <f t="shared" si="3"/>
        <v>“Data is the new bacon"</v>
      </c>
      <c r="V38" s="2">
        <v>1.0</v>
      </c>
      <c r="W38" s="2" t="s">
        <v>224</v>
      </c>
      <c r="Y38" t="str">
        <f t="shared" si="4"/>
        <v>Data Scientist</v>
      </c>
      <c r="AA38" s="2" t="s">
        <v>361</v>
      </c>
      <c r="AB38" t="str">
        <f t="shared" si="5"/>
        <v>Senior</v>
      </c>
      <c r="AC38" s="2" t="s">
        <v>123</v>
      </c>
      <c r="AE38" t="str">
        <f t="shared" si="6"/>
        <v>Technology &amp; Internet</v>
      </c>
      <c r="AF38" s="2">
        <v>6.0</v>
      </c>
      <c r="AG38" s="2" t="s">
        <v>362</v>
      </c>
      <c r="AH38" s="2" t="s">
        <v>114</v>
      </c>
      <c r="AI38" s="11">
        <f>if(surveydata3!AE37="", 0, 1)</f>
        <v>0</v>
      </c>
      <c r="AJ38" s="11">
        <f>if(surveydata3!AF37="", 0, 1)</f>
        <v>0</v>
      </c>
      <c r="AK38" s="11">
        <f>if(surveydata3!AG37="", 0, 1)</f>
        <v>0</v>
      </c>
      <c r="AL38" s="11">
        <f>if(surveydata3!AH37="", 0, 1)</f>
        <v>0</v>
      </c>
      <c r="AM38" s="11">
        <f>if(surveydata3!AI37="", 0, 1)</f>
        <v>1</v>
      </c>
      <c r="AN38" s="11">
        <f>if(surveydata3!AJ37="", 0, 1)</f>
        <v>0</v>
      </c>
      <c r="AO38" s="11">
        <f>if(surveydata3!AK37="", 0, 1)</f>
        <v>0</v>
      </c>
      <c r="AP38" s="11">
        <f>if(surveydata3!AL37="", 0, 1)</f>
        <v>0</v>
      </c>
      <c r="AQ38" s="11">
        <f>if(surveydata3!AM37="", 0, 1)</f>
        <v>0</v>
      </c>
      <c r="AR38" s="11">
        <f>if(surveydata3!AN37="", 0, 1)</f>
        <v>0</v>
      </c>
      <c r="AS38" s="2" t="s">
        <v>97</v>
      </c>
      <c r="AU38" t="str">
        <f t="shared" si="7"/>
        <v>Forums</v>
      </c>
      <c r="AV38" s="2">
        <v>5.0</v>
      </c>
      <c r="AX38">
        <f t="shared" si="8"/>
        <v>5</v>
      </c>
      <c r="AY38" s="2">
        <v>5.0</v>
      </c>
      <c r="BA38">
        <f t="shared" si="9"/>
        <v>5</v>
      </c>
      <c r="BB38" s="2">
        <v>5.0</v>
      </c>
      <c r="BC38" s="2" t="s">
        <v>363</v>
      </c>
      <c r="BD38" s="2" t="s">
        <v>101</v>
      </c>
      <c r="BF38" t="str">
        <f t="shared" si="10"/>
        <v>Google</v>
      </c>
      <c r="BG38" s="2">
        <v>8.0</v>
      </c>
      <c r="BH38" s="2" t="s">
        <v>364</v>
      </c>
      <c r="BI38" s="2" t="s">
        <v>365</v>
      </c>
      <c r="BJ38" s="2" t="s">
        <v>366</v>
      </c>
    </row>
    <row r="39">
      <c r="A39" s="2">
        <v>36.0</v>
      </c>
      <c r="B39">
        <f>if(surveydata3!D38="", 0, 1)</f>
        <v>0</v>
      </c>
      <c r="C39">
        <f>if(surveydata3!E38="", 0, 1)</f>
        <v>0</v>
      </c>
      <c r="D39">
        <f>if(surveydata3!F38="", 0, 1)</f>
        <v>0</v>
      </c>
      <c r="E39">
        <f>if(surveydata3!G38="", 0, 1)</f>
        <v>0</v>
      </c>
      <c r="F39">
        <f>if(surveydata3!H38="", 0, 1)</f>
        <v>1</v>
      </c>
      <c r="G39">
        <f>if(surveydata3!I38="", 0, 1)</f>
        <v>0</v>
      </c>
      <c r="H39" s="4">
        <v>27959.0</v>
      </c>
      <c r="I39" s="2">
        <f t="shared" si="1"/>
        <v>42</v>
      </c>
      <c r="J39" s="2">
        <v>7.0</v>
      </c>
      <c r="K39" s="2">
        <v>50.0</v>
      </c>
      <c r="L39" s="2">
        <v>8.0</v>
      </c>
      <c r="M39" s="2">
        <v>1.0</v>
      </c>
      <c r="N39" s="2" t="s">
        <v>134</v>
      </c>
      <c r="O39" s="2">
        <v>0.0</v>
      </c>
      <c r="P39" s="2" t="s">
        <v>129</v>
      </c>
      <c r="R39" t="str">
        <f t="shared" si="2"/>
        <v>backpack</v>
      </c>
      <c r="S39" s="2" t="s">
        <v>72</v>
      </c>
      <c r="U39" t="str">
        <f t="shared" si="3"/>
        <v>“Data is the new bacon"</v>
      </c>
      <c r="V39" s="2">
        <v>1.0</v>
      </c>
      <c r="W39" s="2" t="s">
        <v>315</v>
      </c>
      <c r="Y39" t="str">
        <f t="shared" si="4"/>
        <v>Software Engineer</v>
      </c>
      <c r="Z39" s="2" t="s">
        <v>111</v>
      </c>
      <c r="AB39" t="str">
        <f t="shared" si="5"/>
        <v>Individual Contributor</v>
      </c>
      <c r="AC39" s="2" t="s">
        <v>123</v>
      </c>
      <c r="AE39" t="str">
        <f t="shared" si="6"/>
        <v>Technology &amp; Internet</v>
      </c>
      <c r="AF39" s="2">
        <v>22.0</v>
      </c>
      <c r="AG39" s="2" t="s">
        <v>367</v>
      </c>
      <c r="AH39" s="2" t="s">
        <v>78</v>
      </c>
      <c r="AI39" s="11">
        <f>if(surveydata3!AE38="", 0, 1)</f>
        <v>0</v>
      </c>
      <c r="AJ39" s="11">
        <f>if(surveydata3!AF38="", 0, 1)</f>
        <v>0</v>
      </c>
      <c r="AK39" s="11">
        <f>if(surveydata3!AG38="", 0, 1)</f>
        <v>0</v>
      </c>
      <c r="AL39" s="11">
        <f>if(surveydata3!AH38="", 0, 1)</f>
        <v>1</v>
      </c>
      <c r="AM39" s="11">
        <f>if(surveydata3!AI38="", 0, 1)</f>
        <v>0</v>
      </c>
      <c r="AN39" s="11">
        <f>if(surveydata3!AJ38="", 0, 1)</f>
        <v>0</v>
      </c>
      <c r="AO39" s="11">
        <f>if(surveydata3!AK38="", 0, 1)</f>
        <v>0</v>
      </c>
      <c r="AP39" s="11">
        <f>if(surveydata3!AL38="", 0, 1)</f>
        <v>0</v>
      </c>
      <c r="AQ39" s="11">
        <f>if(surveydata3!AM38="", 0, 1)</f>
        <v>0</v>
      </c>
      <c r="AR39" s="11">
        <f>if(surveydata3!AN38="", 0, 1)</f>
        <v>0</v>
      </c>
      <c r="AS39" s="2" t="s">
        <v>116</v>
      </c>
      <c r="AU39" t="str">
        <f t="shared" si="7"/>
        <v>Stack Overflow</v>
      </c>
      <c r="AV39" s="2">
        <v>4.0</v>
      </c>
      <c r="AX39">
        <f t="shared" si="8"/>
        <v>4</v>
      </c>
      <c r="AY39" s="2">
        <v>6.0</v>
      </c>
      <c r="BA39">
        <f t="shared" si="9"/>
        <v>6</v>
      </c>
      <c r="BB39" s="2">
        <v>12.0</v>
      </c>
      <c r="BC39" s="2" t="s">
        <v>368</v>
      </c>
      <c r="BD39" s="2" t="s">
        <v>84</v>
      </c>
      <c r="BF39" t="str">
        <f t="shared" si="10"/>
        <v>Friend / word of mouth</v>
      </c>
      <c r="BG39" s="2">
        <v>10.0</v>
      </c>
      <c r="BH39" s="2" t="s">
        <v>369</v>
      </c>
      <c r="BI39" s="2" t="s">
        <v>370</v>
      </c>
    </row>
    <row r="40">
      <c r="A40" s="2">
        <v>37.0</v>
      </c>
      <c r="B40">
        <f>if(surveydata3!D39="", 0, 1)</f>
        <v>1</v>
      </c>
      <c r="C40">
        <f>if(surveydata3!E39="", 0, 1)</f>
        <v>1</v>
      </c>
      <c r="D40">
        <f>if(surveydata3!F39="", 0, 1)</f>
        <v>0</v>
      </c>
      <c r="E40">
        <f>if(surveydata3!G39="", 0, 1)</f>
        <v>1</v>
      </c>
      <c r="F40">
        <f>if(surveydata3!H39="", 0, 1)</f>
        <v>1</v>
      </c>
      <c r="G40">
        <f>if(surveydata3!I39="", 0, 1)</f>
        <v>0</v>
      </c>
      <c r="H40" s="4">
        <v>33295.0</v>
      </c>
      <c r="I40" s="2">
        <f t="shared" si="1"/>
        <v>27</v>
      </c>
      <c r="J40" s="2">
        <v>6.0</v>
      </c>
      <c r="K40" s="2">
        <v>60.0</v>
      </c>
      <c r="L40" s="2">
        <v>8.0</v>
      </c>
      <c r="M40" s="2">
        <v>5.0</v>
      </c>
      <c r="N40" s="2" t="s">
        <v>327</v>
      </c>
      <c r="O40" s="2">
        <v>1.0</v>
      </c>
      <c r="P40" s="2" t="s">
        <v>205</v>
      </c>
      <c r="R40" t="str">
        <f t="shared" si="2"/>
        <v>socks</v>
      </c>
      <c r="S40" s="2" t="s">
        <v>90</v>
      </c>
      <c r="U40" t="str">
        <f t="shared" si="3"/>
        <v>”Math - all the cool kids are doing it”</v>
      </c>
      <c r="V40" s="2">
        <v>1.0</v>
      </c>
      <c r="W40" s="2" t="s">
        <v>224</v>
      </c>
      <c r="Y40" t="str">
        <f t="shared" si="4"/>
        <v>Data Scientist</v>
      </c>
      <c r="Z40" s="2" t="s">
        <v>147</v>
      </c>
      <c r="AB40" t="str">
        <f t="shared" si="5"/>
        <v>Not Applicable</v>
      </c>
      <c r="AC40" s="2" t="s">
        <v>123</v>
      </c>
      <c r="AE40" t="str">
        <f t="shared" si="6"/>
        <v>Technology &amp; Internet</v>
      </c>
      <c r="AF40" s="2">
        <v>3.0</v>
      </c>
      <c r="AG40" s="2" t="s">
        <v>301</v>
      </c>
      <c r="AH40" s="2" t="s">
        <v>114</v>
      </c>
      <c r="AI40" s="11">
        <f>if(surveydata3!AE39="", 0, 1)</f>
        <v>0</v>
      </c>
      <c r="AJ40" s="11">
        <f>if(surveydata3!AF39="", 0, 1)</f>
        <v>0</v>
      </c>
      <c r="AK40" s="11">
        <f>if(surveydata3!AG39="", 0, 1)</f>
        <v>0</v>
      </c>
      <c r="AL40" s="11">
        <f>if(surveydata3!AH39="", 0, 1)</f>
        <v>1</v>
      </c>
      <c r="AM40" s="11">
        <f>if(surveydata3!AI39="", 0, 1)</f>
        <v>0</v>
      </c>
      <c r="AN40" s="11">
        <f>if(surveydata3!AJ39="", 0, 1)</f>
        <v>0</v>
      </c>
      <c r="AO40" s="11">
        <f>if(surveydata3!AK39="", 0, 1)</f>
        <v>0</v>
      </c>
      <c r="AP40" s="11">
        <f>if(surveydata3!AL39="", 0, 1)</f>
        <v>0</v>
      </c>
      <c r="AQ40" s="11">
        <f>if(surveydata3!AM39="", 0, 1)</f>
        <v>0</v>
      </c>
      <c r="AR40" s="11">
        <f>if(surveydata3!AN39="", 0, 1)</f>
        <v>0</v>
      </c>
      <c r="AS40" s="2" t="s">
        <v>79</v>
      </c>
      <c r="AU40" t="str">
        <f t="shared" si="7"/>
        <v>Slack Channel</v>
      </c>
      <c r="AV40" s="2">
        <v>6.0</v>
      </c>
      <c r="AX40">
        <f t="shared" si="8"/>
        <v>6</v>
      </c>
      <c r="AY40" s="2">
        <v>6.0</v>
      </c>
      <c r="BA40">
        <f t="shared" si="9"/>
        <v>6</v>
      </c>
      <c r="BB40" s="2">
        <v>6.0</v>
      </c>
      <c r="BC40" s="2" t="s">
        <v>371</v>
      </c>
      <c r="BD40" s="2" t="s">
        <v>101</v>
      </c>
      <c r="BF40" t="str">
        <f t="shared" si="10"/>
        <v>Google</v>
      </c>
      <c r="BG40" s="2">
        <v>10.0</v>
      </c>
      <c r="BH40" s="2" t="s">
        <v>372</v>
      </c>
      <c r="BJ40" s="2" t="s">
        <v>373</v>
      </c>
    </row>
    <row r="41">
      <c r="A41" s="2">
        <v>38.0</v>
      </c>
      <c r="B41">
        <f>if(surveydata3!D40="", 0, 1)</f>
        <v>0</v>
      </c>
      <c r="C41">
        <f>if(surveydata3!E40="", 0, 1)</f>
        <v>1</v>
      </c>
      <c r="D41">
        <f>if(surveydata3!F40="", 0, 1)</f>
        <v>0</v>
      </c>
      <c r="E41">
        <f>if(surveydata3!G40="", 0, 1)</f>
        <v>0</v>
      </c>
      <c r="F41">
        <f>if(surveydata3!H40="", 0, 1)</f>
        <v>1</v>
      </c>
      <c r="G41">
        <f>if(surveydata3!I40="", 0, 1)</f>
        <v>0</v>
      </c>
      <c r="H41" s="4">
        <v>29326.0</v>
      </c>
      <c r="I41" s="2">
        <f t="shared" si="1"/>
        <v>38</v>
      </c>
      <c r="J41" s="2">
        <v>6.0</v>
      </c>
      <c r="K41" s="2">
        <v>50.0</v>
      </c>
      <c r="L41" s="2">
        <v>7.0</v>
      </c>
      <c r="M41" s="2">
        <v>2.0</v>
      </c>
      <c r="N41" s="2" t="s">
        <v>327</v>
      </c>
      <c r="O41" s="2">
        <v>0.0</v>
      </c>
      <c r="P41" s="2" t="s">
        <v>129</v>
      </c>
      <c r="R41" t="str">
        <f t="shared" si="2"/>
        <v>backpack</v>
      </c>
      <c r="S41" s="2" t="s">
        <v>90</v>
      </c>
      <c r="U41" t="str">
        <f t="shared" si="3"/>
        <v>”Math - all the cool kids are doing it”</v>
      </c>
      <c r="V41" s="2">
        <v>1.0</v>
      </c>
      <c r="W41" s="2" t="s">
        <v>74</v>
      </c>
      <c r="Y41" t="str">
        <f t="shared" si="4"/>
        <v>Product Management/Project Management</v>
      </c>
      <c r="Z41" s="2" t="s">
        <v>75</v>
      </c>
      <c r="AB41" t="str">
        <f t="shared" si="5"/>
        <v>Manager</v>
      </c>
      <c r="AC41" s="2" t="s">
        <v>374</v>
      </c>
      <c r="AE41" t="str">
        <f t="shared" si="6"/>
        <v>Automotive</v>
      </c>
      <c r="AF41" s="2">
        <v>3.0</v>
      </c>
      <c r="AG41" s="2" t="s">
        <v>375</v>
      </c>
      <c r="AH41" s="2" t="s">
        <v>114</v>
      </c>
      <c r="AI41" s="11">
        <f>if(surveydata3!AE40="", 0, 1)</f>
        <v>0</v>
      </c>
      <c r="AJ41" s="11">
        <f>if(surveydata3!AF40="", 0, 1)</f>
        <v>1</v>
      </c>
      <c r="AK41" s="11">
        <f>if(surveydata3!AG40="", 0, 1)</f>
        <v>0</v>
      </c>
      <c r="AL41" s="11">
        <f>if(surveydata3!AH40="", 0, 1)</f>
        <v>0</v>
      </c>
      <c r="AM41" s="11">
        <f>if(surveydata3!AI40="", 0, 1)</f>
        <v>0</v>
      </c>
      <c r="AN41" s="11">
        <f>if(surveydata3!AJ40="", 0, 1)</f>
        <v>0</v>
      </c>
      <c r="AO41" s="11">
        <f>if(surveydata3!AK40="", 0, 1)</f>
        <v>0</v>
      </c>
      <c r="AP41" s="11">
        <f>if(surveydata3!AL40="", 0, 1)</f>
        <v>0</v>
      </c>
      <c r="AQ41" s="11">
        <f>if(surveydata3!AM40="", 0, 1)</f>
        <v>0</v>
      </c>
      <c r="AR41" s="11">
        <f>if(surveydata3!AN40="", 0, 1)</f>
        <v>0</v>
      </c>
      <c r="AS41" s="2" t="s">
        <v>79</v>
      </c>
      <c r="AU41" t="str">
        <f t="shared" si="7"/>
        <v>Slack Channel</v>
      </c>
      <c r="AV41" s="2">
        <v>6.0</v>
      </c>
      <c r="AX41">
        <f t="shared" si="8"/>
        <v>6</v>
      </c>
      <c r="AY41" s="2">
        <v>3.0</v>
      </c>
      <c r="BA41">
        <f t="shared" si="9"/>
        <v>3</v>
      </c>
      <c r="BB41" s="2">
        <v>5.0</v>
      </c>
      <c r="BC41" s="2" t="s">
        <v>376</v>
      </c>
      <c r="BD41" s="2" t="s">
        <v>101</v>
      </c>
      <c r="BF41" t="str">
        <f t="shared" si="10"/>
        <v>Google</v>
      </c>
      <c r="BG41" s="2">
        <v>10.0</v>
      </c>
      <c r="BH41" s="2" t="s">
        <v>377</v>
      </c>
      <c r="BI41" s="2" t="s">
        <v>41</v>
      </c>
      <c r="BJ41" s="2" t="s">
        <v>378</v>
      </c>
    </row>
    <row r="42">
      <c r="A42" s="2">
        <v>39.0</v>
      </c>
      <c r="B42">
        <f>if(surveydata3!D41="", 0, 1)</f>
        <v>0</v>
      </c>
      <c r="C42">
        <f>if(surveydata3!E41="", 0, 1)</f>
        <v>0</v>
      </c>
      <c r="D42">
        <f>if(surveydata3!F41="", 0, 1)</f>
        <v>1</v>
      </c>
      <c r="E42">
        <f>if(surveydata3!G41="", 0, 1)</f>
        <v>0</v>
      </c>
      <c r="F42">
        <f>if(surveydata3!H41="", 0, 1)</f>
        <v>0</v>
      </c>
      <c r="G42">
        <f>if(surveydata3!I41="", 0, 1)</f>
        <v>0</v>
      </c>
      <c r="H42" s="4">
        <v>35093.0</v>
      </c>
      <c r="I42" s="2">
        <f t="shared" si="1"/>
        <v>22</v>
      </c>
      <c r="J42" s="2">
        <v>8.0</v>
      </c>
      <c r="K42" s="2">
        <v>60.0</v>
      </c>
      <c r="L42" s="2">
        <v>9.0</v>
      </c>
      <c r="M42" s="2">
        <v>6.0</v>
      </c>
      <c r="N42" s="2" t="s">
        <v>327</v>
      </c>
      <c r="O42" s="2">
        <v>0.0</v>
      </c>
      <c r="P42" s="2" t="s">
        <v>129</v>
      </c>
      <c r="R42" t="str">
        <f t="shared" si="2"/>
        <v>backpack</v>
      </c>
      <c r="S42" s="2" t="s">
        <v>135</v>
      </c>
      <c r="U42" t="str">
        <f t="shared" si="3"/>
        <v>“A quality life demands quality questions”</v>
      </c>
      <c r="V42" s="2">
        <v>0.0</v>
      </c>
      <c r="Y42" t="str">
        <f t="shared" si="4"/>
        <v/>
      </c>
      <c r="AB42" t="str">
        <f t="shared" si="5"/>
        <v/>
      </c>
      <c r="AE42" t="str">
        <f t="shared" si="6"/>
        <v/>
      </c>
      <c r="AH42" s="2" t="s">
        <v>236</v>
      </c>
      <c r="AI42" s="11">
        <f>if(surveydata3!AE41="", 0, 1)</f>
        <v>0</v>
      </c>
      <c r="AJ42" s="11">
        <f>if(surveydata3!AF41="", 0, 1)</f>
        <v>0</v>
      </c>
      <c r="AK42" s="11">
        <f>if(surveydata3!AG41="", 0, 1)</f>
        <v>0</v>
      </c>
      <c r="AL42" s="11">
        <f>if(surveydata3!AH41="", 0, 1)</f>
        <v>1</v>
      </c>
      <c r="AM42" s="11">
        <f>if(surveydata3!AI41="", 0, 1)</f>
        <v>0</v>
      </c>
      <c r="AN42" s="11">
        <f>if(surveydata3!AJ41="", 0, 1)</f>
        <v>0</v>
      </c>
      <c r="AO42" s="11">
        <f>if(surveydata3!AK41="", 0, 1)</f>
        <v>0</v>
      </c>
      <c r="AP42" s="11">
        <f>if(surveydata3!AL41="", 0, 1)</f>
        <v>0</v>
      </c>
      <c r="AQ42" s="11">
        <f>if(surveydata3!AM41="", 0, 1)</f>
        <v>0</v>
      </c>
      <c r="AR42" s="11">
        <f>if(surveydata3!AN41="", 0, 1)</f>
        <v>0</v>
      </c>
      <c r="AS42" s="2" t="s">
        <v>97</v>
      </c>
      <c r="AU42" t="str">
        <f t="shared" si="7"/>
        <v>Forums</v>
      </c>
      <c r="AV42" s="2">
        <v>5.0</v>
      </c>
      <c r="AX42">
        <f t="shared" si="8"/>
        <v>5</v>
      </c>
      <c r="AY42" s="2">
        <v>5.0</v>
      </c>
      <c r="BA42">
        <f t="shared" si="9"/>
        <v>5</v>
      </c>
      <c r="BB42" s="2">
        <v>24.0</v>
      </c>
      <c r="BC42" s="2" t="s">
        <v>379</v>
      </c>
      <c r="BD42" s="2" t="s">
        <v>84</v>
      </c>
      <c r="BF42" t="str">
        <f t="shared" si="10"/>
        <v>Friend / word of mouth</v>
      </c>
      <c r="BG42" s="2">
        <v>9.0</v>
      </c>
      <c r="BH42" s="2" t="s">
        <v>380</v>
      </c>
      <c r="BI42" s="2" t="s">
        <v>381</v>
      </c>
      <c r="BJ42" s="2" t="s">
        <v>382</v>
      </c>
    </row>
    <row r="43">
      <c r="A43" s="2">
        <v>40.0</v>
      </c>
      <c r="B43">
        <f>if(surveydata3!D42="", 0, 1)</f>
        <v>1</v>
      </c>
      <c r="C43">
        <f>if(surveydata3!E42="", 0, 1)</f>
        <v>0</v>
      </c>
      <c r="D43">
        <f>if(surveydata3!F42="", 0, 1)</f>
        <v>0</v>
      </c>
      <c r="E43">
        <f>if(surveydata3!G42="", 0, 1)</f>
        <v>0</v>
      </c>
      <c r="F43">
        <f>if(surveydata3!H42="", 0, 1)</f>
        <v>0</v>
      </c>
      <c r="G43">
        <f>if(surveydata3!I42="", 0, 1)</f>
        <v>0</v>
      </c>
      <c r="H43" s="4">
        <v>31833.0</v>
      </c>
      <c r="I43" s="2">
        <f t="shared" si="1"/>
        <v>31</v>
      </c>
      <c r="J43" s="2">
        <v>8.0</v>
      </c>
      <c r="K43" s="2">
        <v>150.0</v>
      </c>
      <c r="L43" s="2">
        <v>8.0</v>
      </c>
      <c r="M43" s="2">
        <v>6.0</v>
      </c>
      <c r="N43" s="2" t="s">
        <v>327</v>
      </c>
      <c r="O43" s="2">
        <v>1.0</v>
      </c>
      <c r="P43" s="2" t="s">
        <v>71</v>
      </c>
      <c r="R43" t="str">
        <f t="shared" si="2"/>
        <v>hoodie</v>
      </c>
      <c r="S43" s="2" t="s">
        <v>90</v>
      </c>
      <c r="U43" t="str">
        <f t="shared" si="3"/>
        <v>”Math - all the cool kids are doing it”</v>
      </c>
      <c r="V43" s="2">
        <v>1.0</v>
      </c>
      <c r="W43" s="2" t="s">
        <v>11</v>
      </c>
      <c r="Y43" t="str">
        <f t="shared" si="4"/>
        <v>Other</v>
      </c>
      <c r="Z43" s="2" t="s">
        <v>111</v>
      </c>
      <c r="AB43" t="str">
        <f t="shared" si="5"/>
        <v>Individual Contributor</v>
      </c>
      <c r="AC43" s="2" t="s">
        <v>228</v>
      </c>
      <c r="AE43" t="str">
        <f t="shared" si="6"/>
        <v>Healthcare and Pharmaceuticals</v>
      </c>
      <c r="AF43" s="2">
        <v>7.0</v>
      </c>
      <c r="AG43" s="2" t="s">
        <v>383</v>
      </c>
      <c r="AH43" s="2" t="s">
        <v>78</v>
      </c>
      <c r="AI43" s="11">
        <f>if(surveydata3!AE42="", 0, 1)</f>
        <v>1</v>
      </c>
      <c r="AJ43" s="11">
        <f>if(surveydata3!AF42="", 0, 1)</f>
        <v>0</v>
      </c>
      <c r="AK43" s="11">
        <f>if(surveydata3!AG42="", 0, 1)</f>
        <v>0</v>
      </c>
      <c r="AL43" s="11">
        <f>if(surveydata3!AH42="", 0, 1)</f>
        <v>0</v>
      </c>
      <c r="AM43" s="11">
        <f>if(surveydata3!AI42="", 0, 1)</f>
        <v>0</v>
      </c>
      <c r="AN43" s="11">
        <f>if(surveydata3!AJ42="", 0, 1)</f>
        <v>1</v>
      </c>
      <c r="AO43" s="11">
        <f>if(surveydata3!AK42="", 0, 1)</f>
        <v>0</v>
      </c>
      <c r="AP43" s="11">
        <f>if(surveydata3!AL42="", 0, 1)</f>
        <v>0</v>
      </c>
      <c r="AQ43" s="11">
        <f>if(surveydata3!AM42="", 0, 1)</f>
        <v>0</v>
      </c>
      <c r="AR43" s="11">
        <f>if(surveydata3!AN42="", 0, 1)</f>
        <v>0</v>
      </c>
      <c r="AS43" s="2" t="s">
        <v>97</v>
      </c>
      <c r="AU43" t="str">
        <f t="shared" si="7"/>
        <v>Forums</v>
      </c>
      <c r="AV43" s="2">
        <v>6.0</v>
      </c>
      <c r="AX43">
        <f t="shared" si="8"/>
        <v>6</v>
      </c>
      <c r="AY43" s="2">
        <v>6.0</v>
      </c>
      <c r="BA43">
        <f t="shared" si="9"/>
        <v>6</v>
      </c>
      <c r="BB43" s="2">
        <v>12.0</v>
      </c>
      <c r="BC43" s="2" t="s">
        <v>384</v>
      </c>
      <c r="BD43" s="2" t="s">
        <v>101</v>
      </c>
      <c r="BF43" t="str">
        <f t="shared" si="10"/>
        <v>Google</v>
      </c>
      <c r="BG43" s="2">
        <v>10.0</v>
      </c>
      <c r="BH43" s="2" t="s">
        <v>385</v>
      </c>
    </row>
    <row r="44">
      <c r="A44" s="2">
        <v>41.0</v>
      </c>
      <c r="B44">
        <f>if(surveydata3!D43="", 0, 1)</f>
        <v>0</v>
      </c>
      <c r="C44">
        <f>if(surveydata3!E43="", 0, 1)</f>
        <v>0</v>
      </c>
      <c r="D44">
        <f>if(surveydata3!F43="", 0, 1)</f>
        <v>0</v>
      </c>
      <c r="E44">
        <f>if(surveydata3!G43="", 0, 1)</f>
        <v>0</v>
      </c>
      <c r="F44">
        <f>if(surveydata3!H43="", 0, 1)</f>
        <v>1</v>
      </c>
      <c r="G44">
        <f>if(surveydata3!I43="", 0, 1)</f>
        <v>0</v>
      </c>
      <c r="H44" s="4">
        <v>29562.0</v>
      </c>
      <c r="I44" s="2">
        <f t="shared" si="1"/>
        <v>37</v>
      </c>
      <c r="J44" s="2">
        <v>6.0</v>
      </c>
      <c r="K44" s="2">
        <v>50.0</v>
      </c>
      <c r="L44" s="2">
        <v>18.0</v>
      </c>
      <c r="M44" s="2">
        <v>10.0</v>
      </c>
      <c r="N44" s="2" t="s">
        <v>120</v>
      </c>
      <c r="O44" s="2">
        <v>0.0</v>
      </c>
      <c r="P44" s="2" t="s">
        <v>71</v>
      </c>
      <c r="R44" t="str">
        <f t="shared" si="2"/>
        <v>hoodie</v>
      </c>
      <c r="T44" s="2" t="s">
        <v>386</v>
      </c>
      <c r="U44" t="str">
        <f t="shared" si="3"/>
        <v>Without data, you're just another person with an opinion.</v>
      </c>
      <c r="V44" s="2">
        <v>1.0</v>
      </c>
      <c r="W44" s="2" t="s">
        <v>315</v>
      </c>
      <c r="Y44" t="str">
        <f t="shared" si="4"/>
        <v>Software Engineer</v>
      </c>
      <c r="Z44" s="2" t="s">
        <v>75</v>
      </c>
      <c r="AB44" t="str">
        <f t="shared" si="5"/>
        <v>Manager</v>
      </c>
      <c r="AD44" s="2" t="s">
        <v>387</v>
      </c>
      <c r="AE44" t="str">
        <f t="shared" si="6"/>
        <v>Consulting (Design studio)</v>
      </c>
      <c r="AF44" s="2">
        <v>15.0</v>
      </c>
      <c r="AG44" s="2" t="s">
        <v>388</v>
      </c>
      <c r="AH44" s="2" t="s">
        <v>78</v>
      </c>
      <c r="AI44" s="11">
        <f>if(surveydata3!AE43="", 0, 1)</f>
        <v>0</v>
      </c>
      <c r="AJ44" s="11">
        <f>if(surveydata3!AF43="", 0, 1)</f>
        <v>0</v>
      </c>
      <c r="AK44" s="11">
        <f>if(surveydata3!AG43="", 0, 1)</f>
        <v>1</v>
      </c>
      <c r="AL44" s="11">
        <f>if(surveydata3!AH43="", 0, 1)</f>
        <v>1</v>
      </c>
      <c r="AM44" s="11">
        <f>if(surveydata3!AI43="", 0, 1)</f>
        <v>0</v>
      </c>
      <c r="AN44" s="11">
        <f>if(surveydata3!AJ43="", 0, 1)</f>
        <v>1</v>
      </c>
      <c r="AO44" s="11">
        <f>if(surveydata3!AK43="", 0, 1)</f>
        <v>0</v>
      </c>
      <c r="AP44" s="11">
        <f>if(surveydata3!AL43="", 0, 1)</f>
        <v>0</v>
      </c>
      <c r="AQ44" s="11">
        <f>if(surveydata3!AM43="", 0, 1)</f>
        <v>0</v>
      </c>
      <c r="AR44" s="11">
        <f>if(surveydata3!AN43="", 0, 1)</f>
        <v>0</v>
      </c>
      <c r="AS44" s="2" t="s">
        <v>97</v>
      </c>
      <c r="AU44" t="str">
        <f t="shared" si="7"/>
        <v>Forums</v>
      </c>
      <c r="AV44" s="2">
        <v>5.0</v>
      </c>
      <c r="AX44">
        <f t="shared" si="8"/>
        <v>5</v>
      </c>
      <c r="AY44" s="2">
        <v>2.0</v>
      </c>
      <c r="BA44">
        <f t="shared" si="9"/>
        <v>2</v>
      </c>
      <c r="BB44" s="2">
        <v>4.0</v>
      </c>
      <c r="BC44" s="2" t="s">
        <v>389</v>
      </c>
      <c r="BD44" s="2" t="s">
        <v>101</v>
      </c>
      <c r="BF44" t="str">
        <f t="shared" si="10"/>
        <v>Google</v>
      </c>
      <c r="BG44" s="2">
        <v>10.0</v>
      </c>
      <c r="BH44" s="2" t="s">
        <v>390</v>
      </c>
      <c r="BI44" s="2" t="s">
        <v>391</v>
      </c>
      <c r="BJ44" s="2" t="s">
        <v>392</v>
      </c>
    </row>
    <row r="45">
      <c r="A45" s="2">
        <v>42.0</v>
      </c>
      <c r="B45">
        <f>if(surveydata3!D44="", 0, 1)</f>
        <v>1</v>
      </c>
      <c r="C45">
        <f>if(surveydata3!E44="", 0, 1)</f>
        <v>0</v>
      </c>
      <c r="D45">
        <f>if(surveydata3!F44="", 0, 1)</f>
        <v>0</v>
      </c>
      <c r="E45">
        <f>if(surveydata3!G44="", 0, 1)</f>
        <v>0</v>
      </c>
      <c r="F45">
        <f>if(surveydata3!H44="", 0, 1)</f>
        <v>0</v>
      </c>
      <c r="G45">
        <f>if(surveydata3!I44="", 0, 1)</f>
        <v>0</v>
      </c>
      <c r="I45" s="2" t="str">
        <f t="shared" si="1"/>
        <v/>
      </c>
      <c r="J45" s="2">
        <v>6.0</v>
      </c>
      <c r="K45" s="2">
        <v>30.0</v>
      </c>
      <c r="L45" s="2">
        <v>10.0</v>
      </c>
      <c r="M45" s="2">
        <v>5.0</v>
      </c>
      <c r="N45" s="2" t="s">
        <v>167</v>
      </c>
      <c r="O45" s="2">
        <v>0.0</v>
      </c>
      <c r="P45" s="2" t="s">
        <v>129</v>
      </c>
      <c r="R45" t="str">
        <f t="shared" si="2"/>
        <v>backpack</v>
      </c>
      <c r="S45" s="2" t="s">
        <v>90</v>
      </c>
      <c r="U45" t="str">
        <f t="shared" si="3"/>
        <v>”Math - all the cool kids are doing it”</v>
      </c>
      <c r="V45" s="2">
        <v>1.0</v>
      </c>
      <c r="W45" s="2" t="s">
        <v>11</v>
      </c>
      <c r="Y45" t="str">
        <f t="shared" si="4"/>
        <v>Other</v>
      </c>
      <c r="AA45" s="2" t="s">
        <v>393</v>
      </c>
      <c r="AB45" t="str">
        <f t="shared" si="5"/>
        <v>Engineer</v>
      </c>
      <c r="AD45" s="2" t="s">
        <v>394</v>
      </c>
      <c r="AE45" t="str">
        <f t="shared" si="6"/>
        <v>Semiconductor</v>
      </c>
      <c r="AF45" s="2">
        <v>6.0</v>
      </c>
      <c r="AH45" s="2" t="s">
        <v>114</v>
      </c>
      <c r="AI45" s="11">
        <f>if(surveydata3!AE44="", 0, 1)</f>
        <v>0</v>
      </c>
      <c r="AJ45" s="11">
        <f>if(surveydata3!AF44="", 0, 1)</f>
        <v>0</v>
      </c>
      <c r="AK45" s="11">
        <f>if(surveydata3!AG44="", 0, 1)</f>
        <v>0</v>
      </c>
      <c r="AL45" s="11">
        <f>if(surveydata3!AH44="", 0, 1)</f>
        <v>1</v>
      </c>
      <c r="AM45" s="11">
        <f>if(surveydata3!AI44="", 0, 1)</f>
        <v>1</v>
      </c>
      <c r="AN45" s="11">
        <f>if(surveydata3!AJ44="", 0, 1)</f>
        <v>0</v>
      </c>
      <c r="AO45" s="11">
        <f>if(surveydata3!AK44="", 0, 1)</f>
        <v>0</v>
      </c>
      <c r="AP45" s="11">
        <f>if(surveydata3!AL44="", 0, 1)</f>
        <v>0</v>
      </c>
      <c r="AQ45" s="11">
        <f>if(surveydata3!AM44="", 0, 1)</f>
        <v>0</v>
      </c>
      <c r="AR45" s="11">
        <f>if(surveydata3!AN44="", 0, 1)</f>
        <v>0</v>
      </c>
      <c r="AS45" s="2" t="s">
        <v>79</v>
      </c>
      <c r="AU45" t="str">
        <f t="shared" si="7"/>
        <v>Slack Channel</v>
      </c>
      <c r="AV45" s="2">
        <v>4.0</v>
      </c>
      <c r="AX45">
        <f t="shared" si="8"/>
        <v>4</v>
      </c>
      <c r="AY45" s="2">
        <v>4.0</v>
      </c>
      <c r="BA45">
        <f t="shared" si="9"/>
        <v>4</v>
      </c>
      <c r="BB45" s="2">
        <v>8.0</v>
      </c>
      <c r="BC45" s="2" t="s">
        <v>395</v>
      </c>
      <c r="BD45" s="2" t="s">
        <v>101</v>
      </c>
      <c r="BF45" t="str">
        <f t="shared" si="10"/>
        <v>Google</v>
      </c>
      <c r="BG45" s="2">
        <v>7.0</v>
      </c>
      <c r="BH45" s="2" t="s">
        <v>396</v>
      </c>
      <c r="BI45" s="2" t="s">
        <v>397</v>
      </c>
      <c r="BJ45" s="2" t="s">
        <v>398</v>
      </c>
    </row>
    <row r="46">
      <c r="A46" s="2">
        <v>43.0</v>
      </c>
      <c r="B46">
        <f>if(surveydata3!D45="", 0, 1)</f>
        <v>1</v>
      </c>
      <c r="C46">
        <f>if(surveydata3!E45="", 0, 1)</f>
        <v>1</v>
      </c>
      <c r="D46">
        <f>if(surveydata3!F45="", 0, 1)</f>
        <v>0</v>
      </c>
      <c r="E46">
        <f>if(surveydata3!G45="", 0, 1)</f>
        <v>0</v>
      </c>
      <c r="F46">
        <f>if(surveydata3!H45="", 0, 1)</f>
        <v>0</v>
      </c>
      <c r="G46">
        <f>if(surveydata3!I45="", 0, 1)</f>
        <v>0</v>
      </c>
      <c r="H46" s="4">
        <v>30578.0</v>
      </c>
      <c r="I46" s="2">
        <f t="shared" si="1"/>
        <v>34</v>
      </c>
      <c r="J46" s="2">
        <v>7.0</v>
      </c>
      <c r="K46" s="2">
        <v>50.0</v>
      </c>
      <c r="L46" s="2">
        <v>8.0</v>
      </c>
      <c r="M46" s="2">
        <v>4.0</v>
      </c>
      <c r="N46" s="2" t="s">
        <v>327</v>
      </c>
      <c r="O46" s="2">
        <v>1.0</v>
      </c>
      <c r="P46" s="2" t="s">
        <v>71</v>
      </c>
      <c r="R46" t="str">
        <f t="shared" si="2"/>
        <v>hoodie</v>
      </c>
      <c r="S46" s="2" t="s">
        <v>135</v>
      </c>
      <c r="U46" t="str">
        <f t="shared" si="3"/>
        <v>“A quality life demands quality questions”</v>
      </c>
      <c r="V46" s="2">
        <v>1.0</v>
      </c>
      <c r="W46" s="2" t="s">
        <v>35</v>
      </c>
      <c r="Y46" t="str">
        <f t="shared" si="4"/>
        <v>Data Analyst</v>
      </c>
      <c r="Z46" s="2" t="s">
        <v>75</v>
      </c>
      <c r="AB46" t="str">
        <f t="shared" si="5"/>
        <v>Manager</v>
      </c>
      <c r="AC46" s="2" t="s">
        <v>399</v>
      </c>
      <c r="AE46" t="str">
        <f t="shared" si="6"/>
        <v>Utilities, Energy and Extraction</v>
      </c>
      <c r="AF46" s="2">
        <v>11.0</v>
      </c>
      <c r="AG46" s="2" t="s">
        <v>400</v>
      </c>
      <c r="AH46" s="2" t="s">
        <v>78</v>
      </c>
      <c r="AI46" s="11">
        <f>if(surveydata3!AE45="", 0, 1)</f>
        <v>0</v>
      </c>
      <c r="AJ46" s="11">
        <f>if(surveydata3!AF45="", 0, 1)</f>
        <v>1</v>
      </c>
      <c r="AK46" s="11">
        <f>if(surveydata3!AG45="", 0, 1)</f>
        <v>0</v>
      </c>
      <c r="AL46" s="11">
        <f>if(surveydata3!AH45="", 0, 1)</f>
        <v>0</v>
      </c>
      <c r="AM46" s="11">
        <f>if(surveydata3!AI45="", 0, 1)</f>
        <v>0</v>
      </c>
      <c r="AN46" s="11">
        <f>if(surveydata3!AJ45="", 0, 1)</f>
        <v>0</v>
      </c>
      <c r="AO46" s="11">
        <f>if(surveydata3!AK45="", 0, 1)</f>
        <v>0</v>
      </c>
      <c r="AP46" s="11">
        <f>if(surveydata3!AL45="", 0, 1)</f>
        <v>0</v>
      </c>
      <c r="AQ46" s="11">
        <f>if(surveydata3!AM45="", 0, 1)</f>
        <v>0</v>
      </c>
      <c r="AR46" s="11">
        <f>if(surveydata3!AN45="", 0, 1)</f>
        <v>0</v>
      </c>
      <c r="AS46" s="2" t="s">
        <v>97</v>
      </c>
      <c r="AU46" t="str">
        <f t="shared" si="7"/>
        <v>Forums</v>
      </c>
      <c r="AV46" s="2">
        <v>5.0</v>
      </c>
      <c r="AX46">
        <f t="shared" si="8"/>
        <v>5</v>
      </c>
      <c r="AY46" s="2">
        <v>6.0</v>
      </c>
      <c r="BA46">
        <f t="shared" si="9"/>
        <v>6</v>
      </c>
      <c r="BB46" s="2">
        <v>40.0</v>
      </c>
      <c r="BC46" s="2" t="s">
        <v>401</v>
      </c>
      <c r="BD46" s="2" t="s">
        <v>101</v>
      </c>
      <c r="BF46" t="str">
        <f t="shared" si="10"/>
        <v>Google</v>
      </c>
      <c r="BG46" s="2">
        <v>9.0</v>
      </c>
      <c r="BH46" s="2" t="s">
        <v>402</v>
      </c>
      <c r="BI46" s="2" t="s">
        <v>403</v>
      </c>
      <c r="BJ46" s="2" t="s">
        <v>404</v>
      </c>
    </row>
    <row r="47">
      <c r="A47" s="2">
        <v>44.0</v>
      </c>
      <c r="B47">
        <f>if(surveydata3!D46="", 0, 1)</f>
        <v>0</v>
      </c>
      <c r="C47">
        <f>if(surveydata3!E46="", 0, 1)</f>
        <v>1</v>
      </c>
      <c r="D47">
        <f>if(surveydata3!F46="", 0, 1)</f>
        <v>1</v>
      </c>
      <c r="E47">
        <f>if(surveydata3!G46="", 0, 1)</f>
        <v>0</v>
      </c>
      <c r="F47">
        <f>if(surveydata3!H46="", 0, 1)</f>
        <v>0</v>
      </c>
      <c r="G47">
        <f>if(surveydata3!I46="", 0, 1)</f>
        <v>0</v>
      </c>
      <c r="H47" s="4">
        <v>33712.0</v>
      </c>
      <c r="I47" s="2">
        <f t="shared" si="1"/>
        <v>26</v>
      </c>
      <c r="J47" s="2">
        <v>8.0</v>
      </c>
      <c r="K47" s="2">
        <v>120.0</v>
      </c>
      <c r="L47" s="2">
        <v>12.0</v>
      </c>
      <c r="M47" s="2">
        <v>10.0</v>
      </c>
      <c r="N47" s="2" t="s">
        <v>405</v>
      </c>
      <c r="O47" s="2">
        <v>1.0</v>
      </c>
      <c r="Q47" s="2" t="s">
        <v>406</v>
      </c>
      <c r="R47" t="str">
        <f t="shared" si="2"/>
        <v>Coffee mug</v>
      </c>
      <c r="S47" s="2" t="s">
        <v>72</v>
      </c>
      <c r="U47" t="str">
        <f t="shared" si="3"/>
        <v>“Data is the new bacon"</v>
      </c>
      <c r="V47" s="2">
        <v>1.0</v>
      </c>
      <c r="W47" s="2" t="s">
        <v>35</v>
      </c>
      <c r="Y47" t="str">
        <f t="shared" si="4"/>
        <v>Data Analyst</v>
      </c>
      <c r="Z47" s="2" t="s">
        <v>111</v>
      </c>
      <c r="AB47" t="str">
        <f t="shared" si="5"/>
        <v>Individual Contributor</v>
      </c>
      <c r="AC47" s="2" t="s">
        <v>407</v>
      </c>
      <c r="AE47" t="str">
        <f t="shared" si="6"/>
        <v>Real Estate</v>
      </c>
      <c r="AF47" s="2">
        <v>3.0</v>
      </c>
      <c r="AG47" s="2" t="s">
        <v>408</v>
      </c>
      <c r="AH47" s="2" t="s">
        <v>78</v>
      </c>
      <c r="AI47" s="11">
        <f>if(surveydata3!AE46="", 0, 1)</f>
        <v>0</v>
      </c>
      <c r="AJ47" s="11">
        <f>if(surveydata3!AF46="", 0, 1)</f>
        <v>0</v>
      </c>
      <c r="AK47" s="11">
        <f>if(surveydata3!AG46="", 0, 1)</f>
        <v>1</v>
      </c>
      <c r="AL47" s="11">
        <f>if(surveydata3!AH46="", 0, 1)</f>
        <v>0</v>
      </c>
      <c r="AM47" s="11">
        <f>if(surveydata3!AI46="", 0, 1)</f>
        <v>0</v>
      </c>
      <c r="AN47" s="11">
        <f>if(surveydata3!AJ46="", 0, 1)</f>
        <v>0</v>
      </c>
      <c r="AO47" s="11">
        <f>if(surveydata3!AK46="", 0, 1)</f>
        <v>0</v>
      </c>
      <c r="AP47" s="11">
        <f>if(surveydata3!AL46="", 0, 1)</f>
        <v>0</v>
      </c>
      <c r="AQ47" s="11">
        <f>if(surveydata3!AM46="", 0, 1)</f>
        <v>0</v>
      </c>
      <c r="AR47" s="11">
        <f>if(surveydata3!AN46="", 0, 1)</f>
        <v>0</v>
      </c>
      <c r="AS47" s="2" t="s">
        <v>97</v>
      </c>
      <c r="AU47" t="str">
        <f t="shared" si="7"/>
        <v>Forums</v>
      </c>
      <c r="AV47" s="2">
        <v>6.0</v>
      </c>
      <c r="AX47">
        <f t="shared" si="8"/>
        <v>6</v>
      </c>
      <c r="AY47" s="2">
        <v>6.0</v>
      </c>
      <c r="BA47">
        <f t="shared" si="9"/>
        <v>6</v>
      </c>
      <c r="BB47" s="2">
        <v>20.0</v>
      </c>
      <c r="BC47" s="2" t="s">
        <v>409</v>
      </c>
      <c r="BD47" s="2" t="s">
        <v>101</v>
      </c>
      <c r="BF47" t="str">
        <f t="shared" si="10"/>
        <v>Google</v>
      </c>
      <c r="BG47" s="2">
        <v>10.0</v>
      </c>
      <c r="BH47" s="2" t="s">
        <v>410</v>
      </c>
      <c r="BJ47" s="2" t="s">
        <v>411</v>
      </c>
    </row>
    <row r="48">
      <c r="A48" s="2">
        <v>45.0</v>
      </c>
      <c r="B48">
        <f>if(surveydata3!D47="", 0, 1)</f>
        <v>1</v>
      </c>
      <c r="C48">
        <f>if(surveydata3!E47="", 0, 1)</f>
        <v>0</v>
      </c>
      <c r="D48">
        <f>if(surveydata3!F47="", 0, 1)</f>
        <v>0</v>
      </c>
      <c r="E48">
        <f>if(surveydata3!G47="", 0, 1)</f>
        <v>1</v>
      </c>
      <c r="F48">
        <f>if(surveydata3!H47="", 0, 1)</f>
        <v>0</v>
      </c>
      <c r="G48">
        <f>if(surveydata3!I47="", 0, 1)</f>
        <v>0</v>
      </c>
      <c r="H48" s="4">
        <v>29560.0</v>
      </c>
      <c r="I48" s="2">
        <f t="shared" si="1"/>
        <v>37</v>
      </c>
      <c r="J48" s="2">
        <v>8.0</v>
      </c>
      <c r="K48" s="2">
        <v>0.0</v>
      </c>
      <c r="L48" s="2">
        <v>12.0</v>
      </c>
      <c r="M48" s="2">
        <v>30.0</v>
      </c>
      <c r="N48" s="2" t="s">
        <v>134</v>
      </c>
      <c r="O48" s="2">
        <v>1.0</v>
      </c>
      <c r="P48" s="2" t="s">
        <v>71</v>
      </c>
      <c r="R48" t="str">
        <f t="shared" si="2"/>
        <v>hoodie</v>
      </c>
      <c r="S48" s="2" t="s">
        <v>90</v>
      </c>
      <c r="U48" t="str">
        <f t="shared" si="3"/>
        <v>”Math - all the cool kids are doing it”</v>
      </c>
      <c r="V48" s="2">
        <v>1.0</v>
      </c>
      <c r="W48" s="2" t="s">
        <v>36</v>
      </c>
      <c r="Y48" t="str">
        <f t="shared" si="4"/>
        <v>Machine Learning Engineer</v>
      </c>
      <c r="Z48" s="2" t="s">
        <v>111</v>
      </c>
      <c r="AB48" t="str">
        <f t="shared" si="5"/>
        <v>Individual Contributor</v>
      </c>
      <c r="AC48" s="2" t="s">
        <v>412</v>
      </c>
      <c r="AE48" t="str">
        <f t="shared" si="6"/>
        <v>Transportation &amp; Delivery</v>
      </c>
      <c r="AF48" s="2">
        <v>1.0</v>
      </c>
      <c r="AG48" s="2" t="s">
        <v>413</v>
      </c>
      <c r="AH48" s="2" t="s">
        <v>78</v>
      </c>
      <c r="AI48" s="11">
        <f>if(surveydata3!AE47="", 0, 1)</f>
        <v>0</v>
      </c>
      <c r="AJ48" s="11">
        <f>if(surveydata3!AF47="", 0, 1)</f>
        <v>0</v>
      </c>
      <c r="AK48" s="11">
        <f>if(surveydata3!AG47="", 0, 1)</f>
        <v>1</v>
      </c>
      <c r="AL48" s="11">
        <f>if(surveydata3!AH47="", 0, 1)</f>
        <v>0</v>
      </c>
      <c r="AM48" s="11">
        <f>if(surveydata3!AI47="", 0, 1)</f>
        <v>0</v>
      </c>
      <c r="AN48" s="11">
        <f>if(surveydata3!AJ47="", 0, 1)</f>
        <v>0</v>
      </c>
      <c r="AO48" s="11">
        <f>if(surveydata3!AK47="", 0, 1)</f>
        <v>0</v>
      </c>
      <c r="AP48" s="11">
        <f>if(surveydata3!AL47="", 0, 1)</f>
        <v>0</v>
      </c>
      <c r="AQ48" s="11">
        <f>if(surveydata3!AM47="", 0, 1)</f>
        <v>0</v>
      </c>
      <c r="AR48" s="11">
        <f>if(surveydata3!AN47="", 0, 1)</f>
        <v>0</v>
      </c>
      <c r="AS48" s="2" t="s">
        <v>97</v>
      </c>
      <c r="AU48" t="str">
        <f t="shared" si="7"/>
        <v>Forums</v>
      </c>
      <c r="AW48" s="2">
        <v>10.0</v>
      </c>
      <c r="AX48">
        <f t="shared" si="8"/>
        <v>10</v>
      </c>
      <c r="AY48" s="2">
        <v>5.0</v>
      </c>
      <c r="BA48">
        <f t="shared" si="9"/>
        <v>5</v>
      </c>
      <c r="BB48" s="2">
        <v>20.0</v>
      </c>
      <c r="BC48" s="2" t="s">
        <v>414</v>
      </c>
      <c r="BD48" s="2" t="s">
        <v>84</v>
      </c>
      <c r="BF48" t="str">
        <f t="shared" si="10"/>
        <v>Friend / word of mouth</v>
      </c>
      <c r="BG48" s="2">
        <v>6.0</v>
      </c>
      <c r="BH48" s="2" t="s">
        <v>415</v>
      </c>
      <c r="BI48" s="2" t="s">
        <v>416</v>
      </c>
    </row>
    <row r="49">
      <c r="A49" s="2">
        <v>46.0</v>
      </c>
      <c r="B49">
        <f>if(surveydata3!D48="", 0, 1)</f>
        <v>1</v>
      </c>
      <c r="C49">
        <f>if(surveydata3!E48="", 0, 1)</f>
        <v>0</v>
      </c>
      <c r="D49">
        <f>if(surveydata3!F48="", 0, 1)</f>
        <v>0</v>
      </c>
      <c r="E49">
        <f>if(surveydata3!G48="", 0, 1)</f>
        <v>0</v>
      </c>
      <c r="F49">
        <f>if(surveydata3!H48="", 0, 1)</f>
        <v>0</v>
      </c>
      <c r="G49">
        <f>if(surveydata3!I48="", 0, 1)</f>
        <v>0</v>
      </c>
      <c r="I49" s="2" t="str">
        <f t="shared" si="1"/>
        <v/>
      </c>
      <c r="J49" s="2">
        <v>9.0</v>
      </c>
      <c r="K49" s="2">
        <v>20.0</v>
      </c>
      <c r="L49" s="2">
        <v>13.0</v>
      </c>
      <c r="M49" s="2">
        <v>26.0</v>
      </c>
      <c r="N49" s="2" t="s">
        <v>291</v>
      </c>
      <c r="O49" s="2">
        <v>0.0</v>
      </c>
      <c r="P49" s="2" t="s">
        <v>89</v>
      </c>
      <c r="R49" t="str">
        <f t="shared" si="2"/>
        <v>t-shirt</v>
      </c>
      <c r="S49" s="2" t="s">
        <v>90</v>
      </c>
      <c r="U49" t="str">
        <f t="shared" si="3"/>
        <v>”Math - all the cool kids are doing it”</v>
      </c>
      <c r="V49" s="2">
        <v>0.0</v>
      </c>
      <c r="Y49" t="str">
        <f t="shared" si="4"/>
        <v/>
      </c>
      <c r="AB49" t="str">
        <f t="shared" si="5"/>
        <v/>
      </c>
      <c r="AE49" t="str">
        <f t="shared" si="6"/>
        <v/>
      </c>
      <c r="AH49" s="2" t="s">
        <v>114</v>
      </c>
      <c r="AI49" s="11">
        <f>if(surveydata3!AE48="", 0, 1)</f>
        <v>0</v>
      </c>
      <c r="AJ49" s="11">
        <f>if(surveydata3!AF48="", 0, 1)</f>
        <v>0</v>
      </c>
      <c r="AK49" s="11">
        <f>if(surveydata3!AG48="", 0, 1)</f>
        <v>0</v>
      </c>
      <c r="AL49" s="11">
        <f>if(surveydata3!AH48="", 0, 1)</f>
        <v>1</v>
      </c>
      <c r="AM49" s="11">
        <f>if(surveydata3!AI48="", 0, 1)</f>
        <v>0</v>
      </c>
      <c r="AN49" s="11">
        <f>if(surveydata3!AJ48="", 0, 1)</f>
        <v>0</v>
      </c>
      <c r="AO49" s="11">
        <f>if(surveydata3!AK48="", 0, 1)</f>
        <v>0</v>
      </c>
      <c r="AP49" s="11">
        <f>if(surveydata3!AL48="", 0, 1)</f>
        <v>0</v>
      </c>
      <c r="AQ49" s="11">
        <f>if(surveydata3!AM48="", 0, 1)</f>
        <v>0</v>
      </c>
      <c r="AR49" s="11">
        <f>if(surveydata3!AN48="", 0, 1)</f>
        <v>0</v>
      </c>
      <c r="AS49" s="2" t="s">
        <v>116</v>
      </c>
      <c r="AU49" t="str">
        <f t="shared" si="7"/>
        <v>Stack Overflow</v>
      </c>
      <c r="AV49" s="2">
        <v>6.0</v>
      </c>
      <c r="AX49">
        <f t="shared" si="8"/>
        <v>6</v>
      </c>
      <c r="AY49" s="2">
        <v>6.0</v>
      </c>
      <c r="BA49">
        <f t="shared" si="9"/>
        <v>6</v>
      </c>
      <c r="BB49" s="2">
        <v>80.0</v>
      </c>
      <c r="BC49" s="2" t="s">
        <v>417</v>
      </c>
      <c r="BD49" s="2" t="s">
        <v>84</v>
      </c>
      <c r="BF49" t="str">
        <f t="shared" si="10"/>
        <v>Friend / word of mouth</v>
      </c>
      <c r="BG49" s="2">
        <v>7.0</v>
      </c>
      <c r="BH49" s="2" t="s">
        <v>418</v>
      </c>
      <c r="BI49" s="2" t="s">
        <v>419</v>
      </c>
      <c r="BJ49" s="2" t="s">
        <v>420</v>
      </c>
    </row>
    <row r="50">
      <c r="A50" s="2">
        <v>47.0</v>
      </c>
      <c r="B50">
        <f>if(surveydata3!D49="", 0, 1)</f>
        <v>0</v>
      </c>
      <c r="C50">
        <f>if(surveydata3!E49="", 0, 1)</f>
        <v>0</v>
      </c>
      <c r="D50">
        <f>if(surveydata3!F49="", 0, 1)</f>
        <v>0</v>
      </c>
      <c r="E50">
        <f>if(surveydata3!G49="", 0, 1)</f>
        <v>0</v>
      </c>
      <c r="F50">
        <f>if(surveydata3!H49="", 0, 1)</f>
        <v>1</v>
      </c>
      <c r="G50">
        <f>if(surveydata3!I49="", 0, 1)</f>
        <v>0</v>
      </c>
      <c r="H50" s="4">
        <v>28327.0</v>
      </c>
      <c r="I50" s="2">
        <f t="shared" si="1"/>
        <v>41</v>
      </c>
      <c r="J50" s="2">
        <v>6.0</v>
      </c>
      <c r="K50" s="2">
        <v>20.0</v>
      </c>
      <c r="L50" s="2">
        <v>16.0</v>
      </c>
      <c r="M50" s="2">
        <v>10.0</v>
      </c>
      <c r="N50" s="2" t="s">
        <v>192</v>
      </c>
      <c r="O50" s="2">
        <v>1.0</v>
      </c>
      <c r="P50" s="2" t="s">
        <v>89</v>
      </c>
      <c r="R50" t="str">
        <f t="shared" si="2"/>
        <v>t-shirt</v>
      </c>
      <c r="S50" s="2" t="s">
        <v>130</v>
      </c>
      <c r="U50" t="str">
        <f t="shared" si="3"/>
        <v>“Machine learning for life”</v>
      </c>
      <c r="V50" s="2">
        <v>1.0</v>
      </c>
      <c r="W50" s="2" t="s">
        <v>11</v>
      </c>
      <c r="Y50" t="str">
        <f t="shared" si="4"/>
        <v>Other</v>
      </c>
      <c r="Z50" s="2" t="s">
        <v>111</v>
      </c>
      <c r="AB50" t="str">
        <f t="shared" si="5"/>
        <v>Individual Contributor</v>
      </c>
      <c r="AC50" s="2" t="s">
        <v>76</v>
      </c>
      <c r="AE50" t="str">
        <f t="shared" si="6"/>
        <v>Education</v>
      </c>
      <c r="AF50" s="2">
        <v>12.0</v>
      </c>
      <c r="AG50" s="2" t="s">
        <v>421</v>
      </c>
      <c r="AH50" s="2" t="s">
        <v>96</v>
      </c>
      <c r="AI50" s="11">
        <f>if(surveydata3!AE49="", 0, 1)</f>
        <v>0</v>
      </c>
      <c r="AJ50" s="11">
        <f>if(surveydata3!AF49="", 0, 1)</f>
        <v>0</v>
      </c>
      <c r="AK50" s="11">
        <f>if(surveydata3!AG49="", 0, 1)</f>
        <v>0</v>
      </c>
      <c r="AL50" s="11">
        <f>if(surveydata3!AH49="", 0, 1)</f>
        <v>0</v>
      </c>
      <c r="AM50" s="11">
        <f>if(surveydata3!AI49="", 0, 1)</f>
        <v>0</v>
      </c>
      <c r="AN50" s="11">
        <f>if(surveydata3!AJ49="", 0, 1)</f>
        <v>1</v>
      </c>
      <c r="AO50" s="11">
        <f>if(surveydata3!AK49="", 0, 1)</f>
        <v>0</v>
      </c>
      <c r="AP50" s="11">
        <f>if(surveydata3!AL49="", 0, 1)</f>
        <v>0</v>
      </c>
      <c r="AQ50" s="11">
        <f>if(surveydata3!AM49="", 0, 1)</f>
        <v>0</v>
      </c>
      <c r="AR50" s="11">
        <f>if(surveydata3!AN49="", 0, 1)</f>
        <v>0</v>
      </c>
      <c r="AS50" s="2" t="s">
        <v>79</v>
      </c>
      <c r="AU50" t="str">
        <f t="shared" si="7"/>
        <v>Slack Channel</v>
      </c>
      <c r="AW50" s="2">
        <v>12.0</v>
      </c>
      <c r="AX50">
        <f t="shared" si="8"/>
        <v>12</v>
      </c>
      <c r="AY50" s="2">
        <v>6.0</v>
      </c>
      <c r="BA50">
        <f t="shared" si="9"/>
        <v>6</v>
      </c>
      <c r="BB50" s="2">
        <v>140.0</v>
      </c>
      <c r="BC50" s="2" t="s">
        <v>422</v>
      </c>
      <c r="BD50" s="2" t="s">
        <v>101</v>
      </c>
      <c r="BF50" t="str">
        <f t="shared" si="10"/>
        <v>Google</v>
      </c>
      <c r="BG50" s="2">
        <v>7.0</v>
      </c>
      <c r="BH50" s="2" t="s">
        <v>423</v>
      </c>
      <c r="BI50" s="2" t="s">
        <v>424</v>
      </c>
      <c r="BJ50" s="2" t="s">
        <v>425</v>
      </c>
    </row>
    <row r="51">
      <c r="A51" s="2">
        <v>48.0</v>
      </c>
      <c r="B51">
        <f>if(surveydata3!D50="", 0, 1)</f>
        <v>0</v>
      </c>
      <c r="C51">
        <f>if(surveydata3!E50="", 0, 1)</f>
        <v>1</v>
      </c>
      <c r="D51">
        <f>if(surveydata3!F50="", 0, 1)</f>
        <v>0</v>
      </c>
      <c r="E51">
        <f>if(surveydata3!G50="", 0, 1)</f>
        <v>0</v>
      </c>
      <c r="F51">
        <f>if(surveydata3!H50="", 0, 1)</f>
        <v>1</v>
      </c>
      <c r="G51">
        <f>if(surveydata3!I50="", 0, 1)</f>
        <v>0</v>
      </c>
      <c r="H51" s="4">
        <v>33178.0</v>
      </c>
      <c r="I51" s="2">
        <f t="shared" si="1"/>
        <v>27</v>
      </c>
      <c r="J51" s="2">
        <v>7.0</v>
      </c>
      <c r="K51" s="2">
        <v>40.0</v>
      </c>
      <c r="L51" s="2">
        <v>15.0</v>
      </c>
      <c r="M51" s="2">
        <v>12.0</v>
      </c>
      <c r="N51" s="2" t="s">
        <v>405</v>
      </c>
      <c r="O51" s="2">
        <v>0.0</v>
      </c>
      <c r="P51" s="2" t="s">
        <v>89</v>
      </c>
      <c r="R51" t="str">
        <f t="shared" si="2"/>
        <v>t-shirt</v>
      </c>
      <c r="S51" s="2" t="s">
        <v>130</v>
      </c>
      <c r="U51" t="str">
        <f t="shared" si="3"/>
        <v>“Machine learning for life”</v>
      </c>
      <c r="V51" s="2">
        <v>1.0</v>
      </c>
      <c r="W51" s="2" t="s">
        <v>11</v>
      </c>
      <c r="Y51" t="str">
        <f t="shared" si="4"/>
        <v>Other</v>
      </c>
      <c r="Z51" s="2" t="s">
        <v>111</v>
      </c>
      <c r="AB51" t="str">
        <f t="shared" si="5"/>
        <v>Individual Contributor</v>
      </c>
      <c r="AD51" s="2" t="s">
        <v>426</v>
      </c>
      <c r="AE51" t="str">
        <f t="shared" si="6"/>
        <v>Engineering Consultancy</v>
      </c>
      <c r="AF51" s="2">
        <v>4.0</v>
      </c>
      <c r="AG51" s="2" t="s">
        <v>427</v>
      </c>
      <c r="AH51" s="2" t="s">
        <v>114</v>
      </c>
      <c r="AI51" s="11">
        <f>if(surveydata3!AE50="", 0, 1)</f>
        <v>0</v>
      </c>
      <c r="AJ51" s="11">
        <f>if(surveydata3!AF50="", 0, 1)</f>
        <v>0</v>
      </c>
      <c r="AK51" s="11">
        <f>if(surveydata3!AG50="", 0, 1)</f>
        <v>0</v>
      </c>
      <c r="AL51" s="11">
        <f>if(surveydata3!AH50="", 0, 1)</f>
        <v>1</v>
      </c>
      <c r="AM51" s="11">
        <f>if(surveydata3!AI50="", 0, 1)</f>
        <v>0</v>
      </c>
      <c r="AN51" s="11">
        <f>if(surveydata3!AJ50="", 0, 1)</f>
        <v>0</v>
      </c>
      <c r="AO51" s="11">
        <f>if(surveydata3!AK50="", 0, 1)</f>
        <v>0</v>
      </c>
      <c r="AP51" s="11">
        <f>if(surveydata3!AL50="", 0, 1)</f>
        <v>0</v>
      </c>
      <c r="AQ51" s="11">
        <f>if(surveydata3!AM50="", 0, 1)</f>
        <v>0</v>
      </c>
      <c r="AR51" s="11">
        <f>if(surveydata3!AN50="", 0, 1)</f>
        <v>0</v>
      </c>
      <c r="AS51" s="2" t="s">
        <v>97</v>
      </c>
      <c r="AU51" t="str">
        <f t="shared" si="7"/>
        <v>Forums</v>
      </c>
      <c r="AV51" s="2">
        <v>4.0</v>
      </c>
      <c r="AX51">
        <f t="shared" si="8"/>
        <v>4</v>
      </c>
      <c r="AY51" s="2">
        <v>2.0</v>
      </c>
      <c r="BA51">
        <f t="shared" si="9"/>
        <v>2</v>
      </c>
      <c r="BB51" s="2">
        <v>10.0</v>
      </c>
      <c r="BC51" s="2" t="s">
        <v>346</v>
      </c>
      <c r="BD51" s="2" t="s">
        <v>101</v>
      </c>
      <c r="BF51" t="str">
        <f t="shared" si="10"/>
        <v>Google</v>
      </c>
      <c r="BG51" s="2">
        <v>8.0</v>
      </c>
      <c r="BH51" s="2" t="s">
        <v>428</v>
      </c>
    </row>
    <row r="52">
      <c r="A52" s="2">
        <v>49.0</v>
      </c>
      <c r="B52">
        <f>if(surveydata3!D51="", 0, 1)</f>
        <v>1</v>
      </c>
      <c r="C52">
        <f>if(surveydata3!E51="", 0, 1)</f>
        <v>1</v>
      </c>
      <c r="D52">
        <f>if(surveydata3!F51="", 0, 1)</f>
        <v>0</v>
      </c>
      <c r="E52">
        <f>if(surveydata3!G51="", 0, 1)</f>
        <v>0</v>
      </c>
      <c r="F52">
        <f>if(surveydata3!H51="", 0, 1)</f>
        <v>1</v>
      </c>
      <c r="G52">
        <f>if(surveydata3!I51="", 0, 1)</f>
        <v>0</v>
      </c>
      <c r="H52" s="4">
        <v>28834.0</v>
      </c>
      <c r="I52" s="2">
        <f t="shared" si="1"/>
        <v>39</v>
      </c>
      <c r="J52" s="2">
        <v>8.0</v>
      </c>
      <c r="K52" s="2">
        <v>0.0</v>
      </c>
      <c r="L52" s="2">
        <v>14.0</v>
      </c>
      <c r="M52" s="2">
        <v>10.0</v>
      </c>
      <c r="N52" s="2" t="s">
        <v>134</v>
      </c>
      <c r="O52" s="2">
        <v>1.0</v>
      </c>
      <c r="P52" s="2" t="s">
        <v>129</v>
      </c>
      <c r="R52" t="str">
        <f t="shared" si="2"/>
        <v>backpack</v>
      </c>
      <c r="S52" s="2" t="s">
        <v>135</v>
      </c>
      <c r="U52" t="str">
        <f t="shared" si="3"/>
        <v>“A quality life demands quality questions”</v>
      </c>
      <c r="V52" s="2">
        <v>1.0</v>
      </c>
      <c r="W52" s="2" t="s">
        <v>315</v>
      </c>
      <c r="Y52" t="str">
        <f t="shared" si="4"/>
        <v>Software Engineer</v>
      </c>
      <c r="Z52" s="2" t="s">
        <v>111</v>
      </c>
      <c r="AB52" t="str">
        <f t="shared" si="5"/>
        <v>Individual Contributor</v>
      </c>
      <c r="AC52" s="2" t="s">
        <v>76</v>
      </c>
      <c r="AE52" t="str">
        <f t="shared" si="6"/>
        <v>Education</v>
      </c>
      <c r="AF52" s="2">
        <v>15.0</v>
      </c>
      <c r="AG52" s="2" t="s">
        <v>77</v>
      </c>
      <c r="AH52" s="2" t="s">
        <v>114</v>
      </c>
      <c r="AI52" s="11">
        <f>if(surveydata3!AE51="", 0, 1)</f>
        <v>0</v>
      </c>
      <c r="AJ52" s="11">
        <f>if(surveydata3!AF51="", 0, 1)</f>
        <v>0</v>
      </c>
      <c r="AK52" s="11">
        <f>if(surveydata3!AG51="", 0, 1)</f>
        <v>0</v>
      </c>
      <c r="AL52" s="11">
        <f>if(surveydata3!AH51="", 0, 1)</f>
        <v>0</v>
      </c>
      <c r="AM52" s="11">
        <f>if(surveydata3!AI51="", 0, 1)</f>
        <v>0</v>
      </c>
      <c r="AN52" s="11">
        <f>if(surveydata3!AJ51="", 0, 1)</f>
        <v>1</v>
      </c>
      <c r="AO52" s="11">
        <f>if(surveydata3!AK51="", 0, 1)</f>
        <v>0</v>
      </c>
      <c r="AP52" s="11">
        <f>if(surveydata3!AL51="", 0, 1)</f>
        <v>0</v>
      </c>
      <c r="AQ52" s="11">
        <f>if(surveydata3!AM51="", 0, 1)</f>
        <v>0</v>
      </c>
      <c r="AR52" s="11">
        <f>if(surveydata3!AN51="", 0, 1)</f>
        <v>1</v>
      </c>
      <c r="AS52" s="2" t="s">
        <v>79</v>
      </c>
      <c r="AU52" t="str">
        <f t="shared" si="7"/>
        <v>Slack Channel</v>
      </c>
      <c r="AV52" s="2">
        <v>6.0</v>
      </c>
      <c r="AX52">
        <f t="shared" si="8"/>
        <v>6</v>
      </c>
      <c r="AY52" s="2">
        <v>6.0</v>
      </c>
      <c r="BA52">
        <f t="shared" si="9"/>
        <v>6</v>
      </c>
      <c r="BB52" s="2">
        <v>15.0</v>
      </c>
      <c r="BC52" s="2" t="s">
        <v>430</v>
      </c>
      <c r="BD52" s="2" t="s">
        <v>101</v>
      </c>
      <c r="BF52" t="str">
        <f t="shared" si="10"/>
        <v>Google</v>
      </c>
      <c r="BG52" s="2">
        <v>10.0</v>
      </c>
      <c r="BH52" s="2" t="s">
        <v>142</v>
      </c>
      <c r="BI52" s="2" t="s">
        <v>431</v>
      </c>
      <c r="BJ52" s="2" t="s">
        <v>432</v>
      </c>
    </row>
    <row r="53">
      <c r="A53" s="2">
        <v>50.0</v>
      </c>
      <c r="B53">
        <f>if(surveydata3!D52="", 0, 1)</f>
        <v>0</v>
      </c>
      <c r="C53">
        <f>if(surveydata3!E52="", 0, 1)</f>
        <v>1</v>
      </c>
      <c r="D53">
        <f>if(surveydata3!F52="", 0, 1)</f>
        <v>0</v>
      </c>
      <c r="E53">
        <f>if(surveydata3!G52="", 0, 1)</f>
        <v>0</v>
      </c>
      <c r="F53">
        <f>if(surveydata3!H52="", 0, 1)</f>
        <v>0</v>
      </c>
      <c r="G53">
        <f>if(surveydata3!I52="", 0, 1)</f>
        <v>0</v>
      </c>
      <c r="H53" s="4">
        <v>26830.0</v>
      </c>
      <c r="I53" s="2">
        <f t="shared" si="1"/>
        <v>45</v>
      </c>
      <c r="J53" s="2">
        <v>7.0</v>
      </c>
      <c r="K53" s="2">
        <v>120.0</v>
      </c>
      <c r="L53" s="2">
        <v>60.0</v>
      </c>
      <c r="M53" s="2">
        <v>20.0</v>
      </c>
      <c r="N53" s="2" t="s">
        <v>167</v>
      </c>
      <c r="O53" s="2">
        <v>0.0</v>
      </c>
      <c r="P53" s="2" t="s">
        <v>129</v>
      </c>
      <c r="R53" t="str">
        <f t="shared" si="2"/>
        <v>backpack</v>
      </c>
      <c r="S53" s="2" t="s">
        <v>135</v>
      </c>
      <c r="U53" t="str">
        <f t="shared" si="3"/>
        <v>“A quality life demands quality questions”</v>
      </c>
      <c r="V53" s="2">
        <v>1.0</v>
      </c>
      <c r="W53" s="2" t="s">
        <v>110</v>
      </c>
      <c r="Y53" t="str">
        <f t="shared" si="4"/>
        <v>Business/Strategy</v>
      </c>
      <c r="Z53" s="2" t="s">
        <v>122</v>
      </c>
      <c r="AB53" t="str">
        <f t="shared" si="5"/>
        <v>Director</v>
      </c>
      <c r="AC53" s="2" t="s">
        <v>228</v>
      </c>
      <c r="AE53" t="str">
        <f t="shared" si="6"/>
        <v>Healthcare and Pharmaceuticals</v>
      </c>
      <c r="AF53" s="2">
        <v>20.0</v>
      </c>
      <c r="AG53" s="2" t="s">
        <v>433</v>
      </c>
      <c r="AH53" s="2" t="s">
        <v>114</v>
      </c>
      <c r="AI53" s="11">
        <f>if(surveydata3!AE52="", 0, 1)</f>
        <v>0</v>
      </c>
      <c r="AJ53" s="11">
        <f>if(surveydata3!AF52="", 0, 1)</f>
        <v>0</v>
      </c>
      <c r="AK53" s="11">
        <f>if(surveydata3!AG52="", 0, 1)</f>
        <v>0</v>
      </c>
      <c r="AL53" s="11">
        <f>if(surveydata3!AH52="", 0, 1)</f>
        <v>0</v>
      </c>
      <c r="AM53" s="11">
        <f>if(surveydata3!AI52="", 0, 1)</f>
        <v>0</v>
      </c>
      <c r="AN53" s="11">
        <f>if(surveydata3!AJ52="", 0, 1)</f>
        <v>1</v>
      </c>
      <c r="AO53" s="11">
        <f>if(surveydata3!AK52="", 0, 1)</f>
        <v>0</v>
      </c>
      <c r="AP53" s="11">
        <f>if(surveydata3!AL52="", 0, 1)</f>
        <v>0</v>
      </c>
      <c r="AQ53" s="11">
        <f>if(surveydata3!AM52="", 0, 1)</f>
        <v>0</v>
      </c>
      <c r="AR53" s="11">
        <f>if(surveydata3!AN52="", 0, 1)</f>
        <v>0</v>
      </c>
      <c r="AS53" s="2" t="s">
        <v>97</v>
      </c>
      <c r="AU53" t="str">
        <f t="shared" si="7"/>
        <v>Forums</v>
      </c>
      <c r="AV53" s="2">
        <v>4.0</v>
      </c>
      <c r="AX53">
        <f t="shared" si="8"/>
        <v>4</v>
      </c>
      <c r="AY53" s="2">
        <v>4.0</v>
      </c>
      <c r="BA53">
        <f t="shared" si="9"/>
        <v>4</v>
      </c>
      <c r="BB53" s="2">
        <v>10.0</v>
      </c>
      <c r="BC53" s="2" t="s">
        <v>434</v>
      </c>
      <c r="BD53" s="2" t="s">
        <v>101</v>
      </c>
      <c r="BF53" t="str">
        <f t="shared" si="10"/>
        <v>Google</v>
      </c>
      <c r="BG53" s="2">
        <v>10.0</v>
      </c>
      <c r="BH53" s="2" t="s">
        <v>435</v>
      </c>
      <c r="BI53" s="2" t="s">
        <v>436</v>
      </c>
      <c r="BJ53" s="2" t="s">
        <v>154</v>
      </c>
    </row>
    <row r="54">
      <c r="A54" s="2">
        <v>51.0</v>
      </c>
      <c r="B54">
        <f>if(surveydata3!D53="", 0, 1)</f>
        <v>1</v>
      </c>
      <c r="C54">
        <f>if(surveydata3!E53="", 0, 1)</f>
        <v>0</v>
      </c>
      <c r="D54">
        <f>if(surveydata3!F53="", 0, 1)</f>
        <v>0</v>
      </c>
      <c r="E54">
        <f>if(surveydata3!G53="", 0, 1)</f>
        <v>0</v>
      </c>
      <c r="F54">
        <f>if(surveydata3!H53="", 0, 1)</f>
        <v>0</v>
      </c>
      <c r="G54">
        <f>if(surveydata3!I53="", 0, 1)</f>
        <v>0</v>
      </c>
      <c r="H54" s="4">
        <v>31588.0</v>
      </c>
      <c r="I54" s="2">
        <f t="shared" si="1"/>
        <v>32</v>
      </c>
      <c r="J54" s="2">
        <v>7.0</v>
      </c>
      <c r="K54" s="2">
        <v>30.0</v>
      </c>
      <c r="L54" s="2">
        <v>12.0</v>
      </c>
      <c r="M54" s="2">
        <v>15.0</v>
      </c>
      <c r="N54" s="2" t="s">
        <v>437</v>
      </c>
      <c r="O54" s="2">
        <v>0.0</v>
      </c>
      <c r="P54" s="2" t="s">
        <v>71</v>
      </c>
      <c r="R54" t="str">
        <f t="shared" si="2"/>
        <v>hoodie</v>
      </c>
      <c r="S54" s="2" t="s">
        <v>130</v>
      </c>
      <c r="U54" t="str">
        <f t="shared" si="3"/>
        <v>“Machine learning for life”</v>
      </c>
      <c r="V54" s="2">
        <v>1.0</v>
      </c>
      <c r="W54" s="2" t="s">
        <v>36</v>
      </c>
      <c r="Y54" t="str">
        <f t="shared" si="4"/>
        <v>Machine Learning Engineer</v>
      </c>
      <c r="AA54" s="2" t="s">
        <v>438</v>
      </c>
      <c r="AB54" t="str">
        <f t="shared" si="5"/>
        <v>Technologist</v>
      </c>
      <c r="AC54" s="2" t="s">
        <v>123</v>
      </c>
      <c r="AE54" t="str">
        <f t="shared" si="6"/>
        <v>Technology &amp; Internet</v>
      </c>
      <c r="AF54" s="2">
        <v>4.0</v>
      </c>
      <c r="AG54" s="2" t="s">
        <v>439</v>
      </c>
      <c r="AH54" s="2" t="s">
        <v>114</v>
      </c>
      <c r="AI54" s="11">
        <f>if(surveydata3!AE53="", 0, 1)</f>
        <v>0</v>
      </c>
      <c r="AJ54" s="11">
        <f>if(surveydata3!AF53="", 0, 1)</f>
        <v>0</v>
      </c>
      <c r="AK54" s="11">
        <f>if(surveydata3!AG53="", 0, 1)</f>
        <v>0</v>
      </c>
      <c r="AL54" s="11">
        <f>if(surveydata3!AH53="", 0, 1)</f>
        <v>1</v>
      </c>
      <c r="AM54" s="11">
        <f>if(surveydata3!AI53="", 0, 1)</f>
        <v>0</v>
      </c>
      <c r="AN54" s="11">
        <f>if(surveydata3!AJ53="", 0, 1)</f>
        <v>0</v>
      </c>
      <c r="AO54" s="11">
        <f>if(surveydata3!AK53="", 0, 1)</f>
        <v>0</v>
      </c>
      <c r="AP54" s="11">
        <f>if(surveydata3!AL53="", 0, 1)</f>
        <v>0</v>
      </c>
      <c r="AQ54" s="11">
        <f>if(surveydata3!AM53="", 0, 1)</f>
        <v>0</v>
      </c>
      <c r="AR54" s="11">
        <f>if(surveydata3!AN53="", 0, 1)</f>
        <v>0</v>
      </c>
      <c r="AT54" s="2" t="s">
        <v>440</v>
      </c>
      <c r="AU54" t="str">
        <f t="shared" si="7"/>
        <v>Books</v>
      </c>
      <c r="AV54" s="2">
        <v>4.0</v>
      </c>
      <c r="AX54">
        <f t="shared" si="8"/>
        <v>4</v>
      </c>
      <c r="AY54" s="2">
        <v>6.0</v>
      </c>
      <c r="BA54">
        <f t="shared" si="9"/>
        <v>6</v>
      </c>
      <c r="BB54" s="2">
        <v>4.0</v>
      </c>
      <c r="BC54" s="2" t="s">
        <v>441</v>
      </c>
      <c r="BD54" s="2" t="s">
        <v>84</v>
      </c>
      <c r="BF54" t="str">
        <f t="shared" si="10"/>
        <v>Friend / word of mouth</v>
      </c>
      <c r="BG54" s="2">
        <v>10.0</v>
      </c>
      <c r="BH54" s="2" t="s">
        <v>442</v>
      </c>
      <c r="BI54" s="2" t="s">
        <v>443</v>
      </c>
      <c r="BJ54" s="2" t="s">
        <v>444</v>
      </c>
    </row>
    <row r="55">
      <c r="A55" s="2">
        <v>52.0</v>
      </c>
      <c r="B55">
        <f>if(surveydata3!D54="", 0, 1)</f>
        <v>1</v>
      </c>
      <c r="C55">
        <f>if(surveydata3!E54="", 0, 1)</f>
        <v>1</v>
      </c>
      <c r="D55">
        <f>if(surveydata3!F54="", 0, 1)</f>
        <v>1</v>
      </c>
      <c r="E55">
        <f>if(surveydata3!G54="", 0, 1)</f>
        <v>0</v>
      </c>
      <c r="F55">
        <f>if(surveydata3!H54="", 0, 1)</f>
        <v>0</v>
      </c>
      <c r="G55">
        <f>if(surveydata3!I54="", 0, 1)</f>
        <v>0</v>
      </c>
      <c r="H55" s="4">
        <v>34907.0</v>
      </c>
      <c r="I55" s="2">
        <f t="shared" si="1"/>
        <v>23</v>
      </c>
      <c r="J55" s="2">
        <v>6.0</v>
      </c>
      <c r="K55" s="2">
        <v>180.0</v>
      </c>
      <c r="L55" s="2">
        <v>9.0</v>
      </c>
      <c r="M55" s="2">
        <v>10.0</v>
      </c>
      <c r="N55" s="2" t="s">
        <v>405</v>
      </c>
      <c r="O55" s="2">
        <v>1.0</v>
      </c>
      <c r="P55" s="2" t="s">
        <v>89</v>
      </c>
      <c r="R55" t="str">
        <f t="shared" si="2"/>
        <v>t-shirt</v>
      </c>
      <c r="S55" s="2" t="s">
        <v>130</v>
      </c>
      <c r="U55" t="str">
        <f t="shared" si="3"/>
        <v>“Machine learning for life”</v>
      </c>
      <c r="V55" s="2">
        <v>1.0</v>
      </c>
      <c r="W55" s="2" t="s">
        <v>315</v>
      </c>
      <c r="Y55" t="str">
        <f t="shared" si="4"/>
        <v>Software Engineer</v>
      </c>
      <c r="Z55" s="2" t="s">
        <v>111</v>
      </c>
      <c r="AB55" t="str">
        <f t="shared" si="5"/>
        <v>Individual Contributor</v>
      </c>
      <c r="AC55" s="2" t="s">
        <v>76</v>
      </c>
      <c r="AE55" t="str">
        <f t="shared" si="6"/>
        <v>Education</v>
      </c>
      <c r="AF55" s="2">
        <v>0.0</v>
      </c>
      <c r="AG55" s="2" t="s">
        <v>445</v>
      </c>
      <c r="AH55" s="2" t="s">
        <v>78</v>
      </c>
      <c r="AI55" s="11">
        <f>if(surveydata3!AE54="", 0, 1)</f>
        <v>0</v>
      </c>
      <c r="AJ55" s="11">
        <f>if(surveydata3!AF54="", 0, 1)</f>
        <v>0</v>
      </c>
      <c r="AK55" s="11">
        <f>if(surveydata3!AG54="", 0, 1)</f>
        <v>0</v>
      </c>
      <c r="AL55" s="11">
        <f>if(surveydata3!AH54="", 0, 1)</f>
        <v>0</v>
      </c>
      <c r="AM55" s="11">
        <f>if(surveydata3!AI54="", 0, 1)</f>
        <v>0</v>
      </c>
      <c r="AN55" s="11">
        <f>if(surveydata3!AJ54="", 0, 1)</f>
        <v>1</v>
      </c>
      <c r="AO55" s="11">
        <f>if(surveydata3!AK54="", 0, 1)</f>
        <v>0</v>
      </c>
      <c r="AP55" s="11">
        <f>if(surveydata3!AL54="", 0, 1)</f>
        <v>0</v>
      </c>
      <c r="AQ55" s="11">
        <f>if(surveydata3!AM54="", 0, 1)</f>
        <v>0</v>
      </c>
      <c r="AR55" s="11">
        <f>if(surveydata3!AN54="", 0, 1)</f>
        <v>0</v>
      </c>
      <c r="AS55" s="2" t="s">
        <v>116</v>
      </c>
      <c r="AU55" t="str">
        <f t="shared" si="7"/>
        <v>Stack Overflow</v>
      </c>
      <c r="AV55" s="2">
        <v>5.0</v>
      </c>
      <c r="AX55">
        <f t="shared" si="8"/>
        <v>5</v>
      </c>
      <c r="AY55" s="2">
        <v>4.0</v>
      </c>
      <c r="BA55">
        <f t="shared" si="9"/>
        <v>4</v>
      </c>
      <c r="BB55" s="2">
        <v>10.0</v>
      </c>
      <c r="BC55" s="2" t="s">
        <v>446</v>
      </c>
      <c r="BD55" s="2" t="s">
        <v>292</v>
      </c>
      <c r="BF55" t="str">
        <f t="shared" si="10"/>
        <v>Facebook</v>
      </c>
      <c r="BG55" s="2">
        <v>10.0</v>
      </c>
      <c r="BH55" s="2" t="s">
        <v>447</v>
      </c>
      <c r="BI55" s="2" t="s">
        <v>448</v>
      </c>
      <c r="BJ55" s="2" t="s">
        <v>449</v>
      </c>
    </row>
    <row r="56">
      <c r="A56" s="2">
        <v>53.0</v>
      </c>
      <c r="B56">
        <f>if(surveydata3!D55="", 0, 1)</f>
        <v>1</v>
      </c>
      <c r="C56">
        <f>if(surveydata3!E55="", 0, 1)</f>
        <v>0</v>
      </c>
      <c r="D56">
        <f>if(surveydata3!F55="", 0, 1)</f>
        <v>1</v>
      </c>
      <c r="E56">
        <f>if(surveydata3!G55="", 0, 1)</f>
        <v>1</v>
      </c>
      <c r="F56">
        <f>if(surveydata3!H55="", 0, 1)</f>
        <v>1</v>
      </c>
      <c r="G56">
        <f>if(surveydata3!I55="", 0, 1)</f>
        <v>0</v>
      </c>
      <c r="H56" s="4">
        <v>35240.0</v>
      </c>
      <c r="I56" s="2">
        <f t="shared" si="1"/>
        <v>22</v>
      </c>
      <c r="J56" s="2">
        <v>7.0</v>
      </c>
      <c r="K56" s="2">
        <v>120.0</v>
      </c>
      <c r="L56" s="2">
        <v>8.0</v>
      </c>
      <c r="M56" s="2">
        <v>2.0</v>
      </c>
      <c r="N56" s="2" t="s">
        <v>327</v>
      </c>
      <c r="O56" s="2">
        <v>1.0</v>
      </c>
      <c r="P56" s="2" t="s">
        <v>108</v>
      </c>
      <c r="R56" t="str">
        <f t="shared" si="2"/>
        <v>jacket (brand is TBD... probably Patagonia)</v>
      </c>
      <c r="T56" s="2" t="s">
        <v>450</v>
      </c>
      <c r="U56" t="str">
        <f t="shared" si="3"/>
        <v>Before we meet again I will become stronger and better</v>
      </c>
      <c r="V56" s="2">
        <v>1.0</v>
      </c>
      <c r="W56" s="2" t="s">
        <v>36</v>
      </c>
      <c r="Y56" t="str">
        <f t="shared" si="4"/>
        <v>Machine Learning Engineer</v>
      </c>
      <c r="Z56" s="2" t="s">
        <v>451</v>
      </c>
      <c r="AB56" t="str">
        <f t="shared" si="5"/>
        <v>Intern</v>
      </c>
      <c r="AC56" s="2" t="s">
        <v>112</v>
      </c>
      <c r="AE56" t="str">
        <f t="shared" si="6"/>
        <v>Business Support &amp; Logistics</v>
      </c>
      <c r="AF56" s="2">
        <v>1.0</v>
      </c>
      <c r="AG56" s="2" t="s">
        <v>452</v>
      </c>
      <c r="AH56" s="2" t="s">
        <v>78</v>
      </c>
      <c r="AI56" s="11">
        <f>if(surveydata3!AE55="", 0, 1)</f>
        <v>0</v>
      </c>
      <c r="AJ56" s="11">
        <f>if(surveydata3!AF55="", 0, 1)</f>
        <v>0</v>
      </c>
      <c r="AK56" s="11">
        <f>if(surveydata3!AG55="", 0, 1)</f>
        <v>0</v>
      </c>
      <c r="AL56" s="11">
        <f>if(surveydata3!AH55="", 0, 1)</f>
        <v>1</v>
      </c>
      <c r="AM56" s="11">
        <f>if(surveydata3!AI55="", 0, 1)</f>
        <v>1</v>
      </c>
      <c r="AN56" s="11">
        <f>if(surveydata3!AJ55="", 0, 1)</f>
        <v>0</v>
      </c>
      <c r="AO56" s="11">
        <f>if(surveydata3!AK55="", 0, 1)</f>
        <v>0</v>
      </c>
      <c r="AP56" s="11">
        <f>if(surveydata3!AL55="", 0, 1)</f>
        <v>0</v>
      </c>
      <c r="AQ56" s="11">
        <f>if(surveydata3!AM55="", 0, 1)</f>
        <v>0</v>
      </c>
      <c r="AR56" s="11">
        <f>if(surveydata3!AN55="", 0, 1)</f>
        <v>0</v>
      </c>
      <c r="AS56" s="2" t="s">
        <v>79</v>
      </c>
      <c r="AU56" t="str">
        <f t="shared" si="7"/>
        <v>Slack Channel</v>
      </c>
      <c r="AV56" s="2">
        <v>4.0</v>
      </c>
      <c r="AX56">
        <f t="shared" si="8"/>
        <v>4</v>
      </c>
      <c r="AY56" s="2">
        <v>4.0</v>
      </c>
      <c r="BA56">
        <f t="shared" si="9"/>
        <v>4</v>
      </c>
      <c r="BB56" s="2">
        <v>17.0</v>
      </c>
      <c r="BC56" s="2" t="s">
        <v>453</v>
      </c>
      <c r="BD56" s="2" t="s">
        <v>84</v>
      </c>
      <c r="BF56" t="str">
        <f t="shared" si="10"/>
        <v>Friend / word of mouth</v>
      </c>
      <c r="BG56" s="2">
        <v>10.0</v>
      </c>
      <c r="BH56" s="2" t="s">
        <v>454</v>
      </c>
      <c r="BI56" s="2" t="s">
        <v>455</v>
      </c>
      <c r="BJ56" s="2" t="s">
        <v>456</v>
      </c>
    </row>
    <row r="57">
      <c r="A57" s="2">
        <v>54.0</v>
      </c>
      <c r="B57">
        <f>if(surveydata3!D56="", 0, 1)</f>
        <v>0</v>
      </c>
      <c r="C57">
        <f>if(surveydata3!E56="", 0, 1)</f>
        <v>1</v>
      </c>
      <c r="D57">
        <f>if(surveydata3!F56="", 0, 1)</f>
        <v>0</v>
      </c>
      <c r="E57">
        <f>if(surveydata3!G56="", 0, 1)</f>
        <v>1</v>
      </c>
      <c r="F57">
        <f>if(surveydata3!H56="", 0, 1)</f>
        <v>1</v>
      </c>
      <c r="G57">
        <f>if(surveydata3!I56="", 0, 1)</f>
        <v>0</v>
      </c>
      <c r="H57" s="4">
        <v>31102.0</v>
      </c>
      <c r="I57" s="2">
        <f t="shared" si="1"/>
        <v>33</v>
      </c>
      <c r="J57" s="2">
        <v>6.0</v>
      </c>
      <c r="K57" s="2">
        <v>45.0</v>
      </c>
      <c r="L57" s="2">
        <v>10.0</v>
      </c>
      <c r="M57" s="2">
        <v>10.0</v>
      </c>
      <c r="N57" s="2" t="s">
        <v>134</v>
      </c>
      <c r="O57" s="2">
        <v>1.0</v>
      </c>
      <c r="P57" s="2" t="s">
        <v>129</v>
      </c>
      <c r="R57" t="str">
        <f t="shared" si="2"/>
        <v>backpack</v>
      </c>
      <c r="S57" s="2" t="s">
        <v>130</v>
      </c>
      <c r="U57" t="str">
        <f t="shared" si="3"/>
        <v>“Machine learning for life”</v>
      </c>
      <c r="V57" s="2">
        <v>1.0</v>
      </c>
      <c r="W57" s="2" t="s">
        <v>224</v>
      </c>
      <c r="Y57" t="str">
        <f t="shared" si="4"/>
        <v>Data Scientist</v>
      </c>
      <c r="Z57" s="2" t="s">
        <v>111</v>
      </c>
      <c r="AB57" t="str">
        <f t="shared" si="5"/>
        <v>Individual Contributor</v>
      </c>
      <c r="AC57" s="2" t="s">
        <v>457</v>
      </c>
      <c r="AE57" t="str">
        <f t="shared" si="6"/>
        <v>Telecommunications</v>
      </c>
      <c r="AF57" s="2">
        <v>6.0</v>
      </c>
      <c r="AG57" s="2" t="s">
        <v>458</v>
      </c>
      <c r="AH57" s="2" t="s">
        <v>114</v>
      </c>
      <c r="AI57" s="11">
        <f>if(surveydata3!AE56="", 0, 1)</f>
        <v>0</v>
      </c>
      <c r="AJ57" s="11">
        <f>if(surveydata3!AF56="", 0, 1)</f>
        <v>0</v>
      </c>
      <c r="AK57" s="11">
        <f>if(surveydata3!AG56="", 0, 1)</f>
        <v>0</v>
      </c>
      <c r="AL57" s="11">
        <f>if(surveydata3!AH56="", 0, 1)</f>
        <v>0</v>
      </c>
      <c r="AM57" s="11">
        <f>if(surveydata3!AI56="", 0, 1)</f>
        <v>0</v>
      </c>
      <c r="AN57" s="11">
        <f>if(surveydata3!AJ56="", 0, 1)</f>
        <v>1</v>
      </c>
      <c r="AO57" s="11">
        <f>if(surveydata3!AK56="", 0, 1)</f>
        <v>0</v>
      </c>
      <c r="AP57" s="11">
        <f>if(surveydata3!AL56="", 0, 1)</f>
        <v>0</v>
      </c>
      <c r="AQ57" s="11">
        <f>if(surveydata3!AM56="", 0, 1)</f>
        <v>0</v>
      </c>
      <c r="AR57" s="11">
        <f>if(surveydata3!AN56="", 0, 1)</f>
        <v>0</v>
      </c>
      <c r="AS57" s="2" t="s">
        <v>97</v>
      </c>
      <c r="AU57" t="str">
        <f t="shared" si="7"/>
        <v>Forums</v>
      </c>
      <c r="AV57" s="2">
        <v>3.0</v>
      </c>
      <c r="AX57">
        <f t="shared" si="8"/>
        <v>3</v>
      </c>
      <c r="AY57" s="2">
        <v>4.0</v>
      </c>
      <c r="BA57">
        <f t="shared" si="9"/>
        <v>4</v>
      </c>
      <c r="BB57" s="2">
        <v>10.0</v>
      </c>
      <c r="BC57" s="2" t="s">
        <v>459</v>
      </c>
      <c r="BD57" s="2" t="s">
        <v>101</v>
      </c>
      <c r="BF57" t="str">
        <f t="shared" si="10"/>
        <v>Google</v>
      </c>
      <c r="BG57" s="2">
        <v>10.0</v>
      </c>
      <c r="BH57" s="2" t="s">
        <v>460</v>
      </c>
      <c r="BI57" s="2" t="s">
        <v>461</v>
      </c>
      <c r="BJ57" s="2" t="s">
        <v>462</v>
      </c>
    </row>
    <row r="58">
      <c r="A58" s="2">
        <v>55.0</v>
      </c>
      <c r="B58">
        <f>if(surveydata3!D57="", 0, 1)</f>
        <v>0</v>
      </c>
      <c r="C58">
        <f>if(surveydata3!E57="", 0, 1)</f>
        <v>1</v>
      </c>
      <c r="D58">
        <f>if(surveydata3!F57="", 0, 1)</f>
        <v>0</v>
      </c>
      <c r="E58">
        <f>if(surveydata3!G57="", 0, 1)</f>
        <v>0</v>
      </c>
      <c r="F58">
        <f>if(surveydata3!H57="", 0, 1)</f>
        <v>0</v>
      </c>
      <c r="G58">
        <f>if(surveydata3!I57="", 0, 1)</f>
        <v>0</v>
      </c>
      <c r="H58" s="4">
        <v>31568.0</v>
      </c>
      <c r="I58" s="2">
        <f t="shared" si="1"/>
        <v>32</v>
      </c>
      <c r="J58" s="2">
        <v>7.0</v>
      </c>
      <c r="K58" s="2">
        <v>30.0</v>
      </c>
      <c r="L58" s="2">
        <v>7.0</v>
      </c>
      <c r="M58" s="2">
        <v>1.0</v>
      </c>
      <c r="N58" s="2" t="s">
        <v>128</v>
      </c>
      <c r="O58" s="2">
        <v>0.0</v>
      </c>
      <c r="P58" s="2" t="s">
        <v>71</v>
      </c>
      <c r="R58" t="str">
        <f t="shared" si="2"/>
        <v>hoodie</v>
      </c>
      <c r="S58" s="2" t="s">
        <v>72</v>
      </c>
      <c r="U58" t="str">
        <f t="shared" si="3"/>
        <v>“Data is the new bacon"</v>
      </c>
      <c r="V58" s="2">
        <v>1.0</v>
      </c>
      <c r="W58" s="2" t="s">
        <v>224</v>
      </c>
      <c r="Y58" t="str">
        <f t="shared" si="4"/>
        <v>Data Scientist</v>
      </c>
      <c r="Z58" s="2" t="s">
        <v>75</v>
      </c>
      <c r="AB58" t="str">
        <f t="shared" si="5"/>
        <v>Manager</v>
      </c>
      <c r="AC58" s="2" t="s">
        <v>123</v>
      </c>
      <c r="AE58" t="str">
        <f t="shared" si="6"/>
        <v>Technology &amp; Internet</v>
      </c>
      <c r="AF58" s="2">
        <v>4.0</v>
      </c>
      <c r="AG58" s="2" t="s">
        <v>463</v>
      </c>
      <c r="AH58" s="2" t="s">
        <v>464</v>
      </c>
      <c r="AI58" s="11">
        <f>if(surveydata3!AE57="", 0, 1)</f>
        <v>0</v>
      </c>
      <c r="AJ58" s="11">
        <f>if(surveydata3!AF57="", 0, 1)</f>
        <v>0</v>
      </c>
      <c r="AK58" s="11">
        <f>if(surveydata3!AG57="", 0, 1)</f>
        <v>0</v>
      </c>
      <c r="AL58" s="11">
        <f>if(surveydata3!AH57="", 0, 1)</f>
        <v>1</v>
      </c>
      <c r="AM58" s="11">
        <f>if(surveydata3!AI57="", 0, 1)</f>
        <v>0</v>
      </c>
      <c r="AN58" s="11">
        <f>if(surveydata3!AJ57="", 0, 1)</f>
        <v>0</v>
      </c>
      <c r="AO58" s="11">
        <f>if(surveydata3!AK57="", 0, 1)</f>
        <v>0</v>
      </c>
      <c r="AP58" s="11">
        <f>if(surveydata3!AL57="", 0, 1)</f>
        <v>0</v>
      </c>
      <c r="AQ58" s="11">
        <f>if(surveydata3!AM57="", 0, 1)</f>
        <v>0</v>
      </c>
      <c r="AR58" s="11">
        <f>if(surveydata3!AN57="", 0, 1)</f>
        <v>0</v>
      </c>
      <c r="AS58" s="2" t="s">
        <v>116</v>
      </c>
      <c r="AU58" t="str">
        <f t="shared" si="7"/>
        <v>Stack Overflow</v>
      </c>
      <c r="AV58" s="2">
        <v>4.0</v>
      </c>
      <c r="AX58">
        <f t="shared" si="8"/>
        <v>4</v>
      </c>
      <c r="AY58" s="2">
        <v>2.0</v>
      </c>
      <c r="BA58">
        <f t="shared" si="9"/>
        <v>2</v>
      </c>
      <c r="BB58" s="2">
        <v>3.0</v>
      </c>
      <c r="BC58" s="2" t="s">
        <v>465</v>
      </c>
      <c r="BD58" s="2" t="s">
        <v>101</v>
      </c>
      <c r="BF58" t="str">
        <f t="shared" si="10"/>
        <v>Google</v>
      </c>
      <c r="BG58" s="2">
        <v>10.0</v>
      </c>
      <c r="BH58" s="2" t="s">
        <v>466</v>
      </c>
      <c r="BI58" s="2" t="s">
        <v>467</v>
      </c>
      <c r="BJ58" s="2" t="s">
        <v>468</v>
      </c>
    </row>
    <row r="59">
      <c r="A59" s="2">
        <v>56.0</v>
      </c>
      <c r="B59">
        <f>if(surveydata3!D58="", 0, 1)</f>
        <v>0</v>
      </c>
      <c r="C59">
        <f>if(surveydata3!E58="", 0, 1)</f>
        <v>1</v>
      </c>
      <c r="D59">
        <f>if(surveydata3!F58="", 0, 1)</f>
        <v>0</v>
      </c>
      <c r="E59">
        <f>if(surveydata3!G58="", 0, 1)</f>
        <v>0</v>
      </c>
      <c r="F59">
        <f>if(surveydata3!H58="", 0, 1)</f>
        <v>0</v>
      </c>
      <c r="G59">
        <f>if(surveydata3!I58="", 0, 1)</f>
        <v>0</v>
      </c>
      <c r="H59" s="4">
        <v>29644.0</v>
      </c>
      <c r="I59" s="2">
        <f t="shared" si="1"/>
        <v>37</v>
      </c>
      <c r="J59" s="2">
        <v>7.0</v>
      </c>
      <c r="K59" s="2">
        <v>40.0</v>
      </c>
      <c r="L59" s="2">
        <v>9.0</v>
      </c>
      <c r="M59" s="2">
        <v>5.0</v>
      </c>
      <c r="N59" s="2" t="s">
        <v>405</v>
      </c>
      <c r="O59" s="2">
        <v>0.0</v>
      </c>
      <c r="P59" s="2" t="s">
        <v>89</v>
      </c>
      <c r="R59" t="str">
        <f t="shared" si="2"/>
        <v>t-shirt</v>
      </c>
      <c r="S59" s="2" t="s">
        <v>90</v>
      </c>
      <c r="U59" t="str">
        <f t="shared" si="3"/>
        <v>”Math - all the cool kids are doing it”</v>
      </c>
      <c r="V59" s="2">
        <v>1.0</v>
      </c>
      <c r="W59" s="2" t="s">
        <v>315</v>
      </c>
      <c r="Y59" t="str">
        <f t="shared" si="4"/>
        <v>Software Engineer</v>
      </c>
      <c r="Z59" s="2" t="s">
        <v>147</v>
      </c>
      <c r="AB59" t="str">
        <f t="shared" si="5"/>
        <v>Not Applicable</v>
      </c>
      <c r="AC59" s="2" t="s">
        <v>469</v>
      </c>
      <c r="AE59" t="str">
        <f t="shared" si="6"/>
        <v>Construction, Machinery, and Homes</v>
      </c>
      <c r="AF59" s="2">
        <v>15.0</v>
      </c>
      <c r="AG59" s="2" t="s">
        <v>470</v>
      </c>
      <c r="AH59" s="2" t="s">
        <v>114</v>
      </c>
      <c r="AI59" s="11">
        <f>if(surveydata3!AE58="", 0, 1)</f>
        <v>0</v>
      </c>
      <c r="AJ59" s="11">
        <f>if(surveydata3!AF58="", 0, 1)</f>
        <v>0</v>
      </c>
      <c r="AK59" s="11">
        <f>if(surveydata3!AG58="", 0, 1)</f>
        <v>0</v>
      </c>
      <c r="AL59" s="11">
        <f>if(surveydata3!AH58="", 0, 1)</f>
        <v>0</v>
      </c>
      <c r="AM59" s="11">
        <f>if(surveydata3!AI58="", 0, 1)</f>
        <v>0</v>
      </c>
      <c r="AN59" s="11">
        <f>if(surveydata3!AJ58="", 0, 1)</f>
        <v>0</v>
      </c>
      <c r="AO59" s="11">
        <f>if(surveydata3!AK58="", 0, 1)</f>
        <v>0</v>
      </c>
      <c r="AP59" s="11">
        <f>if(surveydata3!AL58="", 0, 1)</f>
        <v>0</v>
      </c>
      <c r="AQ59" s="11">
        <f>if(surveydata3!AM58="", 0, 1)</f>
        <v>1</v>
      </c>
      <c r="AR59" s="11">
        <f>if(surveydata3!AN58="", 0, 1)</f>
        <v>0</v>
      </c>
      <c r="AU59" t="str">
        <f t="shared" si="7"/>
        <v/>
      </c>
      <c r="AX59" t="str">
        <f t="shared" si="8"/>
        <v/>
      </c>
      <c r="BA59" t="str">
        <f t="shared" si="9"/>
        <v/>
      </c>
      <c r="BD59" s="2" t="s">
        <v>84</v>
      </c>
      <c r="BF59" t="str">
        <f t="shared" si="10"/>
        <v>Friend / word of mouth</v>
      </c>
      <c r="BG59" s="2">
        <v>10.0</v>
      </c>
      <c r="BH59" s="2" t="s">
        <v>471</v>
      </c>
      <c r="BI59" s="2" t="s">
        <v>472</v>
      </c>
      <c r="BJ59" s="2" t="s">
        <v>473</v>
      </c>
    </row>
    <row r="60">
      <c r="A60" s="2">
        <v>57.0</v>
      </c>
      <c r="B60">
        <f>if(surveydata3!D59="", 0, 1)</f>
        <v>0</v>
      </c>
      <c r="C60">
        <f>if(surveydata3!E59="", 0, 1)</f>
        <v>1</v>
      </c>
      <c r="D60">
        <f>if(surveydata3!F59="", 0, 1)</f>
        <v>1</v>
      </c>
      <c r="E60">
        <f>if(surveydata3!G59="", 0, 1)</f>
        <v>1</v>
      </c>
      <c r="F60">
        <f>if(surveydata3!H59="", 0, 1)</f>
        <v>1</v>
      </c>
      <c r="G60">
        <f>if(surveydata3!I59="", 0, 1)</f>
        <v>0</v>
      </c>
      <c r="H60" s="4">
        <v>31104.0</v>
      </c>
      <c r="I60" s="2">
        <f t="shared" si="1"/>
        <v>33</v>
      </c>
      <c r="J60" s="2">
        <v>8.0</v>
      </c>
      <c r="K60" s="2">
        <v>0.0</v>
      </c>
      <c r="L60" s="2">
        <v>8.0</v>
      </c>
      <c r="M60" s="2">
        <v>15.0</v>
      </c>
      <c r="N60" s="2" t="s">
        <v>167</v>
      </c>
      <c r="O60" s="2">
        <v>1.0</v>
      </c>
      <c r="P60" s="2" t="s">
        <v>71</v>
      </c>
      <c r="R60" t="str">
        <f t="shared" si="2"/>
        <v>hoodie</v>
      </c>
      <c r="S60" s="2" t="s">
        <v>135</v>
      </c>
      <c r="U60" t="str">
        <f t="shared" si="3"/>
        <v>“A quality life demands quality questions”</v>
      </c>
      <c r="V60" s="2">
        <v>1.0</v>
      </c>
      <c r="W60" s="2" t="s">
        <v>35</v>
      </c>
      <c r="Y60" t="str">
        <f t="shared" si="4"/>
        <v>Data Analyst</v>
      </c>
      <c r="Z60" s="2" t="s">
        <v>111</v>
      </c>
      <c r="AB60" t="str">
        <f t="shared" si="5"/>
        <v>Individual Contributor</v>
      </c>
      <c r="AC60" s="2" t="s">
        <v>123</v>
      </c>
      <c r="AE60" t="str">
        <f t="shared" si="6"/>
        <v>Technology &amp; Internet</v>
      </c>
      <c r="AF60" s="2">
        <v>1.0</v>
      </c>
      <c r="AH60" s="2" t="s">
        <v>114</v>
      </c>
      <c r="AI60" s="11">
        <f>if(surveydata3!AE59="", 0, 1)</f>
        <v>0</v>
      </c>
      <c r="AJ60" s="11">
        <f>if(surveydata3!AF59="", 0, 1)</f>
        <v>0</v>
      </c>
      <c r="AK60" s="11">
        <f>if(surveydata3!AG59="", 0, 1)</f>
        <v>0</v>
      </c>
      <c r="AL60" s="11">
        <f>if(surveydata3!AH59="", 0, 1)</f>
        <v>0</v>
      </c>
      <c r="AM60" s="11">
        <f>if(surveydata3!AI59="", 0, 1)</f>
        <v>0</v>
      </c>
      <c r="AN60" s="11">
        <f>if(surveydata3!AJ59="", 0, 1)</f>
        <v>1</v>
      </c>
      <c r="AO60" s="11">
        <f>if(surveydata3!AK59="", 0, 1)</f>
        <v>0</v>
      </c>
      <c r="AP60" s="11">
        <f>if(surveydata3!AL59="", 0, 1)</f>
        <v>0</v>
      </c>
      <c r="AQ60" s="11">
        <f>if(surveydata3!AM59="", 0, 1)</f>
        <v>0</v>
      </c>
      <c r="AR60" s="11">
        <f>if(surveydata3!AN59="", 0, 1)</f>
        <v>0</v>
      </c>
      <c r="AS60" s="2" t="s">
        <v>79</v>
      </c>
      <c r="AU60" t="str">
        <f t="shared" si="7"/>
        <v>Slack Channel</v>
      </c>
      <c r="AW60" s="2">
        <v>30.0</v>
      </c>
      <c r="AX60">
        <f t="shared" si="8"/>
        <v>30</v>
      </c>
      <c r="AZ60" s="2">
        <v>30.0</v>
      </c>
      <c r="BA60">
        <f t="shared" si="9"/>
        <v>30</v>
      </c>
      <c r="BB60" s="2">
        <v>24.0</v>
      </c>
      <c r="BC60" s="2" t="s">
        <v>474</v>
      </c>
      <c r="BD60" s="2" t="s">
        <v>101</v>
      </c>
      <c r="BF60" t="str">
        <f t="shared" si="10"/>
        <v>Google</v>
      </c>
      <c r="BG60" s="2">
        <v>10.0</v>
      </c>
      <c r="BH60" s="2" t="s">
        <v>306</v>
      </c>
      <c r="BI60" s="2" t="s">
        <v>306</v>
      </c>
      <c r="BJ60" s="2" t="s">
        <v>475</v>
      </c>
    </row>
    <row r="61">
      <c r="A61" s="2">
        <v>58.0</v>
      </c>
      <c r="B61">
        <f>if(surveydata3!D60="", 0, 1)</f>
        <v>1</v>
      </c>
      <c r="C61">
        <f>if(surveydata3!E60="", 0, 1)</f>
        <v>1</v>
      </c>
      <c r="D61">
        <f>if(surveydata3!F60="", 0, 1)</f>
        <v>0</v>
      </c>
      <c r="E61">
        <f>if(surveydata3!G60="", 0, 1)</f>
        <v>0</v>
      </c>
      <c r="F61">
        <f>if(surveydata3!H60="", 0, 1)</f>
        <v>0</v>
      </c>
      <c r="G61">
        <f>if(surveydata3!I60="", 0, 1)</f>
        <v>0</v>
      </c>
      <c r="H61" s="4">
        <v>33049.0</v>
      </c>
      <c r="I61" s="2">
        <f t="shared" si="1"/>
        <v>28</v>
      </c>
      <c r="J61" s="2">
        <v>7.0</v>
      </c>
      <c r="K61" s="2">
        <v>90.0</v>
      </c>
      <c r="L61" s="2">
        <v>14.0</v>
      </c>
      <c r="M61" s="2">
        <v>5.0</v>
      </c>
      <c r="N61" s="2" t="s">
        <v>167</v>
      </c>
      <c r="O61" s="2">
        <v>1.0</v>
      </c>
      <c r="P61" s="2" t="s">
        <v>89</v>
      </c>
      <c r="R61" t="str">
        <f t="shared" si="2"/>
        <v>t-shirt</v>
      </c>
      <c r="S61" s="2" t="s">
        <v>130</v>
      </c>
      <c r="U61" t="str">
        <f t="shared" si="3"/>
        <v>“Machine learning for life”</v>
      </c>
      <c r="V61" s="2">
        <v>1.0</v>
      </c>
      <c r="W61" s="2" t="s">
        <v>315</v>
      </c>
      <c r="Y61" t="str">
        <f t="shared" si="4"/>
        <v>Software Engineer</v>
      </c>
      <c r="Z61" s="2" t="s">
        <v>111</v>
      </c>
      <c r="AB61" t="str">
        <f t="shared" si="5"/>
        <v>Individual Contributor</v>
      </c>
      <c r="AC61" s="2" t="s">
        <v>123</v>
      </c>
      <c r="AE61" t="str">
        <f t="shared" si="6"/>
        <v>Technology &amp; Internet</v>
      </c>
      <c r="AF61" s="2">
        <v>4.0</v>
      </c>
      <c r="AG61" s="2" t="s">
        <v>476</v>
      </c>
      <c r="AH61" s="2" t="s">
        <v>78</v>
      </c>
      <c r="AI61" s="11">
        <f>if(surveydata3!AE60="", 0, 1)</f>
        <v>0</v>
      </c>
      <c r="AJ61" s="11">
        <f>if(surveydata3!AF60="", 0, 1)</f>
        <v>0</v>
      </c>
      <c r="AK61" s="11">
        <f>if(surveydata3!AG60="", 0, 1)</f>
        <v>0</v>
      </c>
      <c r="AL61" s="11">
        <f>if(surveydata3!AH60="", 0, 1)</f>
        <v>0</v>
      </c>
      <c r="AM61" s="11">
        <f>if(surveydata3!AI60="", 0, 1)</f>
        <v>0</v>
      </c>
      <c r="AN61" s="11">
        <f>if(surveydata3!AJ60="", 0, 1)</f>
        <v>1</v>
      </c>
      <c r="AO61" s="11">
        <f>if(surveydata3!AK60="", 0, 1)</f>
        <v>0</v>
      </c>
      <c r="AP61" s="11">
        <f>if(surveydata3!AL60="", 0, 1)</f>
        <v>0</v>
      </c>
      <c r="AQ61" s="11">
        <f>if(surveydata3!AM60="", 0, 1)</f>
        <v>0</v>
      </c>
      <c r="AR61" s="11">
        <f>if(surveydata3!AN60="", 0, 1)</f>
        <v>0</v>
      </c>
      <c r="AS61" s="2" t="s">
        <v>97</v>
      </c>
      <c r="AU61" t="str">
        <f t="shared" si="7"/>
        <v>Forums</v>
      </c>
      <c r="AV61" s="2">
        <v>6.0</v>
      </c>
      <c r="AX61">
        <f t="shared" si="8"/>
        <v>6</v>
      </c>
      <c r="AY61" s="2">
        <v>5.0</v>
      </c>
      <c r="BA61">
        <f t="shared" si="9"/>
        <v>5</v>
      </c>
      <c r="BB61" s="2">
        <v>15.0</v>
      </c>
      <c r="BC61" s="2" t="s">
        <v>477</v>
      </c>
      <c r="BD61" s="2" t="s">
        <v>478</v>
      </c>
      <c r="BF61" t="str">
        <f t="shared" si="10"/>
        <v>LinkedIn</v>
      </c>
      <c r="BG61" s="2">
        <v>9.0</v>
      </c>
      <c r="BH61" s="2" t="s">
        <v>480</v>
      </c>
      <c r="BI61" s="2" t="s">
        <v>481</v>
      </c>
    </row>
    <row r="62">
      <c r="A62" s="2">
        <v>59.0</v>
      </c>
      <c r="B62">
        <f>if(surveydata3!D61="", 0, 1)</f>
        <v>1</v>
      </c>
      <c r="C62">
        <f>if(surveydata3!E61="", 0, 1)</f>
        <v>0</v>
      </c>
      <c r="D62">
        <f>if(surveydata3!F61="", 0, 1)</f>
        <v>0</v>
      </c>
      <c r="E62">
        <f>if(surveydata3!G61="", 0, 1)</f>
        <v>0</v>
      </c>
      <c r="F62">
        <f>if(surveydata3!H61="", 0, 1)</f>
        <v>0</v>
      </c>
      <c r="G62">
        <f>if(surveydata3!I61="", 0, 1)</f>
        <v>0</v>
      </c>
      <c r="H62" s="4">
        <v>28389.0</v>
      </c>
      <c r="I62" s="2">
        <f t="shared" si="1"/>
        <v>40</v>
      </c>
      <c r="J62" s="2">
        <v>7.0</v>
      </c>
      <c r="K62" s="2">
        <v>45.0</v>
      </c>
      <c r="L62" s="2">
        <v>10.0</v>
      </c>
      <c r="M62" s="2">
        <v>2.0</v>
      </c>
      <c r="N62" s="2" t="s">
        <v>291</v>
      </c>
      <c r="O62" s="2">
        <v>0.0</v>
      </c>
      <c r="P62" s="2" t="s">
        <v>172</v>
      </c>
      <c r="R62" t="str">
        <f t="shared" si="2"/>
        <v>hat</v>
      </c>
      <c r="S62" s="2" t="s">
        <v>135</v>
      </c>
      <c r="U62" t="str">
        <f t="shared" si="3"/>
        <v>“A quality life demands quality questions”</v>
      </c>
      <c r="V62" s="2">
        <v>1.0</v>
      </c>
      <c r="W62" s="2" t="s">
        <v>224</v>
      </c>
      <c r="Y62" t="str">
        <f t="shared" si="4"/>
        <v>Data Scientist</v>
      </c>
      <c r="Z62" s="2" t="s">
        <v>451</v>
      </c>
      <c r="AB62" t="str">
        <f t="shared" si="5"/>
        <v>Intern</v>
      </c>
      <c r="AC62" s="2" t="s">
        <v>112</v>
      </c>
      <c r="AE62" t="str">
        <f t="shared" si="6"/>
        <v>Business Support &amp; Logistics</v>
      </c>
      <c r="AF62" s="2">
        <v>1.0</v>
      </c>
      <c r="AG62" s="2" t="s">
        <v>482</v>
      </c>
      <c r="AH62" s="2" t="s">
        <v>114</v>
      </c>
      <c r="AI62" s="11">
        <f>if(surveydata3!AE61="", 0, 1)</f>
        <v>0</v>
      </c>
      <c r="AJ62" s="11">
        <f>if(surveydata3!AF61="", 0, 1)</f>
        <v>0</v>
      </c>
      <c r="AK62" s="11">
        <f>if(surveydata3!AG61="", 0, 1)</f>
        <v>0</v>
      </c>
      <c r="AL62" s="11">
        <f>if(surveydata3!AH61="", 0, 1)</f>
        <v>1</v>
      </c>
      <c r="AM62" s="11">
        <f>if(surveydata3!AI61="", 0, 1)</f>
        <v>0</v>
      </c>
      <c r="AN62" s="11">
        <f>if(surveydata3!AJ61="", 0, 1)</f>
        <v>0</v>
      </c>
      <c r="AO62" s="11">
        <f>if(surveydata3!AK61="", 0, 1)</f>
        <v>0</v>
      </c>
      <c r="AP62" s="11">
        <f>if(surveydata3!AL61="", 0, 1)</f>
        <v>0</v>
      </c>
      <c r="AQ62" s="11">
        <f>if(surveydata3!AM61="", 0, 1)</f>
        <v>0</v>
      </c>
      <c r="AR62" s="11">
        <f>if(surveydata3!AN61="", 0, 1)</f>
        <v>0</v>
      </c>
      <c r="AS62" s="2" t="s">
        <v>116</v>
      </c>
      <c r="AU62" t="str">
        <f t="shared" si="7"/>
        <v>Stack Overflow</v>
      </c>
      <c r="AW62" s="2">
        <v>10.0</v>
      </c>
      <c r="AX62">
        <f t="shared" si="8"/>
        <v>10</v>
      </c>
      <c r="AZ62" s="2">
        <v>12.0</v>
      </c>
      <c r="BA62">
        <f t="shared" si="9"/>
        <v>12</v>
      </c>
      <c r="BB62" s="2">
        <v>80.0</v>
      </c>
      <c r="BC62" s="2" t="s">
        <v>483</v>
      </c>
      <c r="BD62" s="2" t="s">
        <v>84</v>
      </c>
      <c r="BF62" t="str">
        <f t="shared" si="10"/>
        <v>Friend / word of mouth</v>
      </c>
      <c r="BG62" s="2">
        <v>10.0</v>
      </c>
      <c r="BH62" s="2" t="s">
        <v>484</v>
      </c>
      <c r="BI62" s="2" t="s">
        <v>310</v>
      </c>
    </row>
    <row r="63">
      <c r="A63" s="2">
        <v>60.0</v>
      </c>
      <c r="B63">
        <f>if(surveydata3!D62="", 0, 1)</f>
        <v>0</v>
      </c>
      <c r="C63">
        <f>if(surveydata3!E62="", 0, 1)</f>
        <v>0</v>
      </c>
      <c r="D63">
        <f>if(surveydata3!F62="", 0, 1)</f>
        <v>0</v>
      </c>
      <c r="E63">
        <f>if(surveydata3!G62="", 0, 1)</f>
        <v>0</v>
      </c>
      <c r="F63">
        <f>if(surveydata3!H62="", 0, 1)</f>
        <v>1</v>
      </c>
      <c r="G63">
        <f>if(surveydata3!I62="", 0, 1)</f>
        <v>0</v>
      </c>
      <c r="H63" s="4">
        <v>24534.0</v>
      </c>
      <c r="I63" s="2">
        <f t="shared" si="1"/>
        <v>51</v>
      </c>
      <c r="J63" s="2">
        <v>6.0</v>
      </c>
      <c r="K63" s="2">
        <v>30.0</v>
      </c>
      <c r="L63" s="2">
        <v>8.0</v>
      </c>
      <c r="M63" s="2">
        <v>104.0</v>
      </c>
      <c r="N63" s="2" t="s">
        <v>128</v>
      </c>
      <c r="O63" s="2">
        <v>0.0</v>
      </c>
      <c r="P63" s="2" t="s">
        <v>71</v>
      </c>
      <c r="R63" t="str">
        <f t="shared" si="2"/>
        <v>hoodie</v>
      </c>
      <c r="S63" s="2" t="s">
        <v>90</v>
      </c>
      <c r="U63" t="str">
        <f t="shared" si="3"/>
        <v>”Math - all the cool kids are doing it”</v>
      </c>
      <c r="V63" s="2">
        <v>1.0</v>
      </c>
      <c r="W63" s="2" t="s">
        <v>315</v>
      </c>
      <c r="Y63" t="str">
        <f t="shared" si="4"/>
        <v>Software Engineer</v>
      </c>
      <c r="Z63" s="2" t="s">
        <v>485</v>
      </c>
      <c r="AB63" t="str">
        <f t="shared" si="5"/>
        <v>Vice President</v>
      </c>
      <c r="AC63" s="2" t="s">
        <v>123</v>
      </c>
      <c r="AE63" t="str">
        <f t="shared" si="6"/>
        <v>Technology &amp; Internet</v>
      </c>
      <c r="AF63" s="2">
        <v>27.0</v>
      </c>
      <c r="AG63" s="2" t="s">
        <v>486</v>
      </c>
      <c r="AH63" s="2" t="s">
        <v>78</v>
      </c>
      <c r="AI63" s="11">
        <f>if(surveydata3!AE62="", 0, 1)</f>
        <v>0</v>
      </c>
      <c r="AJ63" s="11">
        <f>if(surveydata3!AF62="", 0, 1)</f>
        <v>0</v>
      </c>
      <c r="AK63" s="11">
        <f>if(surveydata3!AG62="", 0, 1)</f>
        <v>0</v>
      </c>
      <c r="AL63" s="11">
        <f>if(surveydata3!AH62="", 0, 1)</f>
        <v>1</v>
      </c>
      <c r="AM63" s="11">
        <f>if(surveydata3!AI62="", 0, 1)</f>
        <v>0</v>
      </c>
      <c r="AN63" s="11">
        <f>if(surveydata3!AJ62="", 0, 1)</f>
        <v>0</v>
      </c>
      <c r="AO63" s="11">
        <f>if(surveydata3!AK62="", 0, 1)</f>
        <v>0</v>
      </c>
      <c r="AP63" s="11">
        <f>if(surveydata3!AL62="", 0, 1)</f>
        <v>0</v>
      </c>
      <c r="AQ63" s="11">
        <f>if(surveydata3!AM62="", 0, 1)</f>
        <v>0</v>
      </c>
      <c r="AR63" s="11">
        <f>if(surveydata3!AN62="", 0, 1)</f>
        <v>0</v>
      </c>
      <c r="AS63" s="2" t="s">
        <v>97</v>
      </c>
      <c r="AU63" t="str">
        <f t="shared" si="7"/>
        <v>Forums</v>
      </c>
      <c r="AV63" s="2">
        <v>6.0</v>
      </c>
      <c r="AX63">
        <f t="shared" si="8"/>
        <v>6</v>
      </c>
      <c r="AY63" s="2">
        <v>6.0</v>
      </c>
      <c r="BA63">
        <f t="shared" si="9"/>
        <v>6</v>
      </c>
      <c r="BB63" s="2">
        <v>4.0</v>
      </c>
      <c r="BC63" s="2" t="s">
        <v>487</v>
      </c>
      <c r="BD63" s="2" t="s">
        <v>84</v>
      </c>
      <c r="BF63" t="str">
        <f t="shared" si="10"/>
        <v>Friend / word of mouth</v>
      </c>
      <c r="BG63" s="2">
        <v>10.0</v>
      </c>
      <c r="BH63" s="2" t="s">
        <v>488</v>
      </c>
      <c r="BI63" s="2" t="s">
        <v>489</v>
      </c>
      <c r="BJ63" s="2" t="s">
        <v>490</v>
      </c>
    </row>
    <row r="64">
      <c r="A64" s="2">
        <v>61.0</v>
      </c>
      <c r="B64">
        <f>if(surveydata3!D63="", 0, 1)</f>
        <v>1</v>
      </c>
      <c r="C64">
        <f>if(surveydata3!E63="", 0, 1)</f>
        <v>0</v>
      </c>
      <c r="D64">
        <f>if(surveydata3!F63="", 0, 1)</f>
        <v>0</v>
      </c>
      <c r="E64">
        <f>if(surveydata3!G63="", 0, 1)</f>
        <v>0</v>
      </c>
      <c r="F64">
        <f>if(surveydata3!H63="", 0, 1)</f>
        <v>0</v>
      </c>
      <c r="G64">
        <f>if(surveydata3!I63="", 0, 1)</f>
        <v>0</v>
      </c>
      <c r="H64" s="4">
        <v>31598.0</v>
      </c>
      <c r="I64" s="2">
        <f t="shared" si="1"/>
        <v>32</v>
      </c>
      <c r="J64" s="2">
        <v>7.0</v>
      </c>
      <c r="K64" s="2">
        <v>30.0</v>
      </c>
      <c r="L64" s="2">
        <v>12.0</v>
      </c>
      <c r="M64" s="2">
        <v>12.0</v>
      </c>
      <c r="N64" s="2" t="s">
        <v>192</v>
      </c>
      <c r="O64" s="2">
        <v>0.0</v>
      </c>
      <c r="P64" s="2" t="s">
        <v>491</v>
      </c>
      <c r="R64" t="str">
        <f t="shared" si="2"/>
        <v>track suit / sweat suit</v>
      </c>
      <c r="S64" s="2" t="s">
        <v>72</v>
      </c>
      <c r="U64" t="str">
        <f t="shared" si="3"/>
        <v>“Data is the new bacon"</v>
      </c>
      <c r="V64" s="2">
        <v>1.0</v>
      </c>
      <c r="W64" s="2" t="s">
        <v>35</v>
      </c>
      <c r="Y64" t="str">
        <f t="shared" si="4"/>
        <v>Data Analyst</v>
      </c>
      <c r="Z64" s="2" t="s">
        <v>111</v>
      </c>
      <c r="AB64" t="str">
        <f t="shared" si="5"/>
        <v>Individual Contributor</v>
      </c>
      <c r="AC64" s="2" t="s">
        <v>175</v>
      </c>
      <c r="AE64" t="str">
        <f t="shared" si="6"/>
        <v>Manufacturing</v>
      </c>
      <c r="AF64" s="2">
        <v>1.0</v>
      </c>
      <c r="AG64" s="2" t="s">
        <v>492</v>
      </c>
      <c r="AH64" s="2" t="s">
        <v>114</v>
      </c>
      <c r="AI64" s="11">
        <f>if(surveydata3!AE63="", 0, 1)</f>
        <v>0</v>
      </c>
      <c r="AJ64" s="11">
        <f>if(surveydata3!AF63="", 0, 1)</f>
        <v>0</v>
      </c>
      <c r="AK64" s="11">
        <f>if(surveydata3!AG63="", 0, 1)</f>
        <v>1</v>
      </c>
      <c r="AL64" s="11">
        <f>if(surveydata3!AH63="", 0, 1)</f>
        <v>0</v>
      </c>
      <c r="AM64" s="11">
        <f>if(surveydata3!AI63="", 0, 1)</f>
        <v>0</v>
      </c>
      <c r="AN64" s="11">
        <f>if(surveydata3!AJ63="", 0, 1)</f>
        <v>0</v>
      </c>
      <c r="AO64" s="11">
        <f>if(surveydata3!AK63="", 0, 1)</f>
        <v>0</v>
      </c>
      <c r="AP64" s="11">
        <f>if(surveydata3!AL63="", 0, 1)</f>
        <v>0</v>
      </c>
      <c r="AQ64" s="11">
        <f>if(surveydata3!AM63="", 0, 1)</f>
        <v>0</v>
      </c>
      <c r="AR64" s="11">
        <f>if(surveydata3!AN63="", 0, 1)</f>
        <v>0</v>
      </c>
      <c r="AS64" s="2" t="s">
        <v>116</v>
      </c>
      <c r="AU64" t="str">
        <f t="shared" si="7"/>
        <v>Stack Overflow</v>
      </c>
      <c r="AW64" s="2">
        <v>12.0</v>
      </c>
      <c r="AX64">
        <f t="shared" si="8"/>
        <v>12</v>
      </c>
      <c r="AZ64" s="2">
        <v>12.0</v>
      </c>
      <c r="BA64">
        <f t="shared" si="9"/>
        <v>12</v>
      </c>
      <c r="BB64" s="2">
        <v>8.0</v>
      </c>
      <c r="BC64" s="2" t="s">
        <v>493</v>
      </c>
      <c r="BD64" s="2" t="s">
        <v>101</v>
      </c>
      <c r="BF64" t="str">
        <f t="shared" si="10"/>
        <v>Google</v>
      </c>
      <c r="BG64" s="2">
        <v>8.0</v>
      </c>
      <c r="BH64" s="2" t="s">
        <v>494</v>
      </c>
      <c r="BI64" s="2" t="s">
        <v>495</v>
      </c>
      <c r="BJ64" s="2" t="s">
        <v>202</v>
      </c>
    </row>
    <row r="65">
      <c r="A65" s="2">
        <v>62.0</v>
      </c>
      <c r="B65">
        <f>if(surveydata3!D64="", 0, 1)</f>
        <v>1</v>
      </c>
      <c r="C65">
        <f>if(surveydata3!E64="", 0, 1)</f>
        <v>0</v>
      </c>
      <c r="D65">
        <f>if(surveydata3!F64="", 0, 1)</f>
        <v>0</v>
      </c>
      <c r="E65">
        <f>if(surveydata3!G64="", 0, 1)</f>
        <v>0</v>
      </c>
      <c r="F65">
        <f>if(surveydata3!H64="", 0, 1)</f>
        <v>1</v>
      </c>
      <c r="G65">
        <f>if(surveydata3!I64="", 0, 1)</f>
        <v>0</v>
      </c>
      <c r="H65" s="4">
        <v>27179.0</v>
      </c>
      <c r="I65" s="2">
        <f t="shared" si="1"/>
        <v>44</v>
      </c>
      <c r="J65" s="2">
        <v>7.0</v>
      </c>
      <c r="K65" s="2">
        <v>40.0</v>
      </c>
      <c r="L65" s="2">
        <v>12.0</v>
      </c>
      <c r="M65" s="2">
        <v>10.0</v>
      </c>
      <c r="N65" s="2" t="s">
        <v>120</v>
      </c>
      <c r="O65" s="2">
        <v>0.0</v>
      </c>
      <c r="P65" s="2" t="s">
        <v>71</v>
      </c>
      <c r="R65" t="str">
        <f t="shared" si="2"/>
        <v>hoodie</v>
      </c>
      <c r="S65" s="2" t="s">
        <v>90</v>
      </c>
      <c r="U65" t="str">
        <f t="shared" si="3"/>
        <v>”Math - all the cool kids are doing it”</v>
      </c>
      <c r="V65" s="2">
        <v>1.0</v>
      </c>
      <c r="W65" s="2" t="s">
        <v>11</v>
      </c>
      <c r="Y65" t="str">
        <f t="shared" si="4"/>
        <v>Other</v>
      </c>
      <c r="AA65" s="2" t="s">
        <v>496</v>
      </c>
      <c r="AB65" t="str">
        <f t="shared" si="5"/>
        <v>Senior engineer</v>
      </c>
      <c r="AC65" s="2" t="s">
        <v>457</v>
      </c>
      <c r="AE65" t="str">
        <f t="shared" si="6"/>
        <v>Telecommunications</v>
      </c>
      <c r="AF65" s="2">
        <v>15.0</v>
      </c>
      <c r="AH65" s="2" t="s">
        <v>114</v>
      </c>
      <c r="AI65" s="11">
        <f>if(surveydata3!AE64="", 0, 1)</f>
        <v>0</v>
      </c>
      <c r="AJ65" s="11">
        <f>if(surveydata3!AF64="", 0, 1)</f>
        <v>0</v>
      </c>
      <c r="AK65" s="11">
        <f>if(surveydata3!AG64="", 0, 1)</f>
        <v>0</v>
      </c>
      <c r="AL65" s="11">
        <f>if(surveydata3!AH64="", 0, 1)</f>
        <v>0</v>
      </c>
      <c r="AM65" s="11">
        <f>if(surveydata3!AI64="", 0, 1)</f>
        <v>0</v>
      </c>
      <c r="AN65" s="11">
        <f>if(surveydata3!AJ64="", 0, 1)</f>
        <v>0</v>
      </c>
      <c r="AO65" s="11">
        <f>if(surveydata3!AK64="", 0, 1)</f>
        <v>0</v>
      </c>
      <c r="AP65" s="11">
        <f>if(surveydata3!AL64="", 0, 1)</f>
        <v>0</v>
      </c>
      <c r="AQ65" s="11">
        <f>if(surveydata3!AM64="", 0, 1)</f>
        <v>1</v>
      </c>
      <c r="AR65" s="11">
        <f>if(surveydata3!AN64="", 0, 1)</f>
        <v>0</v>
      </c>
      <c r="AU65" t="str">
        <f t="shared" si="7"/>
        <v/>
      </c>
      <c r="AX65" t="str">
        <f t="shared" si="8"/>
        <v/>
      </c>
      <c r="BA65" t="str">
        <f t="shared" si="9"/>
        <v/>
      </c>
      <c r="BE65" s="2" t="s">
        <v>497</v>
      </c>
      <c r="BF65" t="str">
        <f t="shared" si="10"/>
        <v>Old AI Mooc student</v>
      </c>
      <c r="BG65" s="2">
        <v>8.0</v>
      </c>
      <c r="BH65" s="2" t="s">
        <v>498</v>
      </c>
      <c r="BI65" s="2" t="s">
        <v>499</v>
      </c>
    </row>
    <row r="66">
      <c r="A66" s="2">
        <v>63.0</v>
      </c>
      <c r="B66">
        <f>if(surveydata3!D65="", 0, 1)</f>
        <v>0</v>
      </c>
      <c r="C66">
        <f>if(surveydata3!E65="", 0, 1)</f>
        <v>0</v>
      </c>
      <c r="D66">
        <f>if(surveydata3!F65="", 0, 1)</f>
        <v>1</v>
      </c>
      <c r="E66">
        <f>if(surveydata3!G65="", 0, 1)</f>
        <v>0</v>
      </c>
      <c r="F66">
        <f>if(surveydata3!H65="", 0, 1)</f>
        <v>1</v>
      </c>
      <c r="G66">
        <f>if(surveydata3!I65="", 0, 1)</f>
        <v>0</v>
      </c>
      <c r="H66" s="4">
        <v>43086.0</v>
      </c>
      <c r="I66" s="2">
        <f t="shared" si="1"/>
        <v>0</v>
      </c>
      <c r="J66" s="2">
        <v>8.0</v>
      </c>
      <c r="K66" s="2">
        <v>30.0</v>
      </c>
      <c r="L66" s="2">
        <v>5.0</v>
      </c>
      <c r="M66" s="2">
        <v>5.0</v>
      </c>
      <c r="N66" s="2" t="s">
        <v>128</v>
      </c>
      <c r="O66" s="2">
        <v>1.0</v>
      </c>
      <c r="P66" s="2" t="s">
        <v>89</v>
      </c>
      <c r="R66" t="str">
        <f t="shared" si="2"/>
        <v>t-shirt</v>
      </c>
      <c r="S66" s="2" t="s">
        <v>130</v>
      </c>
      <c r="U66" t="str">
        <f t="shared" si="3"/>
        <v>“Machine learning for life”</v>
      </c>
      <c r="V66" s="2">
        <v>1.0</v>
      </c>
      <c r="W66" s="2" t="s">
        <v>91</v>
      </c>
      <c r="Y66" t="str">
        <f t="shared" si="4"/>
        <v>Educator / Instructor</v>
      </c>
      <c r="AA66" s="2" t="s">
        <v>501</v>
      </c>
      <c r="AB66" t="str">
        <f t="shared" si="5"/>
        <v>Professor</v>
      </c>
      <c r="AC66" s="2" t="s">
        <v>76</v>
      </c>
      <c r="AE66" t="str">
        <f t="shared" si="6"/>
        <v>Education</v>
      </c>
      <c r="AF66" s="2">
        <v>8.0</v>
      </c>
      <c r="AG66" s="2" t="s">
        <v>502</v>
      </c>
      <c r="AH66" s="2" t="s">
        <v>96</v>
      </c>
      <c r="AI66" s="11">
        <f>if(surveydata3!AE65="", 0, 1)</f>
        <v>0</v>
      </c>
      <c r="AJ66" s="11">
        <f>if(surveydata3!AF65="", 0, 1)</f>
        <v>0</v>
      </c>
      <c r="AK66" s="11">
        <f>if(surveydata3!AG65="", 0, 1)</f>
        <v>0</v>
      </c>
      <c r="AL66" s="11">
        <f>if(surveydata3!AH65="", 0, 1)</f>
        <v>0</v>
      </c>
      <c r="AM66" s="11">
        <f>if(surveydata3!AI65="", 0, 1)</f>
        <v>0</v>
      </c>
      <c r="AN66" s="11">
        <f>if(surveydata3!AJ65="", 0, 1)</f>
        <v>1</v>
      </c>
      <c r="AO66" s="11">
        <f>if(surveydata3!AK65="", 0, 1)</f>
        <v>0</v>
      </c>
      <c r="AP66" s="11">
        <f>if(surveydata3!AL65="", 0, 1)</f>
        <v>0</v>
      </c>
      <c r="AQ66" s="11">
        <f>if(surveydata3!AM65="", 0, 1)</f>
        <v>0</v>
      </c>
      <c r="AR66" s="11">
        <f>if(surveydata3!AN65="", 0, 1)</f>
        <v>0</v>
      </c>
      <c r="AS66" s="2" t="s">
        <v>97</v>
      </c>
      <c r="AU66" t="str">
        <f t="shared" si="7"/>
        <v>Forums</v>
      </c>
      <c r="AW66" s="2">
        <v>10.0</v>
      </c>
      <c r="AX66">
        <f t="shared" si="8"/>
        <v>10</v>
      </c>
      <c r="AY66" s="2">
        <v>6.0</v>
      </c>
      <c r="BA66">
        <f t="shared" si="9"/>
        <v>6</v>
      </c>
      <c r="BB66" s="2">
        <v>20.0</v>
      </c>
      <c r="BC66" s="2" t="s">
        <v>503</v>
      </c>
      <c r="BD66" s="2" t="s">
        <v>101</v>
      </c>
      <c r="BF66" t="str">
        <f t="shared" si="10"/>
        <v>Google</v>
      </c>
      <c r="BG66" s="2">
        <v>10.0</v>
      </c>
      <c r="BH66" s="2" t="s">
        <v>504</v>
      </c>
      <c r="BI66" s="2" t="s">
        <v>505</v>
      </c>
      <c r="BJ66" s="2" t="s">
        <v>154</v>
      </c>
    </row>
    <row r="67">
      <c r="A67" s="2">
        <v>64.0</v>
      </c>
      <c r="B67">
        <f>if(surveydata3!D66="", 0, 1)</f>
        <v>1</v>
      </c>
      <c r="C67">
        <f>if(surveydata3!E66="", 0, 1)</f>
        <v>0</v>
      </c>
      <c r="D67">
        <f>if(surveydata3!F66="", 0, 1)</f>
        <v>0</v>
      </c>
      <c r="E67">
        <f>if(surveydata3!G66="", 0, 1)</f>
        <v>0</v>
      </c>
      <c r="F67">
        <f>if(surveydata3!H66="", 0, 1)</f>
        <v>0</v>
      </c>
      <c r="G67">
        <f>if(surveydata3!I66="", 0, 1)</f>
        <v>0</v>
      </c>
      <c r="H67" s="4">
        <v>34393.0</v>
      </c>
      <c r="I67" s="2">
        <f t="shared" si="1"/>
        <v>24</v>
      </c>
      <c r="J67" s="2">
        <v>8.0</v>
      </c>
      <c r="K67" s="2">
        <v>20.0</v>
      </c>
      <c r="L67" s="2">
        <v>11.0</v>
      </c>
      <c r="M67" s="2">
        <v>11.0</v>
      </c>
      <c r="N67" s="2" t="s">
        <v>128</v>
      </c>
      <c r="O67" s="2">
        <v>1.0</v>
      </c>
      <c r="P67" s="2" t="s">
        <v>71</v>
      </c>
      <c r="R67" t="str">
        <f t="shared" si="2"/>
        <v>hoodie</v>
      </c>
      <c r="S67" s="2" t="s">
        <v>90</v>
      </c>
      <c r="U67" t="str">
        <f t="shared" si="3"/>
        <v>”Math - all the cool kids are doing it”</v>
      </c>
      <c r="V67" s="2">
        <v>1.0</v>
      </c>
      <c r="W67" s="2" t="s">
        <v>35</v>
      </c>
      <c r="Y67" t="str">
        <f t="shared" si="4"/>
        <v>Data Analyst</v>
      </c>
      <c r="Z67" s="2" t="s">
        <v>111</v>
      </c>
      <c r="AB67" t="str">
        <f t="shared" si="5"/>
        <v>Individual Contributor</v>
      </c>
      <c r="AC67" s="2" t="s">
        <v>123</v>
      </c>
      <c r="AE67" t="str">
        <f t="shared" si="6"/>
        <v>Technology &amp; Internet</v>
      </c>
      <c r="AF67" s="2">
        <v>1.0</v>
      </c>
      <c r="AG67" s="2" t="s">
        <v>506</v>
      </c>
      <c r="AH67" s="2" t="s">
        <v>464</v>
      </c>
      <c r="AI67" s="11">
        <f>if(surveydata3!AE66="", 0, 1)</f>
        <v>0</v>
      </c>
      <c r="AJ67" s="11">
        <f>if(surveydata3!AF66="", 0, 1)</f>
        <v>0</v>
      </c>
      <c r="AK67" s="11">
        <f>if(surveydata3!AG66="", 0, 1)</f>
        <v>0</v>
      </c>
      <c r="AL67" s="11">
        <f>if(surveydata3!AH66="", 0, 1)</f>
        <v>1</v>
      </c>
      <c r="AM67" s="11">
        <f>if(surveydata3!AI66="", 0, 1)</f>
        <v>0</v>
      </c>
      <c r="AN67" s="11">
        <f>if(surveydata3!AJ66="", 0, 1)</f>
        <v>0</v>
      </c>
      <c r="AO67" s="11">
        <f>if(surveydata3!AK66="", 0, 1)</f>
        <v>0</v>
      </c>
      <c r="AP67" s="11">
        <f>if(surveydata3!AL66="", 0, 1)</f>
        <v>0</v>
      </c>
      <c r="AQ67" s="11">
        <f>if(surveydata3!AM66="", 0, 1)</f>
        <v>0</v>
      </c>
      <c r="AR67" s="11">
        <f>if(surveydata3!AN66="", 0, 1)</f>
        <v>0</v>
      </c>
      <c r="AS67" s="2" t="s">
        <v>79</v>
      </c>
      <c r="AU67" t="str">
        <f t="shared" si="7"/>
        <v>Slack Channel</v>
      </c>
      <c r="AV67" s="2">
        <v>5.0</v>
      </c>
      <c r="AX67">
        <f t="shared" si="8"/>
        <v>5</v>
      </c>
      <c r="AY67" s="2">
        <v>5.0</v>
      </c>
      <c r="BA67">
        <f t="shared" si="9"/>
        <v>5</v>
      </c>
      <c r="BB67" s="2">
        <v>100.0</v>
      </c>
      <c r="BC67" s="2" t="s">
        <v>509</v>
      </c>
      <c r="BD67" s="2" t="s">
        <v>101</v>
      </c>
      <c r="BF67" t="str">
        <f t="shared" si="10"/>
        <v>Google</v>
      </c>
      <c r="BG67" s="2">
        <v>10.0</v>
      </c>
      <c r="BH67" s="2" t="s">
        <v>510</v>
      </c>
      <c r="BI67" s="2" t="s">
        <v>512</v>
      </c>
      <c r="BJ67" s="2" t="s">
        <v>202</v>
      </c>
    </row>
    <row r="68">
      <c r="A68" s="2">
        <v>65.0</v>
      </c>
      <c r="B68">
        <f>if(surveydata3!D67="", 0, 1)</f>
        <v>1</v>
      </c>
      <c r="C68">
        <f>if(surveydata3!E67="", 0, 1)</f>
        <v>0</v>
      </c>
      <c r="D68">
        <f>if(surveydata3!F67="", 0, 1)</f>
        <v>0</v>
      </c>
      <c r="E68">
        <f>if(surveydata3!G67="", 0, 1)</f>
        <v>1</v>
      </c>
      <c r="F68">
        <f>if(surveydata3!H67="", 0, 1)</f>
        <v>1</v>
      </c>
      <c r="G68">
        <f>if(surveydata3!I67="", 0, 1)</f>
        <v>0</v>
      </c>
      <c r="H68" s="4">
        <v>30275.0</v>
      </c>
      <c r="I68" s="2">
        <f t="shared" si="1"/>
        <v>35</v>
      </c>
      <c r="J68" s="2">
        <v>7.0</v>
      </c>
      <c r="K68" s="2">
        <v>45.0</v>
      </c>
      <c r="L68" s="2">
        <v>12.0</v>
      </c>
      <c r="M68" s="2">
        <v>30.0</v>
      </c>
      <c r="N68" s="2" t="s">
        <v>128</v>
      </c>
      <c r="O68" s="2">
        <v>1.0</v>
      </c>
      <c r="P68" s="2" t="s">
        <v>89</v>
      </c>
      <c r="R68" t="str">
        <f t="shared" si="2"/>
        <v>t-shirt</v>
      </c>
      <c r="S68" s="2" t="s">
        <v>135</v>
      </c>
      <c r="U68" t="str">
        <f t="shared" si="3"/>
        <v>“A quality life demands quality questions”</v>
      </c>
      <c r="V68" s="2">
        <v>1.0</v>
      </c>
      <c r="W68" s="2" t="s">
        <v>515</v>
      </c>
      <c r="Y68" t="str">
        <f t="shared" si="4"/>
        <v>Research</v>
      </c>
      <c r="Z68" s="2" t="s">
        <v>111</v>
      </c>
      <c r="AB68" t="str">
        <f t="shared" si="5"/>
        <v>Individual Contributor</v>
      </c>
      <c r="AC68" s="2" t="s">
        <v>123</v>
      </c>
      <c r="AE68" t="str">
        <f t="shared" si="6"/>
        <v>Technology &amp; Internet</v>
      </c>
      <c r="AF68" s="2">
        <v>10.0</v>
      </c>
      <c r="AG68" s="2" t="s">
        <v>516</v>
      </c>
      <c r="AH68" s="2" t="s">
        <v>96</v>
      </c>
      <c r="AI68" s="11">
        <f>if(surveydata3!AE67="", 0, 1)</f>
        <v>0</v>
      </c>
      <c r="AJ68" s="11">
        <f>if(surveydata3!AF67="", 0, 1)</f>
        <v>0</v>
      </c>
      <c r="AK68" s="11">
        <f>if(surveydata3!AG67="", 0, 1)</f>
        <v>0</v>
      </c>
      <c r="AL68" s="11">
        <f>if(surveydata3!AH67="", 0, 1)</f>
        <v>0</v>
      </c>
      <c r="AM68" s="11">
        <f>if(surveydata3!AI67="", 0, 1)</f>
        <v>0</v>
      </c>
      <c r="AN68" s="11">
        <f>if(surveydata3!AJ67="", 0, 1)</f>
        <v>1</v>
      </c>
      <c r="AO68" s="11">
        <f>if(surveydata3!AK67="", 0, 1)</f>
        <v>0</v>
      </c>
      <c r="AP68" s="11">
        <f>if(surveydata3!AL67="", 0, 1)</f>
        <v>0</v>
      </c>
      <c r="AQ68" s="11">
        <f>if(surveydata3!AM67="", 0, 1)</f>
        <v>0</v>
      </c>
      <c r="AR68" s="11">
        <f>if(surveydata3!AN67="", 0, 1)</f>
        <v>0</v>
      </c>
      <c r="AS68" s="2" t="s">
        <v>97</v>
      </c>
      <c r="AU68" t="str">
        <f t="shared" si="7"/>
        <v>Forums</v>
      </c>
      <c r="AV68" s="2">
        <v>6.0</v>
      </c>
      <c r="AX68">
        <f t="shared" si="8"/>
        <v>6</v>
      </c>
      <c r="AY68" s="2">
        <v>2.0</v>
      </c>
      <c r="BA68">
        <f t="shared" si="9"/>
        <v>2</v>
      </c>
      <c r="BB68" s="2">
        <v>2.0</v>
      </c>
      <c r="BC68" s="2" t="s">
        <v>518</v>
      </c>
      <c r="BD68" s="2" t="s">
        <v>101</v>
      </c>
      <c r="BF68" t="str">
        <f t="shared" si="10"/>
        <v>Google</v>
      </c>
      <c r="BG68" s="2">
        <v>10.0</v>
      </c>
      <c r="BH68" s="2" t="s">
        <v>520</v>
      </c>
      <c r="BI68" s="2" t="s">
        <v>521</v>
      </c>
    </row>
    <row r="69">
      <c r="A69" s="2">
        <v>66.0</v>
      </c>
      <c r="B69">
        <f>if(surveydata3!D68="", 0, 1)</f>
        <v>1</v>
      </c>
      <c r="C69">
        <f>if(surveydata3!E68="", 0, 1)</f>
        <v>0</v>
      </c>
      <c r="D69">
        <f>if(surveydata3!F68="", 0, 1)</f>
        <v>0</v>
      </c>
      <c r="E69">
        <f>if(surveydata3!G68="", 0, 1)</f>
        <v>0</v>
      </c>
      <c r="F69">
        <f>if(surveydata3!H68="", 0, 1)</f>
        <v>1</v>
      </c>
      <c r="G69">
        <f>if(surveydata3!I68="", 0, 1)</f>
        <v>0</v>
      </c>
      <c r="H69" s="4">
        <v>31012.0</v>
      </c>
      <c r="I69" s="2">
        <f t="shared" si="1"/>
        <v>33</v>
      </c>
      <c r="J69" s="2">
        <v>8.0</v>
      </c>
      <c r="K69" s="2">
        <v>0.0</v>
      </c>
      <c r="L69" s="2">
        <v>9.0</v>
      </c>
      <c r="M69" s="2">
        <v>12.0</v>
      </c>
      <c r="N69" s="2" t="s">
        <v>120</v>
      </c>
      <c r="O69" s="2">
        <v>1.0</v>
      </c>
      <c r="P69" s="2" t="s">
        <v>129</v>
      </c>
      <c r="R69" t="str">
        <f t="shared" si="2"/>
        <v>backpack</v>
      </c>
      <c r="S69" s="2" t="s">
        <v>135</v>
      </c>
      <c r="U69" t="str">
        <f t="shared" si="3"/>
        <v>“A quality life demands quality questions”</v>
      </c>
      <c r="V69" s="2">
        <v>1.0</v>
      </c>
      <c r="W69" s="2" t="s">
        <v>524</v>
      </c>
      <c r="Y69" t="str">
        <f t="shared" si="4"/>
        <v>Consulting</v>
      </c>
      <c r="AA69" s="2" t="s">
        <v>525</v>
      </c>
      <c r="AB69" t="str">
        <f t="shared" si="5"/>
        <v>Consultant - SMA</v>
      </c>
      <c r="AC69" s="2" t="s">
        <v>123</v>
      </c>
      <c r="AE69" t="str">
        <f t="shared" si="6"/>
        <v>Technology &amp; Internet</v>
      </c>
      <c r="AF69" s="2">
        <v>10.0</v>
      </c>
      <c r="AG69" s="2" t="s">
        <v>526</v>
      </c>
      <c r="AH69" s="2" t="s">
        <v>78</v>
      </c>
      <c r="AI69" s="11">
        <f>if(surveydata3!AE68="", 0, 1)</f>
        <v>0</v>
      </c>
      <c r="AJ69" s="11">
        <f>if(surveydata3!AF68="", 0, 1)</f>
        <v>0</v>
      </c>
      <c r="AK69" s="11">
        <f>if(surveydata3!AG68="", 0, 1)</f>
        <v>1</v>
      </c>
      <c r="AL69" s="11">
        <f>if(surveydata3!AH68="", 0, 1)</f>
        <v>0</v>
      </c>
      <c r="AM69" s="11">
        <f>if(surveydata3!AI68="", 0, 1)</f>
        <v>0</v>
      </c>
      <c r="AN69" s="11">
        <f>if(surveydata3!AJ68="", 0, 1)</f>
        <v>0</v>
      </c>
      <c r="AO69" s="11">
        <f>if(surveydata3!AK68="", 0, 1)</f>
        <v>0</v>
      </c>
      <c r="AP69" s="11">
        <f>if(surveydata3!AL68="", 0, 1)</f>
        <v>0</v>
      </c>
      <c r="AQ69" s="11">
        <f>if(surveydata3!AM68="", 0, 1)</f>
        <v>0</v>
      </c>
      <c r="AR69" s="11">
        <f>if(surveydata3!AN68="", 0, 1)</f>
        <v>0</v>
      </c>
      <c r="AS69" s="2" t="s">
        <v>97</v>
      </c>
      <c r="AU69" t="str">
        <f t="shared" si="7"/>
        <v>Forums</v>
      </c>
      <c r="AW69" s="2">
        <v>20.0</v>
      </c>
      <c r="AX69">
        <f t="shared" si="8"/>
        <v>20</v>
      </c>
      <c r="AY69" s="2">
        <v>2.0</v>
      </c>
      <c r="BA69">
        <f t="shared" si="9"/>
        <v>2</v>
      </c>
      <c r="BB69" s="2">
        <v>48.0</v>
      </c>
      <c r="BC69" s="2" t="s">
        <v>527</v>
      </c>
      <c r="BE69" s="2" t="s">
        <v>528</v>
      </c>
      <c r="BF69" t="str">
        <f t="shared" si="10"/>
        <v>reddit</v>
      </c>
      <c r="BG69" s="2">
        <v>10.0</v>
      </c>
      <c r="BH69" s="2" t="s">
        <v>529</v>
      </c>
      <c r="BI69" s="2" t="s">
        <v>530</v>
      </c>
    </row>
    <row r="70">
      <c r="A70" s="2">
        <v>67.0</v>
      </c>
      <c r="B70">
        <f>if(surveydata3!D69="", 0, 1)</f>
        <v>1</v>
      </c>
      <c r="C70">
        <f>if(surveydata3!E69="", 0, 1)</f>
        <v>1</v>
      </c>
      <c r="D70">
        <f>if(surveydata3!F69="", 0, 1)</f>
        <v>0</v>
      </c>
      <c r="E70">
        <f>if(surveydata3!G69="", 0, 1)</f>
        <v>0</v>
      </c>
      <c r="F70">
        <f>if(surveydata3!H69="", 0, 1)</f>
        <v>1</v>
      </c>
      <c r="G70">
        <f>if(surveydata3!I69="", 0, 1)</f>
        <v>0</v>
      </c>
      <c r="H70" s="4">
        <v>31954.0</v>
      </c>
      <c r="I70" s="2">
        <f t="shared" si="1"/>
        <v>31</v>
      </c>
      <c r="J70" s="2">
        <v>8.0</v>
      </c>
      <c r="K70" s="2">
        <v>40.0</v>
      </c>
      <c r="L70" s="2">
        <v>12.0</v>
      </c>
      <c r="M70" s="2">
        <v>6.0</v>
      </c>
      <c r="N70" s="2" t="s">
        <v>167</v>
      </c>
      <c r="O70" s="2">
        <v>0.0</v>
      </c>
      <c r="P70" s="2" t="s">
        <v>89</v>
      </c>
      <c r="R70" t="str">
        <f t="shared" si="2"/>
        <v>t-shirt</v>
      </c>
      <c r="S70" s="2" t="s">
        <v>72</v>
      </c>
      <c r="U70" t="str">
        <f t="shared" si="3"/>
        <v>“Data is the new bacon"</v>
      </c>
      <c r="V70" s="2">
        <v>1.0</v>
      </c>
      <c r="W70" s="2" t="s">
        <v>35</v>
      </c>
      <c r="Y70" t="str">
        <f t="shared" si="4"/>
        <v>Data Analyst</v>
      </c>
      <c r="Z70" s="2" t="s">
        <v>111</v>
      </c>
      <c r="AB70" t="str">
        <f t="shared" si="5"/>
        <v>Individual Contributor</v>
      </c>
      <c r="AC70" s="2" t="s">
        <v>531</v>
      </c>
      <c r="AE70" t="str">
        <f t="shared" si="6"/>
        <v>Government</v>
      </c>
      <c r="AF70" s="2">
        <v>2.0</v>
      </c>
      <c r="AG70" s="2" t="s">
        <v>532</v>
      </c>
      <c r="AH70" s="2" t="s">
        <v>114</v>
      </c>
      <c r="AI70" s="11">
        <f>if(surveydata3!AE69="", 0, 1)</f>
        <v>0</v>
      </c>
      <c r="AJ70" s="11">
        <f>if(surveydata3!AF69="", 0, 1)</f>
        <v>0</v>
      </c>
      <c r="AK70" s="11">
        <f>if(surveydata3!AG69="", 0, 1)</f>
        <v>0</v>
      </c>
      <c r="AL70" s="11">
        <f>if(surveydata3!AH69="", 0, 1)</f>
        <v>1</v>
      </c>
      <c r="AM70" s="11">
        <f>if(surveydata3!AI69="", 0, 1)</f>
        <v>0</v>
      </c>
      <c r="AN70" s="11">
        <f>if(surveydata3!AJ69="", 0, 1)</f>
        <v>0</v>
      </c>
      <c r="AO70" s="11">
        <f>if(surveydata3!AK69="", 0, 1)</f>
        <v>0</v>
      </c>
      <c r="AP70" s="11">
        <f>if(surveydata3!AL69="", 0, 1)</f>
        <v>0</v>
      </c>
      <c r="AQ70" s="11">
        <f>if(surveydata3!AM69="", 0, 1)</f>
        <v>0</v>
      </c>
      <c r="AR70" s="11">
        <f>if(surveydata3!AN69="", 0, 1)</f>
        <v>0</v>
      </c>
      <c r="AS70" s="2" t="s">
        <v>97</v>
      </c>
      <c r="AU70" t="str">
        <f t="shared" si="7"/>
        <v>Forums</v>
      </c>
      <c r="AV70" s="2">
        <v>6.0</v>
      </c>
      <c r="AX70">
        <f t="shared" si="8"/>
        <v>6</v>
      </c>
      <c r="AZ70" s="2">
        <v>10.0</v>
      </c>
      <c r="BA70">
        <f t="shared" si="9"/>
        <v>10</v>
      </c>
      <c r="BB70" s="2">
        <v>240.0</v>
      </c>
      <c r="BC70" s="2" t="s">
        <v>533</v>
      </c>
      <c r="BD70" s="2" t="s">
        <v>84</v>
      </c>
      <c r="BF70" t="str">
        <f t="shared" si="10"/>
        <v>Friend / word of mouth</v>
      </c>
      <c r="BG70" s="2">
        <v>7.0</v>
      </c>
      <c r="BH70" s="2" t="s">
        <v>534</v>
      </c>
      <c r="BI70" s="2" t="s">
        <v>535</v>
      </c>
      <c r="BJ70" s="2" t="s">
        <v>536</v>
      </c>
    </row>
    <row r="71">
      <c r="A71" s="2">
        <v>68.0</v>
      </c>
      <c r="B71">
        <f>if(surveydata3!D70="", 0, 1)</f>
        <v>0</v>
      </c>
      <c r="C71">
        <f>if(surveydata3!E70="", 0, 1)</f>
        <v>1</v>
      </c>
      <c r="D71">
        <f>if(surveydata3!F70="", 0, 1)</f>
        <v>0</v>
      </c>
      <c r="E71">
        <f>if(surveydata3!G70="", 0, 1)</f>
        <v>0</v>
      </c>
      <c r="F71">
        <f>if(surveydata3!H70="", 0, 1)</f>
        <v>0</v>
      </c>
      <c r="G71">
        <f>if(surveydata3!I70="", 0, 1)</f>
        <v>0</v>
      </c>
      <c r="H71" s="4">
        <v>30413.0</v>
      </c>
      <c r="I71" s="2">
        <f t="shared" si="1"/>
        <v>35</v>
      </c>
      <c r="J71" s="2">
        <v>8.0</v>
      </c>
      <c r="K71" s="2">
        <v>50.0</v>
      </c>
      <c r="L71" s="2">
        <v>2.0</v>
      </c>
      <c r="M71" s="2">
        <v>3.0</v>
      </c>
      <c r="N71" s="2" t="s">
        <v>327</v>
      </c>
      <c r="O71" s="2">
        <v>1.0</v>
      </c>
      <c r="P71" s="2" t="s">
        <v>129</v>
      </c>
      <c r="R71" t="str">
        <f t="shared" si="2"/>
        <v>backpack</v>
      </c>
      <c r="S71" s="2" t="s">
        <v>135</v>
      </c>
      <c r="U71" t="str">
        <f t="shared" si="3"/>
        <v>“A quality life demands quality questions”</v>
      </c>
      <c r="V71" s="2">
        <v>1.0</v>
      </c>
      <c r="W71" s="2" t="s">
        <v>74</v>
      </c>
      <c r="Y71" t="str">
        <f t="shared" si="4"/>
        <v>Product Management/Project Management</v>
      </c>
      <c r="Z71" s="2" t="s">
        <v>122</v>
      </c>
      <c r="AB71" t="str">
        <f t="shared" si="5"/>
        <v>Director</v>
      </c>
      <c r="AC71" s="2" t="s">
        <v>228</v>
      </c>
      <c r="AE71" t="str">
        <f t="shared" si="6"/>
        <v>Healthcare and Pharmaceuticals</v>
      </c>
      <c r="AF71" s="2">
        <v>11.0</v>
      </c>
      <c r="AG71" s="2" t="s">
        <v>537</v>
      </c>
      <c r="AH71" s="2" t="s">
        <v>114</v>
      </c>
      <c r="AI71" s="11">
        <f>if(surveydata3!AE70="", 0, 1)</f>
        <v>0</v>
      </c>
      <c r="AJ71" s="11">
        <f>if(surveydata3!AF70="", 0, 1)</f>
        <v>0</v>
      </c>
      <c r="AK71" s="11">
        <f>if(surveydata3!AG70="", 0, 1)</f>
        <v>0</v>
      </c>
      <c r="AL71" s="11">
        <f>if(surveydata3!AH70="", 0, 1)</f>
        <v>0</v>
      </c>
      <c r="AM71" s="11">
        <f>if(surveydata3!AI70="", 0, 1)</f>
        <v>0</v>
      </c>
      <c r="AN71" s="11">
        <f>if(surveydata3!AJ70="", 0, 1)</f>
        <v>1</v>
      </c>
      <c r="AO71" s="11">
        <f>if(surveydata3!AK70="", 0, 1)</f>
        <v>0</v>
      </c>
      <c r="AP71" s="11">
        <f>if(surveydata3!AL70="", 0, 1)</f>
        <v>0</v>
      </c>
      <c r="AQ71" s="11">
        <f>if(surveydata3!AM70="", 0, 1)</f>
        <v>0</v>
      </c>
      <c r="AR71" s="11">
        <f>if(surveydata3!AN70="", 0, 1)</f>
        <v>0</v>
      </c>
      <c r="AS71" s="2" t="s">
        <v>79</v>
      </c>
      <c r="AU71" t="str">
        <f t="shared" si="7"/>
        <v>Slack Channel</v>
      </c>
      <c r="AW71" s="2">
        <v>8.0</v>
      </c>
      <c r="AX71">
        <f t="shared" si="8"/>
        <v>8</v>
      </c>
      <c r="AY71" s="2">
        <v>2.0</v>
      </c>
      <c r="BA71">
        <f t="shared" si="9"/>
        <v>2</v>
      </c>
      <c r="BB71" s="2">
        <v>2.0</v>
      </c>
      <c r="BC71" s="2" t="s">
        <v>538</v>
      </c>
      <c r="BD71" s="2" t="s">
        <v>101</v>
      </c>
      <c r="BF71" t="str">
        <f t="shared" si="10"/>
        <v>Google</v>
      </c>
      <c r="BG71" s="2">
        <v>9.0</v>
      </c>
      <c r="BH71" s="2" t="s">
        <v>539</v>
      </c>
      <c r="BI71" s="2" t="s">
        <v>540</v>
      </c>
      <c r="BJ71" s="2" t="s">
        <v>541</v>
      </c>
    </row>
    <row r="72">
      <c r="A72" s="2">
        <v>69.0</v>
      </c>
      <c r="B72">
        <f>if(surveydata3!D71="", 0, 1)</f>
        <v>0</v>
      </c>
      <c r="C72">
        <f>if(surveydata3!E71="", 0, 1)</f>
        <v>1</v>
      </c>
      <c r="D72">
        <f>if(surveydata3!F71="", 0, 1)</f>
        <v>0</v>
      </c>
      <c r="E72">
        <f>if(surveydata3!G71="", 0, 1)</f>
        <v>0</v>
      </c>
      <c r="F72">
        <f>if(surveydata3!H71="", 0, 1)</f>
        <v>1</v>
      </c>
      <c r="G72">
        <f>if(surveydata3!I71="", 0, 1)</f>
        <v>0</v>
      </c>
      <c r="H72" s="4">
        <v>42956.0</v>
      </c>
      <c r="I72" s="2">
        <f t="shared" si="1"/>
        <v>1</v>
      </c>
      <c r="J72" s="2">
        <v>7.0</v>
      </c>
      <c r="K72" s="2">
        <v>0.0</v>
      </c>
      <c r="L72" s="2">
        <v>5.0</v>
      </c>
      <c r="M72" s="2">
        <v>5.0</v>
      </c>
      <c r="N72" s="2" t="s">
        <v>167</v>
      </c>
      <c r="O72" s="2">
        <v>1.0</v>
      </c>
      <c r="P72" s="2" t="s">
        <v>89</v>
      </c>
      <c r="R72" t="str">
        <f t="shared" si="2"/>
        <v>t-shirt</v>
      </c>
      <c r="S72" s="2" t="s">
        <v>130</v>
      </c>
      <c r="U72" t="str">
        <f t="shared" si="3"/>
        <v>“Machine learning for life”</v>
      </c>
      <c r="V72" s="2">
        <v>0.0</v>
      </c>
      <c r="Y72" t="str">
        <f t="shared" si="4"/>
        <v/>
      </c>
      <c r="AB72" t="str">
        <f t="shared" si="5"/>
        <v/>
      </c>
      <c r="AE72" t="str">
        <f t="shared" si="6"/>
        <v/>
      </c>
      <c r="AH72" s="2" t="s">
        <v>78</v>
      </c>
      <c r="AI72" s="11">
        <f>if(surveydata3!AE71="", 0, 1)</f>
        <v>0</v>
      </c>
      <c r="AJ72" s="11">
        <f>if(surveydata3!AF71="", 0, 1)</f>
        <v>0</v>
      </c>
      <c r="AK72" s="11">
        <f>if(surveydata3!AG71="", 0, 1)</f>
        <v>0</v>
      </c>
      <c r="AL72" s="11">
        <f>if(surveydata3!AH71="", 0, 1)</f>
        <v>1</v>
      </c>
      <c r="AM72" s="11">
        <f>if(surveydata3!AI71="", 0, 1)</f>
        <v>0</v>
      </c>
      <c r="AN72" s="11">
        <f>if(surveydata3!AJ71="", 0, 1)</f>
        <v>0</v>
      </c>
      <c r="AO72" s="11">
        <f>if(surveydata3!AK71="", 0, 1)</f>
        <v>0</v>
      </c>
      <c r="AP72" s="11">
        <f>if(surveydata3!AL71="", 0, 1)</f>
        <v>0</v>
      </c>
      <c r="AQ72" s="11">
        <f>if(surveydata3!AM71="", 0, 1)</f>
        <v>0</v>
      </c>
      <c r="AR72" s="11">
        <f>if(surveydata3!AN71="", 0, 1)</f>
        <v>0</v>
      </c>
      <c r="AS72" s="2" t="s">
        <v>116</v>
      </c>
      <c r="AU72" t="str">
        <f t="shared" si="7"/>
        <v>Stack Overflow</v>
      </c>
      <c r="AV72" s="2">
        <v>6.0</v>
      </c>
      <c r="AX72">
        <f t="shared" si="8"/>
        <v>6</v>
      </c>
      <c r="AY72" s="2">
        <v>6.0</v>
      </c>
      <c r="BA72">
        <f t="shared" si="9"/>
        <v>6</v>
      </c>
      <c r="BB72" s="2">
        <v>5.0</v>
      </c>
      <c r="BC72" s="2" t="s">
        <v>542</v>
      </c>
      <c r="BE72" s="2" t="s">
        <v>543</v>
      </c>
      <c r="BF72" t="str">
        <f t="shared" si="10"/>
        <v>website</v>
      </c>
      <c r="BG72" s="2">
        <v>9.0</v>
      </c>
      <c r="BH72" s="2" t="s">
        <v>544</v>
      </c>
      <c r="BI72" s="2" t="s">
        <v>545</v>
      </c>
      <c r="BJ72" s="2" t="s">
        <v>546</v>
      </c>
    </row>
    <row r="73">
      <c r="A73" s="2">
        <v>70.0</v>
      </c>
      <c r="B73">
        <f>if(surveydata3!D72="", 0, 1)</f>
        <v>1</v>
      </c>
      <c r="C73">
        <f>if(surveydata3!E72="", 0, 1)</f>
        <v>1</v>
      </c>
      <c r="D73">
        <f>if(surveydata3!F72="", 0, 1)</f>
        <v>1</v>
      </c>
      <c r="E73">
        <f>if(surveydata3!G72="", 0, 1)</f>
        <v>1</v>
      </c>
      <c r="F73">
        <f>if(surveydata3!H72="", 0, 1)</f>
        <v>1</v>
      </c>
      <c r="G73">
        <f>if(surveydata3!I72="", 0, 1)</f>
        <v>0</v>
      </c>
      <c r="H73" s="4">
        <v>34861.0</v>
      </c>
      <c r="I73" s="2">
        <f t="shared" si="1"/>
        <v>23</v>
      </c>
      <c r="J73" s="2">
        <v>7.0</v>
      </c>
      <c r="K73" s="2">
        <v>40.0</v>
      </c>
      <c r="L73" s="2">
        <v>56.0</v>
      </c>
      <c r="M73" s="2">
        <v>3.0</v>
      </c>
      <c r="N73" s="2" t="s">
        <v>327</v>
      </c>
      <c r="O73" s="2">
        <v>0.0</v>
      </c>
      <c r="P73" s="2" t="s">
        <v>108</v>
      </c>
      <c r="R73" t="str">
        <f t="shared" si="2"/>
        <v>jacket (brand is TBD... probably Patagonia)</v>
      </c>
      <c r="S73" s="2" t="s">
        <v>135</v>
      </c>
      <c r="U73" t="str">
        <f t="shared" si="3"/>
        <v>“A quality life demands quality questions”</v>
      </c>
      <c r="V73" s="2">
        <v>1.0</v>
      </c>
      <c r="W73" s="2" t="s">
        <v>11</v>
      </c>
      <c r="Y73" t="str">
        <f t="shared" si="4"/>
        <v>Other</v>
      </c>
      <c r="Z73" s="2" t="s">
        <v>147</v>
      </c>
      <c r="AB73" t="str">
        <f t="shared" si="5"/>
        <v>Not Applicable</v>
      </c>
      <c r="AC73" s="2" t="s">
        <v>123</v>
      </c>
      <c r="AE73" t="str">
        <f t="shared" si="6"/>
        <v>Technology &amp; Internet</v>
      </c>
      <c r="AF73" s="2">
        <v>3.0</v>
      </c>
      <c r="AG73" s="2" t="s">
        <v>547</v>
      </c>
      <c r="AH73" s="2" t="s">
        <v>464</v>
      </c>
      <c r="AI73" s="11">
        <f>if(surveydata3!AE72="", 0, 1)</f>
        <v>1</v>
      </c>
      <c r="AJ73" s="11">
        <f>if(surveydata3!AF72="", 0, 1)</f>
        <v>0</v>
      </c>
      <c r="AK73" s="11">
        <f>if(surveydata3!AG72="", 0, 1)</f>
        <v>0</v>
      </c>
      <c r="AL73" s="11">
        <f>if(surveydata3!AH72="", 0, 1)</f>
        <v>0</v>
      </c>
      <c r="AM73" s="11">
        <f>if(surveydata3!AI72="", 0, 1)</f>
        <v>0</v>
      </c>
      <c r="AN73" s="11">
        <f>if(surveydata3!AJ72="", 0, 1)</f>
        <v>1</v>
      </c>
      <c r="AO73" s="11">
        <f>if(surveydata3!AK72="", 0, 1)</f>
        <v>0</v>
      </c>
      <c r="AP73" s="11">
        <f>if(surveydata3!AL72="", 0, 1)</f>
        <v>0</v>
      </c>
      <c r="AQ73" s="11">
        <f>if(surveydata3!AM72="", 0, 1)</f>
        <v>0</v>
      </c>
      <c r="AR73" s="11">
        <f>if(surveydata3!AN72="", 0, 1)</f>
        <v>1</v>
      </c>
      <c r="AS73" s="2" t="s">
        <v>237</v>
      </c>
      <c r="AU73" t="str">
        <f t="shared" si="7"/>
        <v>Mentor Help (classroom or 1:1 mentors)</v>
      </c>
      <c r="AV73" s="2">
        <v>6.0</v>
      </c>
      <c r="AX73">
        <f t="shared" si="8"/>
        <v>6</v>
      </c>
      <c r="AZ73" s="2">
        <v>10.0</v>
      </c>
      <c r="BA73">
        <f t="shared" si="9"/>
        <v>10</v>
      </c>
      <c r="BB73" s="2">
        <v>40.0</v>
      </c>
      <c r="BC73" s="2" t="s">
        <v>549</v>
      </c>
      <c r="BD73" s="2" t="s">
        <v>101</v>
      </c>
      <c r="BF73" t="str">
        <f t="shared" si="10"/>
        <v>Google</v>
      </c>
      <c r="BG73" s="2">
        <v>10.0</v>
      </c>
      <c r="BH73" s="2" t="s">
        <v>550</v>
      </c>
      <c r="BI73" s="2" t="s">
        <v>551</v>
      </c>
    </row>
    <row r="74">
      <c r="A74" s="2">
        <v>71.0</v>
      </c>
      <c r="B74">
        <f>if(surveydata3!D73="", 0, 1)</f>
        <v>0</v>
      </c>
      <c r="C74">
        <f>if(surveydata3!E73="", 0, 1)</f>
        <v>0</v>
      </c>
      <c r="D74">
        <f>if(surveydata3!F73="", 0, 1)</f>
        <v>0</v>
      </c>
      <c r="E74">
        <f>if(surveydata3!G73="", 0, 1)</f>
        <v>0</v>
      </c>
      <c r="F74">
        <f>if(surveydata3!H73="", 0, 1)</f>
        <v>1</v>
      </c>
      <c r="G74">
        <f>if(surveydata3!I73="", 0, 1)</f>
        <v>0</v>
      </c>
      <c r="H74" s="4">
        <v>31700.0</v>
      </c>
      <c r="I74" s="2">
        <f t="shared" si="1"/>
        <v>31</v>
      </c>
      <c r="J74" s="2">
        <v>8.0</v>
      </c>
      <c r="K74" s="2">
        <v>30.0</v>
      </c>
      <c r="L74" s="2">
        <v>8.0</v>
      </c>
      <c r="M74" s="2">
        <v>5.0</v>
      </c>
      <c r="N74" s="2" t="s">
        <v>405</v>
      </c>
      <c r="O74" s="2">
        <v>0.0</v>
      </c>
      <c r="P74" s="2" t="s">
        <v>71</v>
      </c>
      <c r="R74" t="str">
        <f t="shared" si="2"/>
        <v>hoodie</v>
      </c>
      <c r="S74" s="2" t="s">
        <v>90</v>
      </c>
      <c r="U74" t="str">
        <f t="shared" si="3"/>
        <v>”Math - all the cool kids are doing it”</v>
      </c>
      <c r="V74" s="2">
        <v>1.0</v>
      </c>
      <c r="W74" s="2" t="s">
        <v>74</v>
      </c>
      <c r="Y74" t="str">
        <f t="shared" si="4"/>
        <v>Product Management/Project Management</v>
      </c>
      <c r="Z74" s="2" t="s">
        <v>75</v>
      </c>
      <c r="AB74" t="str">
        <f t="shared" si="5"/>
        <v>Manager</v>
      </c>
      <c r="AC74" s="2" t="s">
        <v>322</v>
      </c>
      <c r="AE74" t="str">
        <f t="shared" si="6"/>
        <v>Insurance</v>
      </c>
      <c r="AF74" s="2">
        <v>7.0</v>
      </c>
      <c r="AH74" s="2" t="s">
        <v>114</v>
      </c>
      <c r="AI74" s="11">
        <f>if(surveydata3!AE73="", 0, 1)</f>
        <v>0</v>
      </c>
      <c r="AJ74" s="11">
        <f>if(surveydata3!AF73="", 0, 1)</f>
        <v>0</v>
      </c>
      <c r="AK74" s="11">
        <f>if(surveydata3!AG73="", 0, 1)</f>
        <v>0</v>
      </c>
      <c r="AL74" s="11">
        <f>if(surveydata3!AH73="", 0, 1)</f>
        <v>0</v>
      </c>
      <c r="AM74" s="11">
        <f>if(surveydata3!AI73="", 0, 1)</f>
        <v>0</v>
      </c>
      <c r="AN74" s="11">
        <f>if(surveydata3!AJ73="", 0, 1)</f>
        <v>1</v>
      </c>
      <c r="AO74" s="11">
        <f>if(surveydata3!AK73="", 0, 1)</f>
        <v>0</v>
      </c>
      <c r="AP74" s="11">
        <f>if(surveydata3!AL73="", 0, 1)</f>
        <v>0</v>
      </c>
      <c r="AQ74" s="11">
        <f>if(surveydata3!AM73="", 0, 1)</f>
        <v>0</v>
      </c>
      <c r="AR74" s="11">
        <f>if(surveydata3!AN73="", 0, 1)</f>
        <v>0</v>
      </c>
      <c r="AS74" s="2" t="s">
        <v>97</v>
      </c>
      <c r="AU74" t="str">
        <f t="shared" si="7"/>
        <v>Forums</v>
      </c>
      <c r="AV74" s="2">
        <v>6.0</v>
      </c>
      <c r="AX74">
        <f t="shared" si="8"/>
        <v>6</v>
      </c>
      <c r="AY74" s="2">
        <v>3.0</v>
      </c>
      <c r="BA74">
        <f t="shared" si="9"/>
        <v>3</v>
      </c>
      <c r="BB74" s="2">
        <v>10.0</v>
      </c>
      <c r="BC74" s="2" t="s">
        <v>552</v>
      </c>
      <c r="BE74" s="2" t="s">
        <v>553</v>
      </c>
      <c r="BF74" t="str">
        <f t="shared" si="10"/>
        <v>Tech news</v>
      </c>
      <c r="BG74" s="2">
        <v>10.0</v>
      </c>
      <c r="BH74" s="2" t="s">
        <v>554</v>
      </c>
      <c r="BI74" s="2" t="s">
        <v>555</v>
      </c>
      <c r="BJ74" s="2" t="s">
        <v>154</v>
      </c>
    </row>
    <row r="75">
      <c r="A75" s="2">
        <v>72.0</v>
      </c>
      <c r="B75">
        <f>if(surveydata3!D74="", 0, 1)</f>
        <v>1</v>
      </c>
      <c r="C75">
        <f>if(surveydata3!E74="", 0, 1)</f>
        <v>0</v>
      </c>
      <c r="D75">
        <f>if(surveydata3!F74="", 0, 1)</f>
        <v>0</v>
      </c>
      <c r="E75">
        <f>if(surveydata3!G74="", 0, 1)</f>
        <v>0</v>
      </c>
      <c r="F75">
        <f>if(surveydata3!H74="", 0, 1)</f>
        <v>0</v>
      </c>
      <c r="G75">
        <f>if(surveydata3!I74="", 0, 1)</f>
        <v>0</v>
      </c>
      <c r="H75" s="4">
        <v>28495.0</v>
      </c>
      <c r="I75" s="2">
        <f t="shared" si="1"/>
        <v>40</v>
      </c>
      <c r="J75" s="2">
        <v>7.0</v>
      </c>
      <c r="K75" s="2">
        <v>65.0</v>
      </c>
      <c r="L75" s="2">
        <v>12.0</v>
      </c>
      <c r="M75" s="2">
        <v>6.0</v>
      </c>
      <c r="N75" s="2" t="s">
        <v>192</v>
      </c>
      <c r="O75" s="2">
        <v>0.0</v>
      </c>
      <c r="P75" s="2" t="s">
        <v>89</v>
      </c>
      <c r="R75" t="str">
        <f t="shared" si="2"/>
        <v>t-shirt</v>
      </c>
      <c r="S75" s="2" t="s">
        <v>130</v>
      </c>
      <c r="U75" t="str">
        <f t="shared" si="3"/>
        <v>“Machine learning for life”</v>
      </c>
      <c r="V75" s="2">
        <v>1.0</v>
      </c>
      <c r="W75" s="2" t="s">
        <v>315</v>
      </c>
      <c r="Y75" t="str">
        <f t="shared" si="4"/>
        <v>Software Engineer</v>
      </c>
      <c r="AA75" s="2" t="s">
        <v>556</v>
      </c>
      <c r="AB75" t="str">
        <f t="shared" si="5"/>
        <v>Principle</v>
      </c>
      <c r="AC75" s="2" t="s">
        <v>123</v>
      </c>
      <c r="AE75" t="str">
        <f t="shared" si="6"/>
        <v>Technology &amp; Internet</v>
      </c>
      <c r="AF75" s="2">
        <v>16.0</v>
      </c>
      <c r="AG75" s="2" t="s">
        <v>557</v>
      </c>
      <c r="AH75" s="2" t="s">
        <v>114</v>
      </c>
      <c r="AI75" s="11">
        <f>if(surveydata3!AE74="", 0, 1)</f>
        <v>0</v>
      </c>
      <c r="AJ75" s="11">
        <f>if(surveydata3!AF74="", 0, 1)</f>
        <v>0</v>
      </c>
      <c r="AK75" s="11">
        <f>if(surveydata3!AG74="", 0, 1)</f>
        <v>0</v>
      </c>
      <c r="AL75" s="11">
        <f>if(surveydata3!AH74="", 0, 1)</f>
        <v>0</v>
      </c>
      <c r="AM75" s="11">
        <f>if(surveydata3!AI74="", 0, 1)</f>
        <v>1</v>
      </c>
      <c r="AN75" s="11">
        <f>if(surveydata3!AJ74="", 0, 1)</f>
        <v>0</v>
      </c>
      <c r="AO75" s="11">
        <f>if(surveydata3!AK74="", 0, 1)</f>
        <v>0</v>
      </c>
      <c r="AP75" s="11">
        <f>if(surveydata3!AL74="", 0, 1)</f>
        <v>0</v>
      </c>
      <c r="AQ75" s="11">
        <f>if(surveydata3!AM74="", 0, 1)</f>
        <v>0</v>
      </c>
      <c r="AR75" s="11">
        <f>if(surveydata3!AN74="", 0, 1)</f>
        <v>0</v>
      </c>
      <c r="AS75" s="2" t="s">
        <v>79</v>
      </c>
      <c r="AU75" t="str">
        <f t="shared" si="7"/>
        <v>Slack Channel</v>
      </c>
      <c r="AV75" s="2">
        <v>4.0</v>
      </c>
      <c r="AX75">
        <f t="shared" si="8"/>
        <v>4</v>
      </c>
      <c r="AY75" s="2">
        <v>1.0</v>
      </c>
      <c r="BA75">
        <f t="shared" si="9"/>
        <v>1</v>
      </c>
      <c r="BB75" s="2">
        <v>4.0</v>
      </c>
      <c r="BC75" s="2" t="s">
        <v>558</v>
      </c>
      <c r="BD75" s="2" t="s">
        <v>101</v>
      </c>
      <c r="BF75" t="str">
        <f t="shared" si="10"/>
        <v>Google</v>
      </c>
      <c r="BG75" s="2">
        <v>8.0</v>
      </c>
      <c r="BH75" s="2" t="s">
        <v>559</v>
      </c>
      <c r="BI75" s="2" t="s">
        <v>560</v>
      </c>
      <c r="BJ75" s="2" t="s">
        <v>561</v>
      </c>
    </row>
    <row r="76">
      <c r="A76" s="2">
        <v>73.0</v>
      </c>
      <c r="B76">
        <f>if(surveydata3!D75="", 0, 1)</f>
        <v>1</v>
      </c>
      <c r="C76">
        <f>if(surveydata3!E75="", 0, 1)</f>
        <v>1</v>
      </c>
      <c r="D76">
        <f>if(surveydata3!F75="", 0, 1)</f>
        <v>0</v>
      </c>
      <c r="E76">
        <f>if(surveydata3!G75="", 0, 1)</f>
        <v>1</v>
      </c>
      <c r="F76">
        <f>if(surveydata3!H75="", 0, 1)</f>
        <v>1</v>
      </c>
      <c r="G76">
        <f>if(surveydata3!I75="", 0, 1)</f>
        <v>0</v>
      </c>
      <c r="H76" s="4">
        <v>34298.0</v>
      </c>
      <c r="I76" s="2">
        <f t="shared" si="1"/>
        <v>24</v>
      </c>
      <c r="J76" s="2">
        <v>7.0</v>
      </c>
      <c r="K76" s="2">
        <v>60.0</v>
      </c>
      <c r="L76" s="2">
        <v>10.0</v>
      </c>
      <c r="M76" s="2">
        <v>5.0</v>
      </c>
      <c r="N76" s="2" t="s">
        <v>437</v>
      </c>
      <c r="O76" s="2">
        <v>1.0</v>
      </c>
      <c r="P76" s="2" t="s">
        <v>89</v>
      </c>
      <c r="R76" t="str">
        <f t="shared" si="2"/>
        <v>t-shirt</v>
      </c>
      <c r="S76" s="2" t="s">
        <v>90</v>
      </c>
      <c r="U76" t="str">
        <f t="shared" si="3"/>
        <v>”Math - all the cool kids are doing it”</v>
      </c>
      <c r="V76" s="2">
        <v>1.0</v>
      </c>
      <c r="W76" s="2" t="s">
        <v>206</v>
      </c>
      <c r="Y76" t="str">
        <f t="shared" si="4"/>
        <v>Artificial Intelligence Engineer</v>
      </c>
      <c r="Z76" s="2" t="s">
        <v>111</v>
      </c>
      <c r="AB76" t="str">
        <f t="shared" si="5"/>
        <v>Individual Contributor</v>
      </c>
      <c r="AC76" s="2" t="s">
        <v>412</v>
      </c>
      <c r="AE76" t="str">
        <f t="shared" si="6"/>
        <v>Transportation &amp; Delivery</v>
      </c>
      <c r="AF76" s="2">
        <v>1.0</v>
      </c>
      <c r="AG76" s="10" t="s">
        <v>562</v>
      </c>
      <c r="AH76" s="2" t="s">
        <v>78</v>
      </c>
      <c r="AI76" s="11">
        <f>if(surveydata3!AE75="", 0, 1)</f>
        <v>0</v>
      </c>
      <c r="AJ76" s="11">
        <f>if(surveydata3!AF75="", 0, 1)</f>
        <v>0</v>
      </c>
      <c r="AK76" s="11">
        <f>if(surveydata3!AG75="", 0, 1)</f>
        <v>0</v>
      </c>
      <c r="AL76" s="11">
        <f>if(surveydata3!AH75="", 0, 1)</f>
        <v>0</v>
      </c>
      <c r="AM76" s="11">
        <f>if(surveydata3!AI75="", 0, 1)</f>
        <v>1</v>
      </c>
      <c r="AN76" s="11">
        <f>if(surveydata3!AJ75="", 0, 1)</f>
        <v>0</v>
      </c>
      <c r="AO76" s="11">
        <f>if(surveydata3!AK75="", 0, 1)</f>
        <v>0</v>
      </c>
      <c r="AP76" s="11">
        <f>if(surveydata3!AL75="", 0, 1)</f>
        <v>0</v>
      </c>
      <c r="AQ76" s="11">
        <f>if(surveydata3!AM75="", 0, 1)</f>
        <v>0</v>
      </c>
      <c r="AR76" s="11">
        <f>if(surveydata3!AN75="", 0, 1)</f>
        <v>0</v>
      </c>
      <c r="AS76" s="2" t="s">
        <v>237</v>
      </c>
      <c r="AU76" t="str">
        <f t="shared" si="7"/>
        <v>Mentor Help (classroom or 1:1 mentors)</v>
      </c>
      <c r="AV76" s="2">
        <v>2.0</v>
      </c>
      <c r="AX76">
        <f t="shared" si="8"/>
        <v>2</v>
      </c>
      <c r="AY76" s="2">
        <v>4.0</v>
      </c>
      <c r="BA76">
        <f t="shared" si="9"/>
        <v>4</v>
      </c>
      <c r="BB76" s="2">
        <v>72.0</v>
      </c>
      <c r="BC76" s="2" t="s">
        <v>563</v>
      </c>
      <c r="BD76" s="2" t="s">
        <v>292</v>
      </c>
      <c r="BF76" t="str">
        <f t="shared" si="10"/>
        <v>Facebook</v>
      </c>
      <c r="BG76" s="2">
        <v>10.0</v>
      </c>
      <c r="BH76" s="2" t="s">
        <v>564</v>
      </c>
      <c r="BI76" s="2" t="s">
        <v>565</v>
      </c>
      <c r="BJ76" s="2" t="s">
        <v>566</v>
      </c>
    </row>
    <row r="77">
      <c r="A77" s="2">
        <v>74.0</v>
      </c>
      <c r="B77">
        <f>if(surveydata3!D76="", 0, 1)</f>
        <v>1</v>
      </c>
      <c r="C77">
        <f>if(surveydata3!E76="", 0, 1)</f>
        <v>0</v>
      </c>
      <c r="D77">
        <f>if(surveydata3!F76="", 0, 1)</f>
        <v>0</v>
      </c>
      <c r="E77">
        <f>if(surveydata3!G76="", 0, 1)</f>
        <v>1</v>
      </c>
      <c r="F77">
        <f>if(surveydata3!H76="", 0, 1)</f>
        <v>1</v>
      </c>
      <c r="G77">
        <f>if(surveydata3!I76="", 0, 1)</f>
        <v>0</v>
      </c>
      <c r="H77" s="4">
        <v>33311.0</v>
      </c>
      <c r="I77" s="2">
        <f t="shared" si="1"/>
        <v>27</v>
      </c>
      <c r="J77" s="2">
        <v>6.0</v>
      </c>
      <c r="K77" s="2">
        <v>0.0</v>
      </c>
      <c r="L77" s="2">
        <v>6.0</v>
      </c>
      <c r="M77" s="2">
        <v>5.0</v>
      </c>
      <c r="N77" s="2" t="s">
        <v>87</v>
      </c>
      <c r="O77" s="2">
        <v>0.0</v>
      </c>
      <c r="P77" s="2" t="s">
        <v>71</v>
      </c>
      <c r="R77" t="str">
        <f t="shared" si="2"/>
        <v>hoodie</v>
      </c>
      <c r="S77" s="2" t="s">
        <v>135</v>
      </c>
      <c r="U77" t="str">
        <f t="shared" si="3"/>
        <v>“A quality life demands quality questions”</v>
      </c>
      <c r="V77" s="2">
        <v>1.0</v>
      </c>
      <c r="W77" s="2" t="s">
        <v>315</v>
      </c>
      <c r="Y77" t="str">
        <f t="shared" si="4"/>
        <v>Software Engineer</v>
      </c>
      <c r="Z77" s="2" t="s">
        <v>111</v>
      </c>
      <c r="AB77" t="str">
        <f t="shared" si="5"/>
        <v>Individual Contributor</v>
      </c>
      <c r="AC77" s="2" t="s">
        <v>123</v>
      </c>
      <c r="AE77" t="str">
        <f t="shared" si="6"/>
        <v>Technology &amp; Internet</v>
      </c>
      <c r="AF77" s="2">
        <v>3.0</v>
      </c>
      <c r="AG77" s="2" t="s">
        <v>567</v>
      </c>
      <c r="AH77" s="2" t="s">
        <v>78</v>
      </c>
      <c r="AI77" s="11">
        <f>if(surveydata3!AE76="", 0, 1)</f>
        <v>0</v>
      </c>
      <c r="AJ77" s="11">
        <f>if(surveydata3!AF76="", 0, 1)</f>
        <v>0</v>
      </c>
      <c r="AK77" s="11">
        <f>if(surveydata3!AG76="", 0, 1)</f>
        <v>0</v>
      </c>
      <c r="AL77" s="11">
        <f>if(surveydata3!AH76="", 0, 1)</f>
        <v>1</v>
      </c>
      <c r="AM77" s="11">
        <f>if(surveydata3!AI76="", 0, 1)</f>
        <v>0</v>
      </c>
      <c r="AN77" s="11">
        <f>if(surveydata3!AJ76="", 0, 1)</f>
        <v>0</v>
      </c>
      <c r="AO77" s="11">
        <f>if(surveydata3!AK76="", 0, 1)</f>
        <v>0</v>
      </c>
      <c r="AP77" s="11">
        <f>if(surveydata3!AL76="", 0, 1)</f>
        <v>0</v>
      </c>
      <c r="AQ77" s="11">
        <f>if(surveydata3!AM76="", 0, 1)</f>
        <v>0</v>
      </c>
      <c r="AR77" s="11">
        <f>if(surveydata3!AN76="", 0, 1)</f>
        <v>0</v>
      </c>
      <c r="AS77" s="2" t="s">
        <v>97</v>
      </c>
      <c r="AU77" t="str">
        <f t="shared" si="7"/>
        <v>Forums</v>
      </c>
      <c r="AV77" s="2">
        <v>3.0</v>
      </c>
      <c r="AX77">
        <f t="shared" si="8"/>
        <v>3</v>
      </c>
      <c r="AY77" s="2">
        <v>3.0</v>
      </c>
      <c r="BA77">
        <f t="shared" si="9"/>
        <v>3</v>
      </c>
      <c r="BB77" s="2">
        <v>30.0</v>
      </c>
      <c r="BC77" s="2" t="s">
        <v>568</v>
      </c>
      <c r="BD77" s="2" t="s">
        <v>101</v>
      </c>
      <c r="BF77" t="str">
        <f t="shared" si="10"/>
        <v>Google</v>
      </c>
      <c r="BG77" s="2">
        <v>8.0</v>
      </c>
      <c r="BH77" s="2" t="s">
        <v>569</v>
      </c>
      <c r="BI77" s="2" t="s">
        <v>570</v>
      </c>
    </row>
    <row r="78">
      <c r="A78" s="2">
        <v>75.0</v>
      </c>
      <c r="B78">
        <f>if(surveydata3!D77="", 0, 1)</f>
        <v>0</v>
      </c>
      <c r="C78">
        <f>if(surveydata3!E77="", 0, 1)</f>
        <v>1</v>
      </c>
      <c r="D78">
        <f>if(surveydata3!F77="", 0, 1)</f>
        <v>0</v>
      </c>
      <c r="E78">
        <f>if(surveydata3!G77="", 0, 1)</f>
        <v>0</v>
      </c>
      <c r="F78">
        <f>if(surveydata3!H77="", 0, 1)</f>
        <v>0</v>
      </c>
      <c r="G78">
        <f>if(surveydata3!I77="", 0, 1)</f>
        <v>0</v>
      </c>
      <c r="H78" s="4">
        <v>25492.0</v>
      </c>
      <c r="I78" s="2">
        <f t="shared" si="1"/>
        <v>48</v>
      </c>
      <c r="J78" s="2">
        <v>6.0</v>
      </c>
      <c r="K78" s="2">
        <v>10.0</v>
      </c>
      <c r="L78" s="2">
        <v>8.0</v>
      </c>
      <c r="M78" s="2">
        <v>100.0</v>
      </c>
      <c r="N78" s="2" t="s">
        <v>327</v>
      </c>
      <c r="O78" s="2">
        <v>0.0</v>
      </c>
      <c r="P78" s="2" t="s">
        <v>108</v>
      </c>
      <c r="R78" t="str">
        <f t="shared" si="2"/>
        <v>jacket (brand is TBD... probably Patagonia)</v>
      </c>
      <c r="S78" s="2" t="s">
        <v>135</v>
      </c>
      <c r="U78" t="str">
        <f t="shared" si="3"/>
        <v>“A quality life demands quality questions”</v>
      </c>
      <c r="V78" s="2">
        <v>1.0</v>
      </c>
      <c r="W78" s="2" t="s">
        <v>110</v>
      </c>
      <c r="Y78" t="str">
        <f t="shared" si="4"/>
        <v>Business/Strategy</v>
      </c>
      <c r="Z78" s="2" t="s">
        <v>173</v>
      </c>
      <c r="AB78" t="str">
        <f t="shared" si="5"/>
        <v>President</v>
      </c>
      <c r="AC78" s="2" t="s">
        <v>148</v>
      </c>
      <c r="AE78" t="str">
        <f t="shared" si="6"/>
        <v>Retail &amp; Consumer Durables</v>
      </c>
      <c r="AF78" s="2">
        <v>15.0</v>
      </c>
      <c r="AG78" s="2" t="s">
        <v>571</v>
      </c>
      <c r="AH78" s="2" t="s">
        <v>114</v>
      </c>
      <c r="AI78" s="11">
        <f>if(surveydata3!AE77="", 0, 1)</f>
        <v>0</v>
      </c>
      <c r="AJ78" s="11">
        <f>if(surveydata3!AF77="", 0, 1)</f>
        <v>1</v>
      </c>
      <c r="AK78" s="11">
        <f>if(surveydata3!AG77="", 0, 1)</f>
        <v>0</v>
      </c>
      <c r="AL78" s="11">
        <f>if(surveydata3!AH77="", 0, 1)</f>
        <v>0</v>
      </c>
      <c r="AM78" s="11">
        <f>if(surveydata3!AI77="", 0, 1)</f>
        <v>0</v>
      </c>
      <c r="AN78" s="11">
        <f>if(surveydata3!AJ77="", 0, 1)</f>
        <v>0</v>
      </c>
      <c r="AO78" s="11">
        <f>if(surveydata3!AK77="", 0, 1)</f>
        <v>0</v>
      </c>
      <c r="AP78" s="11">
        <f>if(surveydata3!AL77="", 0, 1)</f>
        <v>0</v>
      </c>
      <c r="AQ78" s="11">
        <f>if(surveydata3!AM77="", 0, 1)</f>
        <v>0</v>
      </c>
      <c r="AR78" s="11">
        <f>if(surveydata3!AN77="", 0, 1)</f>
        <v>0</v>
      </c>
      <c r="AS78" s="2" t="s">
        <v>97</v>
      </c>
      <c r="AU78" t="str">
        <f t="shared" si="7"/>
        <v>Forums</v>
      </c>
      <c r="AW78" s="2">
        <v>15.0</v>
      </c>
      <c r="AX78">
        <f t="shared" si="8"/>
        <v>15</v>
      </c>
      <c r="AZ78" s="2">
        <v>15.0</v>
      </c>
      <c r="BA78">
        <f t="shared" si="9"/>
        <v>15</v>
      </c>
      <c r="BB78" s="2">
        <v>15.0</v>
      </c>
      <c r="BC78" s="2" t="s">
        <v>572</v>
      </c>
      <c r="BD78" s="2" t="s">
        <v>101</v>
      </c>
      <c r="BF78" t="str">
        <f t="shared" si="10"/>
        <v>Google</v>
      </c>
      <c r="BG78" s="2">
        <v>9.0</v>
      </c>
      <c r="BH78" s="2" t="s">
        <v>573</v>
      </c>
      <c r="BI78" s="2" t="s">
        <v>574</v>
      </c>
      <c r="BJ78" s="2" t="s">
        <v>575</v>
      </c>
    </row>
    <row r="79">
      <c r="A79" s="2">
        <v>76.0</v>
      </c>
      <c r="B79">
        <f>if(surveydata3!D78="", 0, 1)</f>
        <v>1</v>
      </c>
      <c r="C79">
        <f>if(surveydata3!E78="", 0, 1)</f>
        <v>1</v>
      </c>
      <c r="D79">
        <f>if(surveydata3!F78="", 0, 1)</f>
        <v>0</v>
      </c>
      <c r="E79">
        <f>if(surveydata3!G78="", 0, 1)</f>
        <v>0</v>
      </c>
      <c r="F79">
        <f>if(surveydata3!H78="", 0, 1)</f>
        <v>1</v>
      </c>
      <c r="G79">
        <f>if(surveydata3!I78="", 0, 1)</f>
        <v>0</v>
      </c>
      <c r="I79" s="2" t="str">
        <f t="shared" si="1"/>
        <v/>
      </c>
      <c r="J79" s="2">
        <v>7.0</v>
      </c>
      <c r="K79" s="2">
        <v>120.0</v>
      </c>
      <c r="L79" s="2">
        <v>8.0</v>
      </c>
      <c r="M79" s="2">
        <v>10.0</v>
      </c>
      <c r="N79" s="2" t="s">
        <v>128</v>
      </c>
      <c r="O79" s="2">
        <v>0.0</v>
      </c>
      <c r="Q79" s="2" t="s">
        <v>576</v>
      </c>
      <c r="R79" t="str">
        <f t="shared" si="2"/>
        <v>gadgets</v>
      </c>
      <c r="S79" s="2" t="s">
        <v>130</v>
      </c>
      <c r="U79" t="str">
        <f t="shared" si="3"/>
        <v>“Machine learning for life”</v>
      </c>
      <c r="V79" s="2">
        <v>1.0</v>
      </c>
      <c r="W79" s="2" t="s">
        <v>577</v>
      </c>
      <c r="Y79" t="str">
        <f t="shared" si="4"/>
        <v>Accounting/Finance</v>
      </c>
      <c r="Z79" s="2" t="s">
        <v>207</v>
      </c>
      <c r="AB79" t="str">
        <f t="shared" si="5"/>
        <v>C-Level</v>
      </c>
      <c r="AD79" s="2" t="s">
        <v>578</v>
      </c>
      <c r="AE79" t="str">
        <f t="shared" si="6"/>
        <v>Consumer products</v>
      </c>
      <c r="AF79" s="2">
        <v>15.0</v>
      </c>
      <c r="AH79" s="2" t="s">
        <v>114</v>
      </c>
      <c r="AI79" s="11">
        <f>if(surveydata3!AE78="", 0, 1)</f>
        <v>0</v>
      </c>
      <c r="AJ79" s="11">
        <f>if(surveydata3!AF78="", 0, 1)</f>
        <v>0</v>
      </c>
      <c r="AK79" s="11">
        <f>if(surveydata3!AG78="", 0, 1)</f>
        <v>0</v>
      </c>
      <c r="AL79" s="11">
        <f>if(surveydata3!AH78="", 0, 1)</f>
        <v>1</v>
      </c>
      <c r="AM79" s="11">
        <f>if(surveydata3!AI78="", 0, 1)</f>
        <v>1</v>
      </c>
      <c r="AN79" s="11">
        <f>if(surveydata3!AJ78="", 0, 1)</f>
        <v>0</v>
      </c>
      <c r="AO79" s="11">
        <f>if(surveydata3!AK78="", 0, 1)</f>
        <v>0</v>
      </c>
      <c r="AP79" s="11">
        <f>if(surveydata3!AL78="", 0, 1)</f>
        <v>0</v>
      </c>
      <c r="AQ79" s="11">
        <f>if(surveydata3!AM78="", 0, 1)</f>
        <v>0</v>
      </c>
      <c r="AR79" s="11">
        <f>if(surveydata3!AN78="", 0, 1)</f>
        <v>0</v>
      </c>
      <c r="AS79" s="2" t="s">
        <v>116</v>
      </c>
      <c r="AU79" t="str">
        <f t="shared" si="7"/>
        <v>Stack Overflow</v>
      </c>
      <c r="AW79" s="2">
        <v>10.0</v>
      </c>
      <c r="AX79">
        <f t="shared" si="8"/>
        <v>10</v>
      </c>
      <c r="AY79" s="2">
        <v>5.0</v>
      </c>
      <c r="BA79">
        <f t="shared" si="9"/>
        <v>5</v>
      </c>
      <c r="BB79" s="2">
        <v>10.0</v>
      </c>
      <c r="BC79" s="2" t="s">
        <v>579</v>
      </c>
      <c r="BD79" s="2" t="s">
        <v>101</v>
      </c>
      <c r="BF79" t="str">
        <f t="shared" si="10"/>
        <v>Google</v>
      </c>
      <c r="BG79" s="2">
        <v>10.0</v>
      </c>
      <c r="BH79" s="2" t="s">
        <v>580</v>
      </c>
      <c r="BI79" s="2" t="s">
        <v>581</v>
      </c>
      <c r="BJ79" s="2" t="s">
        <v>582</v>
      </c>
    </row>
    <row r="80">
      <c r="A80" s="2">
        <v>77.0</v>
      </c>
      <c r="B80">
        <f>if(surveydata3!D79="", 0, 1)</f>
        <v>1</v>
      </c>
      <c r="C80">
        <f>if(surveydata3!E79="", 0, 1)</f>
        <v>0</v>
      </c>
      <c r="D80">
        <f>if(surveydata3!F79="", 0, 1)</f>
        <v>1</v>
      </c>
      <c r="E80">
        <f>if(surveydata3!G79="", 0, 1)</f>
        <v>1</v>
      </c>
      <c r="F80">
        <f>if(surveydata3!H79="", 0, 1)</f>
        <v>1</v>
      </c>
      <c r="G80">
        <f>if(surveydata3!I79="", 0, 1)</f>
        <v>0</v>
      </c>
      <c r="H80" s="4">
        <v>35250.0</v>
      </c>
      <c r="I80" s="2">
        <f t="shared" si="1"/>
        <v>22</v>
      </c>
      <c r="J80" s="2">
        <v>7.0</v>
      </c>
      <c r="K80" s="2">
        <v>60.0</v>
      </c>
      <c r="L80" s="2">
        <v>12.0</v>
      </c>
      <c r="M80" s="2">
        <v>24.0</v>
      </c>
      <c r="N80" s="2" t="s">
        <v>192</v>
      </c>
      <c r="O80" s="2">
        <v>1.0</v>
      </c>
      <c r="P80" s="2" t="s">
        <v>71</v>
      </c>
      <c r="R80" t="str">
        <f t="shared" si="2"/>
        <v>hoodie</v>
      </c>
      <c r="S80" s="2" t="s">
        <v>90</v>
      </c>
      <c r="U80" t="str">
        <f t="shared" si="3"/>
        <v>”Math - all the cool kids are doing it”</v>
      </c>
      <c r="V80" s="2">
        <v>1.0</v>
      </c>
      <c r="W80" s="2" t="s">
        <v>259</v>
      </c>
      <c r="Y80" t="str">
        <f t="shared" si="4"/>
        <v>Student</v>
      </c>
      <c r="Z80" s="2" t="s">
        <v>451</v>
      </c>
      <c r="AB80" t="str">
        <f t="shared" si="5"/>
        <v>Intern</v>
      </c>
      <c r="AC80" s="2" t="s">
        <v>123</v>
      </c>
      <c r="AE80" t="str">
        <f t="shared" si="6"/>
        <v>Technology &amp; Internet</v>
      </c>
      <c r="AF80" s="2">
        <v>2.0</v>
      </c>
      <c r="AG80" s="2" t="s">
        <v>583</v>
      </c>
      <c r="AH80" s="2" t="s">
        <v>236</v>
      </c>
      <c r="AI80" s="11">
        <f>if(surveydata3!AE79="", 0, 1)</f>
        <v>0</v>
      </c>
      <c r="AJ80" s="11">
        <f>if(surveydata3!AF79="", 0, 1)</f>
        <v>0</v>
      </c>
      <c r="AK80" s="11">
        <f>if(surveydata3!AG79="", 0, 1)</f>
        <v>0</v>
      </c>
      <c r="AL80" s="11">
        <f>if(surveydata3!AH79="", 0, 1)</f>
        <v>1</v>
      </c>
      <c r="AM80" s="11">
        <f>if(surveydata3!AI79="", 0, 1)</f>
        <v>0</v>
      </c>
      <c r="AN80" s="11">
        <f>if(surveydata3!AJ79="", 0, 1)</f>
        <v>0</v>
      </c>
      <c r="AO80" s="11">
        <f>if(surveydata3!AK79="", 0, 1)</f>
        <v>0</v>
      </c>
      <c r="AP80" s="11">
        <f>if(surveydata3!AL79="", 0, 1)</f>
        <v>0</v>
      </c>
      <c r="AQ80" s="11">
        <f>if(surveydata3!AM79="", 0, 1)</f>
        <v>0</v>
      </c>
      <c r="AR80" s="11">
        <f>if(surveydata3!AN79="", 0, 1)</f>
        <v>0</v>
      </c>
      <c r="AS80" s="2" t="s">
        <v>116</v>
      </c>
      <c r="AU80" t="str">
        <f t="shared" si="7"/>
        <v>Stack Overflow</v>
      </c>
      <c r="AV80" s="2">
        <v>3.0</v>
      </c>
      <c r="AX80">
        <f t="shared" si="8"/>
        <v>3</v>
      </c>
      <c r="AY80" s="2">
        <v>5.0</v>
      </c>
      <c r="BA80">
        <f t="shared" si="9"/>
        <v>5</v>
      </c>
      <c r="BB80" s="2">
        <v>25.0</v>
      </c>
      <c r="BC80" s="2" t="s">
        <v>584</v>
      </c>
      <c r="BD80" s="2" t="s">
        <v>101</v>
      </c>
      <c r="BF80" t="str">
        <f t="shared" si="10"/>
        <v>Google</v>
      </c>
      <c r="BG80" s="2">
        <v>8.0</v>
      </c>
      <c r="BH80" s="2" t="s">
        <v>585</v>
      </c>
      <c r="BI80" s="2" t="s">
        <v>586</v>
      </c>
      <c r="BJ80" s="2" t="s">
        <v>587</v>
      </c>
    </row>
    <row r="81">
      <c r="A81" s="2">
        <v>78.0</v>
      </c>
      <c r="B81">
        <f>if(surveydata3!D80="", 0, 1)</f>
        <v>1</v>
      </c>
      <c r="C81">
        <f>if(surveydata3!E80="", 0, 1)</f>
        <v>0</v>
      </c>
      <c r="D81">
        <f>if(surveydata3!F80="", 0, 1)</f>
        <v>0</v>
      </c>
      <c r="E81">
        <f>if(surveydata3!G80="", 0, 1)</f>
        <v>0</v>
      </c>
      <c r="F81">
        <f>if(surveydata3!H80="", 0, 1)</f>
        <v>0</v>
      </c>
      <c r="G81">
        <f>if(surveydata3!I80="", 0, 1)</f>
        <v>0</v>
      </c>
      <c r="H81" s="4">
        <v>32369.0</v>
      </c>
      <c r="I81" s="2">
        <f t="shared" si="1"/>
        <v>30</v>
      </c>
      <c r="J81" s="2">
        <v>9.0</v>
      </c>
      <c r="K81" s="2">
        <v>35.0</v>
      </c>
      <c r="L81" s="2">
        <v>16.0</v>
      </c>
      <c r="M81" s="2">
        <v>6.0</v>
      </c>
      <c r="N81" s="2" t="s">
        <v>87</v>
      </c>
      <c r="O81" s="2">
        <v>1.0</v>
      </c>
      <c r="P81" s="2" t="s">
        <v>129</v>
      </c>
      <c r="R81" t="str">
        <f t="shared" si="2"/>
        <v>backpack</v>
      </c>
      <c r="S81" s="2" t="s">
        <v>72</v>
      </c>
      <c r="U81" t="str">
        <f t="shared" si="3"/>
        <v>“Data is the new bacon"</v>
      </c>
      <c r="V81" s="2">
        <v>1.0</v>
      </c>
      <c r="W81" s="2" t="s">
        <v>524</v>
      </c>
      <c r="Y81" t="str">
        <f t="shared" si="4"/>
        <v>Consulting</v>
      </c>
      <c r="Z81" s="2" t="s">
        <v>111</v>
      </c>
      <c r="AB81" t="str">
        <f t="shared" si="5"/>
        <v>Individual Contributor</v>
      </c>
      <c r="AC81" s="2" t="s">
        <v>123</v>
      </c>
      <c r="AE81" t="str">
        <f t="shared" si="6"/>
        <v>Technology &amp; Internet</v>
      </c>
      <c r="AF81" s="2">
        <v>2.0</v>
      </c>
      <c r="AG81" s="2" t="s">
        <v>588</v>
      </c>
      <c r="AH81" s="2" t="s">
        <v>78</v>
      </c>
      <c r="AI81" s="11">
        <f>if(surveydata3!AE80="", 0, 1)</f>
        <v>0</v>
      </c>
      <c r="AJ81" s="11">
        <f>if(surveydata3!AF80="", 0, 1)</f>
        <v>0</v>
      </c>
      <c r="AK81" s="11">
        <f>if(surveydata3!AG80="", 0, 1)</f>
        <v>1</v>
      </c>
      <c r="AL81" s="11">
        <f>if(surveydata3!AH80="", 0, 1)</f>
        <v>0</v>
      </c>
      <c r="AM81" s="11">
        <f>if(surveydata3!AI80="", 0, 1)</f>
        <v>0</v>
      </c>
      <c r="AN81" s="11">
        <f>if(surveydata3!AJ80="", 0, 1)</f>
        <v>0</v>
      </c>
      <c r="AO81" s="11">
        <f>if(surveydata3!AK80="", 0, 1)</f>
        <v>0</v>
      </c>
      <c r="AP81" s="11">
        <f>if(surveydata3!AL80="", 0, 1)</f>
        <v>1</v>
      </c>
      <c r="AQ81" s="11">
        <f>if(surveydata3!AM80="", 0, 1)</f>
        <v>0</v>
      </c>
      <c r="AR81" s="11">
        <f>if(surveydata3!AN80="", 0, 1)</f>
        <v>0</v>
      </c>
      <c r="AS81" s="2" t="s">
        <v>97</v>
      </c>
      <c r="AU81" t="str">
        <f t="shared" si="7"/>
        <v>Forums</v>
      </c>
      <c r="AW81" s="2">
        <v>20.0</v>
      </c>
      <c r="AX81">
        <f t="shared" si="8"/>
        <v>20</v>
      </c>
      <c r="AZ81" s="2">
        <v>20.0</v>
      </c>
      <c r="BA81">
        <f t="shared" si="9"/>
        <v>20</v>
      </c>
      <c r="BB81" s="2">
        <v>20.0</v>
      </c>
      <c r="BC81" s="2" t="s">
        <v>589</v>
      </c>
      <c r="BD81" s="2" t="s">
        <v>101</v>
      </c>
      <c r="BF81" t="str">
        <f t="shared" si="10"/>
        <v>Google</v>
      </c>
      <c r="BG81" s="2">
        <v>9.0</v>
      </c>
      <c r="BH81" s="2" t="s">
        <v>590</v>
      </c>
      <c r="BI81" s="2" t="s">
        <v>591</v>
      </c>
      <c r="BJ81" s="2" t="s">
        <v>592</v>
      </c>
    </row>
    <row r="82">
      <c r="A82" s="2">
        <v>79.0</v>
      </c>
      <c r="B82">
        <f>if(surveydata3!D81="", 0, 1)</f>
        <v>1</v>
      </c>
      <c r="C82">
        <f>if(surveydata3!E81="", 0, 1)</f>
        <v>0</v>
      </c>
      <c r="D82">
        <f>if(surveydata3!F81="", 0, 1)</f>
        <v>0</v>
      </c>
      <c r="E82">
        <f>if(surveydata3!G81="", 0, 1)</f>
        <v>0</v>
      </c>
      <c r="F82">
        <f>if(surveydata3!H81="", 0, 1)</f>
        <v>1</v>
      </c>
      <c r="G82">
        <f>if(surveydata3!I81="", 0, 1)</f>
        <v>0</v>
      </c>
      <c r="H82" s="4">
        <v>28335.0</v>
      </c>
      <c r="I82" s="2">
        <f t="shared" si="1"/>
        <v>41</v>
      </c>
      <c r="J82" s="2">
        <v>8.0</v>
      </c>
      <c r="K82" s="2">
        <v>0.0</v>
      </c>
      <c r="L82" s="2">
        <v>8.0</v>
      </c>
      <c r="M82" s="2">
        <v>2.0</v>
      </c>
      <c r="N82" s="2" t="s">
        <v>87</v>
      </c>
      <c r="O82" s="2">
        <v>1.0</v>
      </c>
      <c r="P82" s="2" t="s">
        <v>129</v>
      </c>
      <c r="R82" t="str">
        <f t="shared" si="2"/>
        <v>backpack</v>
      </c>
      <c r="T82" s="2" t="s">
        <v>593</v>
      </c>
      <c r="U82" t="str">
        <f t="shared" si="3"/>
        <v>Learn - for life!</v>
      </c>
      <c r="V82" s="2">
        <v>1.0</v>
      </c>
      <c r="W82" s="2" t="s">
        <v>11</v>
      </c>
      <c r="Y82" t="str">
        <f t="shared" si="4"/>
        <v>Other</v>
      </c>
      <c r="Z82" s="2" t="s">
        <v>111</v>
      </c>
      <c r="AB82" t="str">
        <f t="shared" si="5"/>
        <v>Individual Contributor</v>
      </c>
      <c r="AC82" s="2" t="s">
        <v>76</v>
      </c>
      <c r="AE82" t="str">
        <f t="shared" si="6"/>
        <v>Education</v>
      </c>
      <c r="AF82" s="2">
        <v>2.0</v>
      </c>
      <c r="AG82" s="2" t="s">
        <v>77</v>
      </c>
      <c r="AH82" s="2" t="s">
        <v>114</v>
      </c>
      <c r="AI82" s="11">
        <f>if(surveydata3!AE81="", 0, 1)</f>
        <v>0</v>
      </c>
      <c r="AJ82" s="11">
        <f>if(surveydata3!AF81="", 0, 1)</f>
        <v>0</v>
      </c>
      <c r="AK82" s="11">
        <f>if(surveydata3!AG81="", 0, 1)</f>
        <v>1</v>
      </c>
      <c r="AL82" s="11">
        <f>if(surveydata3!AH81="", 0, 1)</f>
        <v>1</v>
      </c>
      <c r="AM82" s="11">
        <f>if(surveydata3!AI81="", 0, 1)</f>
        <v>0</v>
      </c>
      <c r="AN82" s="11">
        <f>if(surveydata3!AJ81="", 0, 1)</f>
        <v>1</v>
      </c>
      <c r="AO82" s="11">
        <f>if(surveydata3!AK81="", 0, 1)</f>
        <v>0</v>
      </c>
      <c r="AP82" s="11">
        <f>if(surveydata3!AL81="", 0, 1)</f>
        <v>0</v>
      </c>
      <c r="AQ82" s="11">
        <f>if(surveydata3!AM81="", 0, 1)</f>
        <v>0</v>
      </c>
      <c r="AR82" s="11">
        <f>if(surveydata3!AN81="", 0, 1)</f>
        <v>0</v>
      </c>
      <c r="AS82" s="2" t="s">
        <v>97</v>
      </c>
      <c r="AU82" t="str">
        <f t="shared" si="7"/>
        <v>Forums</v>
      </c>
      <c r="AV82" s="2">
        <v>3.0</v>
      </c>
      <c r="AX82">
        <f t="shared" si="8"/>
        <v>3</v>
      </c>
      <c r="AY82" s="2">
        <v>3.0</v>
      </c>
      <c r="BA82">
        <f t="shared" si="9"/>
        <v>3</v>
      </c>
      <c r="BB82" s="2">
        <v>10.0</v>
      </c>
      <c r="BC82" s="2" t="s">
        <v>594</v>
      </c>
      <c r="BD82" s="2" t="s">
        <v>101</v>
      </c>
      <c r="BF82" t="str">
        <f t="shared" si="10"/>
        <v>Google</v>
      </c>
      <c r="BG82" s="2">
        <v>10.0</v>
      </c>
      <c r="BH82" s="2" t="s">
        <v>595</v>
      </c>
      <c r="BI82" s="2" t="s">
        <v>596</v>
      </c>
      <c r="BJ82" s="2" t="s">
        <v>597</v>
      </c>
    </row>
    <row r="83">
      <c r="A83" s="2">
        <v>80.0</v>
      </c>
      <c r="B83">
        <f>if(surveydata3!D82="", 0, 1)</f>
        <v>0</v>
      </c>
      <c r="C83">
        <f>if(surveydata3!E82="", 0, 1)</f>
        <v>1</v>
      </c>
      <c r="D83">
        <f>if(surveydata3!F82="", 0, 1)</f>
        <v>1</v>
      </c>
      <c r="E83">
        <f>if(surveydata3!G82="", 0, 1)</f>
        <v>0</v>
      </c>
      <c r="F83">
        <f>if(surveydata3!H82="", 0, 1)</f>
        <v>1</v>
      </c>
      <c r="G83">
        <f>if(surveydata3!I82="", 0, 1)</f>
        <v>0</v>
      </c>
      <c r="H83" s="4">
        <v>33587.0</v>
      </c>
      <c r="I83" s="2">
        <f t="shared" si="1"/>
        <v>26</v>
      </c>
      <c r="J83" s="2">
        <v>7.0</v>
      </c>
      <c r="K83" s="2">
        <v>10.0</v>
      </c>
      <c r="L83" s="2">
        <v>8.0</v>
      </c>
      <c r="M83" s="2">
        <v>20.0</v>
      </c>
      <c r="N83" s="2" t="s">
        <v>70</v>
      </c>
      <c r="O83" s="2">
        <v>1.0</v>
      </c>
      <c r="P83" s="2" t="s">
        <v>129</v>
      </c>
      <c r="R83" t="str">
        <f t="shared" si="2"/>
        <v>backpack</v>
      </c>
      <c r="S83" s="2" t="s">
        <v>130</v>
      </c>
      <c r="U83" t="str">
        <f t="shared" si="3"/>
        <v>“Machine learning for life”</v>
      </c>
      <c r="V83" s="2">
        <v>0.0</v>
      </c>
      <c r="Y83" t="str">
        <f t="shared" si="4"/>
        <v/>
      </c>
      <c r="AB83" t="str">
        <f t="shared" si="5"/>
        <v/>
      </c>
      <c r="AE83" t="str">
        <f t="shared" si="6"/>
        <v/>
      </c>
      <c r="AH83" s="2" t="s">
        <v>114</v>
      </c>
      <c r="AI83" s="11">
        <f>if(surveydata3!AE82="", 0, 1)</f>
        <v>0</v>
      </c>
      <c r="AJ83" s="11">
        <f>if(surveydata3!AF82="", 0, 1)</f>
        <v>0</v>
      </c>
      <c r="AK83" s="11">
        <f>if(surveydata3!AG82="", 0, 1)</f>
        <v>0</v>
      </c>
      <c r="AL83" s="11">
        <f>if(surveydata3!AH82="", 0, 1)</f>
        <v>1</v>
      </c>
      <c r="AM83" s="11">
        <f>if(surveydata3!AI82="", 0, 1)</f>
        <v>0</v>
      </c>
      <c r="AN83" s="11">
        <f>if(surveydata3!AJ82="", 0, 1)</f>
        <v>0</v>
      </c>
      <c r="AO83" s="11">
        <f>if(surveydata3!AK82="", 0, 1)</f>
        <v>0</v>
      </c>
      <c r="AP83" s="11">
        <f>if(surveydata3!AL82="", 0, 1)</f>
        <v>0</v>
      </c>
      <c r="AQ83" s="11">
        <f>if(surveydata3!AM82="", 0, 1)</f>
        <v>0</v>
      </c>
      <c r="AR83" s="11">
        <f>if(surveydata3!AN82="", 0, 1)</f>
        <v>0</v>
      </c>
      <c r="AS83" s="2" t="s">
        <v>97</v>
      </c>
      <c r="AU83" t="str">
        <f t="shared" si="7"/>
        <v>Forums</v>
      </c>
      <c r="AV83" s="2">
        <v>4.0</v>
      </c>
      <c r="AX83">
        <f t="shared" si="8"/>
        <v>4</v>
      </c>
      <c r="AY83" s="2">
        <v>6.0</v>
      </c>
      <c r="BA83">
        <f t="shared" si="9"/>
        <v>6</v>
      </c>
      <c r="BB83" s="2">
        <v>4.0</v>
      </c>
      <c r="BC83" s="2" t="s">
        <v>598</v>
      </c>
      <c r="BD83" s="2" t="s">
        <v>101</v>
      </c>
      <c r="BF83" t="str">
        <f t="shared" si="10"/>
        <v>Google</v>
      </c>
      <c r="BG83" s="2">
        <v>10.0</v>
      </c>
      <c r="BH83" s="2" t="s">
        <v>599</v>
      </c>
      <c r="BI83" s="2" t="s">
        <v>600</v>
      </c>
      <c r="BJ83" s="2" t="s">
        <v>202</v>
      </c>
    </row>
    <row r="84">
      <c r="A84" s="2">
        <v>81.0</v>
      </c>
      <c r="B84">
        <f>if(surveydata3!D83="", 0, 1)</f>
        <v>1</v>
      </c>
      <c r="C84">
        <f>if(surveydata3!E83="", 0, 1)</f>
        <v>0</v>
      </c>
      <c r="D84">
        <f>if(surveydata3!F83="", 0, 1)</f>
        <v>0</v>
      </c>
      <c r="E84">
        <f>if(surveydata3!G83="", 0, 1)</f>
        <v>0</v>
      </c>
      <c r="F84">
        <f>if(surveydata3!H83="", 0, 1)</f>
        <v>1</v>
      </c>
      <c r="G84">
        <f>if(surveydata3!I83="", 0, 1)</f>
        <v>0</v>
      </c>
      <c r="H84" s="4">
        <v>33128.0</v>
      </c>
      <c r="I84" s="2">
        <f t="shared" si="1"/>
        <v>27</v>
      </c>
      <c r="J84" s="2">
        <v>8.0</v>
      </c>
      <c r="K84" s="2">
        <v>0.0</v>
      </c>
      <c r="L84" s="2">
        <v>10.0</v>
      </c>
      <c r="M84" s="2">
        <v>6.0</v>
      </c>
      <c r="N84" s="2" t="s">
        <v>87</v>
      </c>
      <c r="O84" s="2">
        <v>1.0</v>
      </c>
      <c r="P84" s="2" t="s">
        <v>71</v>
      </c>
      <c r="R84" t="str">
        <f t="shared" si="2"/>
        <v>hoodie</v>
      </c>
      <c r="S84" s="2" t="s">
        <v>135</v>
      </c>
      <c r="U84" t="str">
        <f t="shared" si="3"/>
        <v>“A quality life demands quality questions”</v>
      </c>
      <c r="V84" s="2">
        <v>1.0</v>
      </c>
      <c r="W84" s="2" t="s">
        <v>213</v>
      </c>
      <c r="Y84" t="str">
        <f t="shared" si="4"/>
        <v>Business Intelligence / Business Analyst</v>
      </c>
      <c r="Z84" s="2" t="s">
        <v>111</v>
      </c>
      <c r="AB84" t="str">
        <f t="shared" si="5"/>
        <v>Individual Contributor</v>
      </c>
      <c r="AC84" s="2" t="s">
        <v>148</v>
      </c>
      <c r="AE84" t="str">
        <f t="shared" si="6"/>
        <v>Retail &amp; Consumer Durables</v>
      </c>
      <c r="AF84" s="2">
        <v>8.0</v>
      </c>
      <c r="AG84" s="2" t="s">
        <v>601</v>
      </c>
      <c r="AH84" s="2" t="s">
        <v>78</v>
      </c>
      <c r="AI84" s="11">
        <f>if(surveydata3!AE83="", 0, 1)</f>
        <v>0</v>
      </c>
      <c r="AJ84" s="11">
        <f>if(surveydata3!AF83="", 0, 1)</f>
        <v>1</v>
      </c>
      <c r="AK84" s="11">
        <f>if(surveydata3!AG83="", 0, 1)</f>
        <v>0</v>
      </c>
      <c r="AL84" s="11">
        <f>if(surveydata3!AH83="", 0, 1)</f>
        <v>0</v>
      </c>
      <c r="AM84" s="11">
        <f>if(surveydata3!AI83="", 0, 1)</f>
        <v>0</v>
      </c>
      <c r="AN84" s="11">
        <f>if(surveydata3!AJ83="", 0, 1)</f>
        <v>0</v>
      </c>
      <c r="AO84" s="11">
        <f>if(surveydata3!AK83="", 0, 1)</f>
        <v>0</v>
      </c>
      <c r="AP84" s="11">
        <f>if(surveydata3!AL83="", 0, 1)</f>
        <v>0</v>
      </c>
      <c r="AQ84" s="11">
        <f>if(surveydata3!AM83="", 0, 1)</f>
        <v>0</v>
      </c>
      <c r="AR84" s="11">
        <f>if(surveydata3!AN83="", 0, 1)</f>
        <v>0</v>
      </c>
      <c r="AS84" s="2" t="s">
        <v>97</v>
      </c>
      <c r="AU84" t="str">
        <f t="shared" si="7"/>
        <v>Forums</v>
      </c>
      <c r="AW84" s="2">
        <v>20.0</v>
      </c>
      <c r="AX84">
        <f t="shared" si="8"/>
        <v>20</v>
      </c>
      <c r="AY84" s="2">
        <v>5.0</v>
      </c>
      <c r="BA84">
        <f t="shared" si="9"/>
        <v>5</v>
      </c>
      <c r="BB84" s="2">
        <v>48.0</v>
      </c>
      <c r="BC84" s="2" t="s">
        <v>602</v>
      </c>
      <c r="BD84" s="2" t="s">
        <v>101</v>
      </c>
      <c r="BF84" t="str">
        <f t="shared" si="10"/>
        <v>Google</v>
      </c>
      <c r="BG84" s="2">
        <v>10.0</v>
      </c>
      <c r="BH84" s="2" t="s">
        <v>603</v>
      </c>
      <c r="BI84" s="2" t="s">
        <v>604</v>
      </c>
      <c r="BJ84" s="2" t="s">
        <v>154</v>
      </c>
    </row>
    <row r="85">
      <c r="A85" s="2">
        <v>82.0</v>
      </c>
      <c r="B85">
        <f>if(surveydata3!D84="", 0, 1)</f>
        <v>0</v>
      </c>
      <c r="C85">
        <f>if(surveydata3!E84="", 0, 1)</f>
        <v>1</v>
      </c>
      <c r="D85">
        <f>if(surveydata3!F84="", 0, 1)</f>
        <v>1</v>
      </c>
      <c r="E85">
        <f>if(surveydata3!G84="", 0, 1)</f>
        <v>0</v>
      </c>
      <c r="F85">
        <f>if(surveydata3!H84="", 0, 1)</f>
        <v>0</v>
      </c>
      <c r="G85">
        <f>if(surveydata3!I84="", 0, 1)</f>
        <v>0</v>
      </c>
      <c r="H85" s="4">
        <v>32220.0</v>
      </c>
      <c r="I85" s="2">
        <f t="shared" si="1"/>
        <v>30</v>
      </c>
      <c r="J85" s="2">
        <v>7.0</v>
      </c>
      <c r="K85" s="2">
        <v>30.0</v>
      </c>
      <c r="L85" s="2">
        <v>10.0</v>
      </c>
      <c r="M85" s="2">
        <v>5.0</v>
      </c>
      <c r="N85" s="2" t="s">
        <v>87</v>
      </c>
      <c r="O85" s="2">
        <v>0.0</v>
      </c>
      <c r="P85" s="2" t="s">
        <v>89</v>
      </c>
      <c r="R85" t="str">
        <f t="shared" si="2"/>
        <v>t-shirt</v>
      </c>
      <c r="S85" s="2" t="s">
        <v>135</v>
      </c>
      <c r="U85" t="str">
        <f t="shared" si="3"/>
        <v>“A quality life demands quality questions”</v>
      </c>
      <c r="V85" s="2">
        <v>1.0</v>
      </c>
      <c r="W85" s="2" t="s">
        <v>515</v>
      </c>
      <c r="Y85" t="str">
        <f t="shared" si="4"/>
        <v>Research</v>
      </c>
      <c r="Z85" s="2" t="s">
        <v>147</v>
      </c>
      <c r="AB85" t="str">
        <f t="shared" si="5"/>
        <v>Not Applicable</v>
      </c>
      <c r="AC85" s="2" t="s">
        <v>605</v>
      </c>
      <c r="AE85" t="str">
        <f t="shared" si="6"/>
        <v>Nonprofit</v>
      </c>
      <c r="AF85" s="2">
        <v>3.0</v>
      </c>
      <c r="AG85" s="2" t="s">
        <v>606</v>
      </c>
      <c r="AH85" s="2" t="s">
        <v>96</v>
      </c>
      <c r="AI85" s="11">
        <f>if(surveydata3!AE84="", 0, 1)</f>
        <v>0</v>
      </c>
      <c r="AJ85" s="11">
        <f>if(surveydata3!AF84="", 0, 1)</f>
        <v>0</v>
      </c>
      <c r="AK85" s="11">
        <f>if(surveydata3!AG84="", 0, 1)</f>
        <v>0</v>
      </c>
      <c r="AL85" s="11">
        <f>if(surveydata3!AH84="", 0, 1)</f>
        <v>0</v>
      </c>
      <c r="AM85" s="11">
        <f>if(surveydata3!AI84="", 0, 1)</f>
        <v>1</v>
      </c>
      <c r="AN85" s="11">
        <f>if(surveydata3!AJ84="", 0, 1)</f>
        <v>0</v>
      </c>
      <c r="AO85" s="11">
        <f>if(surveydata3!AK84="", 0, 1)</f>
        <v>0</v>
      </c>
      <c r="AP85" s="11">
        <f>if(surveydata3!AL84="", 0, 1)</f>
        <v>0</v>
      </c>
      <c r="AQ85" s="11">
        <f>if(surveydata3!AM84="", 0, 1)</f>
        <v>0</v>
      </c>
      <c r="AR85" s="11">
        <f>if(surveydata3!AN84="", 0, 1)</f>
        <v>0</v>
      </c>
      <c r="AS85" s="2" t="s">
        <v>97</v>
      </c>
      <c r="AU85" t="str">
        <f t="shared" si="7"/>
        <v>Forums</v>
      </c>
      <c r="AW85" s="2">
        <v>10.0</v>
      </c>
      <c r="AX85">
        <f t="shared" si="8"/>
        <v>10</v>
      </c>
      <c r="AY85" s="2">
        <v>6.0</v>
      </c>
      <c r="BA85">
        <f t="shared" si="9"/>
        <v>6</v>
      </c>
      <c r="BB85" s="2">
        <v>10.0</v>
      </c>
      <c r="BC85" s="2" t="s">
        <v>607</v>
      </c>
      <c r="BD85" s="2" t="s">
        <v>101</v>
      </c>
      <c r="BF85" t="str">
        <f t="shared" si="10"/>
        <v>Google</v>
      </c>
      <c r="BG85" s="2">
        <v>10.0</v>
      </c>
      <c r="BH85" s="2" t="s">
        <v>608</v>
      </c>
      <c r="BI85" s="2" t="s">
        <v>609</v>
      </c>
      <c r="BJ85" s="2" t="s">
        <v>610</v>
      </c>
    </row>
    <row r="86">
      <c r="A86" s="2">
        <v>83.0</v>
      </c>
      <c r="B86">
        <f>if(surveydata3!D85="", 0, 1)</f>
        <v>1</v>
      </c>
      <c r="C86">
        <f>if(surveydata3!E85="", 0, 1)</f>
        <v>0</v>
      </c>
      <c r="D86">
        <f>if(surveydata3!F85="", 0, 1)</f>
        <v>1</v>
      </c>
      <c r="E86">
        <f>if(surveydata3!G85="", 0, 1)</f>
        <v>0</v>
      </c>
      <c r="F86">
        <f>if(surveydata3!H85="", 0, 1)</f>
        <v>1</v>
      </c>
      <c r="G86">
        <f>if(surveydata3!I85="", 0, 1)</f>
        <v>0</v>
      </c>
      <c r="H86" s="4">
        <v>32248.0</v>
      </c>
      <c r="I86" s="2">
        <f t="shared" si="1"/>
        <v>30</v>
      </c>
      <c r="J86" s="2">
        <v>7.0</v>
      </c>
      <c r="K86" s="2">
        <v>150.0</v>
      </c>
      <c r="L86" s="2">
        <v>12.0</v>
      </c>
      <c r="M86" s="2">
        <v>24.0</v>
      </c>
      <c r="N86" s="2" t="s">
        <v>291</v>
      </c>
      <c r="O86" s="2">
        <v>1.0</v>
      </c>
      <c r="P86" s="2" t="s">
        <v>491</v>
      </c>
      <c r="R86" t="str">
        <f t="shared" si="2"/>
        <v>track suit / sweat suit</v>
      </c>
      <c r="S86" s="2" t="s">
        <v>130</v>
      </c>
      <c r="U86" t="str">
        <f t="shared" si="3"/>
        <v>“Machine learning for life”</v>
      </c>
      <c r="V86" s="2">
        <v>1.0</v>
      </c>
      <c r="W86" s="2" t="s">
        <v>515</v>
      </c>
      <c r="Y86" t="str">
        <f t="shared" si="4"/>
        <v>Research</v>
      </c>
      <c r="Z86" s="2" t="s">
        <v>147</v>
      </c>
      <c r="AB86" t="str">
        <f t="shared" si="5"/>
        <v>Not Applicable</v>
      </c>
      <c r="AD86" s="2" t="s">
        <v>611</v>
      </c>
      <c r="AE86" t="str">
        <f t="shared" si="6"/>
        <v>Neuroscience</v>
      </c>
      <c r="AF86" s="2">
        <v>3.0</v>
      </c>
      <c r="AG86" s="2" t="s">
        <v>612</v>
      </c>
      <c r="AH86" s="2" t="s">
        <v>96</v>
      </c>
      <c r="AI86" s="11">
        <f>if(surveydata3!AE85="", 0, 1)</f>
        <v>0</v>
      </c>
      <c r="AJ86" s="11">
        <f>if(surveydata3!AF85="", 0, 1)</f>
        <v>0</v>
      </c>
      <c r="AK86" s="11">
        <f>if(surveydata3!AG85="", 0, 1)</f>
        <v>0</v>
      </c>
      <c r="AL86" s="11">
        <f>if(surveydata3!AH85="", 0, 1)</f>
        <v>0</v>
      </c>
      <c r="AM86" s="11">
        <f>if(surveydata3!AI85="", 0, 1)</f>
        <v>1</v>
      </c>
      <c r="AN86" s="11">
        <f>if(surveydata3!AJ85="", 0, 1)</f>
        <v>0</v>
      </c>
      <c r="AO86" s="11">
        <f>if(surveydata3!AK85="", 0, 1)</f>
        <v>0</v>
      </c>
      <c r="AP86" s="11">
        <f>if(surveydata3!AL85="", 0, 1)</f>
        <v>0</v>
      </c>
      <c r="AQ86" s="11">
        <f>if(surveydata3!AM85="", 0, 1)</f>
        <v>0</v>
      </c>
      <c r="AR86" s="11">
        <f>if(surveydata3!AN85="", 0, 1)</f>
        <v>0</v>
      </c>
      <c r="AS86" s="2" t="s">
        <v>97</v>
      </c>
      <c r="AU86" t="str">
        <f t="shared" si="7"/>
        <v>Forums</v>
      </c>
      <c r="AV86" s="2">
        <v>6.0</v>
      </c>
      <c r="AX86">
        <f t="shared" si="8"/>
        <v>6</v>
      </c>
      <c r="AY86" s="2">
        <v>6.0</v>
      </c>
      <c r="BA86">
        <f t="shared" si="9"/>
        <v>6</v>
      </c>
      <c r="BB86" s="2">
        <v>12.0</v>
      </c>
      <c r="BC86" s="2" t="s">
        <v>613</v>
      </c>
      <c r="BD86" s="2" t="s">
        <v>101</v>
      </c>
      <c r="BF86" t="str">
        <f t="shared" si="10"/>
        <v>Google</v>
      </c>
      <c r="BG86" s="2">
        <v>10.0</v>
      </c>
      <c r="BH86" s="2" t="s">
        <v>614</v>
      </c>
      <c r="BI86" s="2" t="s">
        <v>615</v>
      </c>
      <c r="BJ86" s="2" t="s">
        <v>616</v>
      </c>
    </row>
    <row r="87">
      <c r="A87" s="2">
        <v>84.0</v>
      </c>
      <c r="B87">
        <f>if(surveydata3!D86="", 0, 1)</f>
        <v>1</v>
      </c>
      <c r="C87">
        <f>if(surveydata3!E86="", 0, 1)</f>
        <v>1</v>
      </c>
      <c r="D87">
        <f>if(surveydata3!F86="", 0, 1)</f>
        <v>0</v>
      </c>
      <c r="E87">
        <f>if(surveydata3!G86="", 0, 1)</f>
        <v>1</v>
      </c>
      <c r="F87">
        <f>if(surveydata3!H86="", 0, 1)</f>
        <v>1</v>
      </c>
      <c r="G87">
        <f>if(surveydata3!I86="", 0, 1)</f>
        <v>0</v>
      </c>
      <c r="H87" s="4">
        <v>34186.0</v>
      </c>
      <c r="I87" s="2">
        <f t="shared" si="1"/>
        <v>25</v>
      </c>
      <c r="J87" s="2">
        <v>7.0</v>
      </c>
      <c r="K87" s="2">
        <v>150.0</v>
      </c>
      <c r="L87" s="2">
        <v>3.0</v>
      </c>
      <c r="M87" s="2">
        <v>4.0</v>
      </c>
      <c r="N87" s="2" t="s">
        <v>405</v>
      </c>
      <c r="O87" s="2">
        <v>1.0</v>
      </c>
      <c r="P87" s="2" t="s">
        <v>71</v>
      </c>
      <c r="R87" t="str">
        <f t="shared" si="2"/>
        <v>hoodie</v>
      </c>
      <c r="T87" s="2" t="s">
        <v>617</v>
      </c>
      <c r="U87" t="str">
        <f t="shared" si="3"/>
        <v>Life Long Learner</v>
      </c>
      <c r="V87" s="2">
        <v>1.0</v>
      </c>
      <c r="W87" s="2" t="s">
        <v>74</v>
      </c>
      <c r="Y87" t="str">
        <f t="shared" si="4"/>
        <v>Product Management/Project Management</v>
      </c>
      <c r="Z87" s="2" t="s">
        <v>111</v>
      </c>
      <c r="AB87" t="str">
        <f t="shared" si="5"/>
        <v>Individual Contributor</v>
      </c>
      <c r="AC87" s="2" t="s">
        <v>123</v>
      </c>
      <c r="AE87" t="str">
        <f t="shared" si="6"/>
        <v>Technology &amp; Internet</v>
      </c>
      <c r="AF87" s="2">
        <v>2.0</v>
      </c>
      <c r="AG87" s="2" t="s">
        <v>618</v>
      </c>
      <c r="AH87" s="2" t="s">
        <v>78</v>
      </c>
      <c r="AI87" s="11">
        <f>if(surveydata3!AE86="", 0, 1)</f>
        <v>0</v>
      </c>
      <c r="AJ87" s="11">
        <f>if(surveydata3!AF86="", 0, 1)</f>
        <v>0</v>
      </c>
      <c r="AK87" s="11">
        <f>if(surveydata3!AG86="", 0, 1)</f>
        <v>0</v>
      </c>
      <c r="AL87" s="11">
        <f>if(surveydata3!AH86="", 0, 1)</f>
        <v>0</v>
      </c>
      <c r="AM87" s="11">
        <f>if(surveydata3!AI86="", 0, 1)</f>
        <v>1</v>
      </c>
      <c r="AN87" s="11">
        <f>if(surveydata3!AJ86="", 0, 1)</f>
        <v>0</v>
      </c>
      <c r="AO87" s="11">
        <f>if(surveydata3!AK86="", 0, 1)</f>
        <v>0</v>
      </c>
      <c r="AP87" s="11">
        <f>if(surveydata3!AL86="", 0, 1)</f>
        <v>0</v>
      </c>
      <c r="AQ87" s="11">
        <f>if(surveydata3!AM86="", 0, 1)</f>
        <v>0</v>
      </c>
      <c r="AR87" s="11">
        <f>if(surveydata3!AN86="", 0, 1)</f>
        <v>0</v>
      </c>
      <c r="AS87" s="2" t="s">
        <v>97</v>
      </c>
      <c r="AU87" t="str">
        <f t="shared" si="7"/>
        <v>Forums</v>
      </c>
      <c r="AV87" s="2">
        <v>3.0</v>
      </c>
      <c r="AX87">
        <f t="shared" si="8"/>
        <v>3</v>
      </c>
      <c r="AY87" s="2">
        <v>4.0</v>
      </c>
      <c r="BA87">
        <f t="shared" si="9"/>
        <v>4</v>
      </c>
      <c r="BB87" s="2">
        <v>15.0</v>
      </c>
      <c r="BC87" s="2" t="s">
        <v>619</v>
      </c>
      <c r="BE87" s="2" t="s">
        <v>620</v>
      </c>
      <c r="BF87" t="str">
        <f t="shared" si="10"/>
        <v>I dont remember</v>
      </c>
      <c r="BG87" s="2">
        <v>8.0</v>
      </c>
      <c r="BH87" s="2" t="s">
        <v>621</v>
      </c>
      <c r="BI87" s="2" t="s">
        <v>622</v>
      </c>
      <c r="BJ87" s="2" t="s">
        <v>623</v>
      </c>
    </row>
    <row r="88">
      <c r="A88" s="2">
        <v>85.0</v>
      </c>
      <c r="B88">
        <f>if(surveydata3!D87="", 0, 1)</f>
        <v>1</v>
      </c>
      <c r="C88">
        <f>if(surveydata3!E87="", 0, 1)</f>
        <v>0</v>
      </c>
      <c r="D88">
        <f>if(surveydata3!F87="", 0, 1)</f>
        <v>0</v>
      </c>
      <c r="E88">
        <f>if(surveydata3!G87="", 0, 1)</f>
        <v>0</v>
      </c>
      <c r="F88">
        <f>if(surveydata3!H87="", 0, 1)</f>
        <v>0</v>
      </c>
      <c r="G88">
        <f>if(surveydata3!I87="", 0, 1)</f>
        <v>0</v>
      </c>
      <c r="H88" s="4">
        <v>32762.0</v>
      </c>
      <c r="I88" s="2">
        <f t="shared" si="1"/>
        <v>28</v>
      </c>
      <c r="J88" s="2">
        <v>7.0</v>
      </c>
      <c r="K88" s="2">
        <v>90.0</v>
      </c>
      <c r="L88" s="2">
        <v>8.0</v>
      </c>
      <c r="M88" s="2">
        <v>0.0</v>
      </c>
      <c r="N88" s="2" t="s">
        <v>405</v>
      </c>
      <c r="O88" s="2">
        <v>0.0</v>
      </c>
      <c r="Q88" s="2" t="s">
        <v>624</v>
      </c>
      <c r="R88" t="str">
        <f t="shared" si="2"/>
        <v>Tea cup</v>
      </c>
      <c r="S88" s="2" t="s">
        <v>72</v>
      </c>
      <c r="U88" t="str">
        <f t="shared" si="3"/>
        <v>“Data is the new bacon"</v>
      </c>
      <c r="V88" s="2">
        <v>1.0</v>
      </c>
      <c r="X88" s="2" t="s">
        <v>625</v>
      </c>
      <c r="Y88" t="str">
        <f t="shared" si="4"/>
        <v>Software QA Engineer</v>
      </c>
      <c r="Z88" s="2" t="s">
        <v>111</v>
      </c>
      <c r="AB88" t="str">
        <f t="shared" si="5"/>
        <v>Individual Contributor</v>
      </c>
      <c r="AD88" s="2" t="s">
        <v>626</v>
      </c>
      <c r="AE88" t="str">
        <f t="shared" si="6"/>
        <v>Travel</v>
      </c>
      <c r="AF88" s="2">
        <v>4.0</v>
      </c>
      <c r="AG88" s="2" t="s">
        <v>627</v>
      </c>
      <c r="AH88" s="2" t="s">
        <v>114</v>
      </c>
      <c r="AI88" s="11">
        <f>if(surveydata3!AE87="", 0, 1)</f>
        <v>0</v>
      </c>
      <c r="AJ88" s="11">
        <f>if(surveydata3!AF87="", 0, 1)</f>
        <v>0</v>
      </c>
      <c r="AK88" s="11">
        <f>if(surveydata3!AG87="", 0, 1)</f>
        <v>0</v>
      </c>
      <c r="AL88" s="11">
        <f>if(surveydata3!AH87="", 0, 1)</f>
        <v>0</v>
      </c>
      <c r="AM88" s="11">
        <f>if(surveydata3!AI87="", 0, 1)</f>
        <v>0</v>
      </c>
      <c r="AN88" s="11">
        <f>if(surveydata3!AJ87="", 0, 1)</f>
        <v>0</v>
      </c>
      <c r="AO88" s="11">
        <f>if(surveydata3!AK87="", 0, 1)</f>
        <v>0</v>
      </c>
      <c r="AP88" s="11">
        <f>if(surveydata3!AL87="", 0, 1)</f>
        <v>0</v>
      </c>
      <c r="AQ88" s="11">
        <f>if(surveydata3!AM87="", 0, 1)</f>
        <v>1</v>
      </c>
      <c r="AR88" s="11">
        <f>if(surveydata3!AN87="", 0, 1)</f>
        <v>0</v>
      </c>
      <c r="AU88" t="str">
        <f t="shared" si="7"/>
        <v/>
      </c>
      <c r="AX88" t="str">
        <f t="shared" si="8"/>
        <v/>
      </c>
      <c r="BA88" t="str">
        <f t="shared" si="9"/>
        <v/>
      </c>
      <c r="BD88" s="2" t="s">
        <v>101</v>
      </c>
      <c r="BF88" t="str">
        <f t="shared" si="10"/>
        <v>Google</v>
      </c>
      <c r="BG88" s="2">
        <v>9.0</v>
      </c>
      <c r="BH88" s="2" t="s">
        <v>628</v>
      </c>
      <c r="BI88" s="2" t="s">
        <v>629</v>
      </c>
      <c r="BJ88" s="2" t="s">
        <v>630</v>
      </c>
    </row>
    <row r="89">
      <c r="A89" s="2">
        <v>86.0</v>
      </c>
      <c r="B89">
        <f>if(surveydata3!D88="", 0, 1)</f>
        <v>1</v>
      </c>
      <c r="C89">
        <f>if(surveydata3!E88="", 0, 1)</f>
        <v>0</v>
      </c>
      <c r="D89">
        <f>if(surveydata3!F88="", 0, 1)</f>
        <v>0</v>
      </c>
      <c r="E89">
        <f>if(surveydata3!G88="", 0, 1)</f>
        <v>0</v>
      </c>
      <c r="F89">
        <f>if(surveydata3!H88="", 0, 1)</f>
        <v>0</v>
      </c>
      <c r="G89">
        <f>if(surveydata3!I88="", 0, 1)</f>
        <v>0</v>
      </c>
      <c r="H89" s="4">
        <v>27126.0</v>
      </c>
      <c r="I89" s="2">
        <f t="shared" si="1"/>
        <v>44</v>
      </c>
      <c r="J89" s="2">
        <v>8.0</v>
      </c>
      <c r="K89" s="2">
        <v>45.0</v>
      </c>
      <c r="L89" s="2">
        <v>5.0</v>
      </c>
      <c r="M89" s="2">
        <v>5.0</v>
      </c>
      <c r="N89" s="2" t="s">
        <v>327</v>
      </c>
      <c r="O89" s="2">
        <v>1.0</v>
      </c>
      <c r="P89" s="2" t="s">
        <v>89</v>
      </c>
      <c r="R89" t="str">
        <f t="shared" si="2"/>
        <v>t-shirt</v>
      </c>
      <c r="S89" s="2" t="s">
        <v>72</v>
      </c>
      <c r="U89" t="str">
        <f t="shared" si="3"/>
        <v>“Data is the new bacon"</v>
      </c>
      <c r="V89" s="2">
        <v>1.0</v>
      </c>
      <c r="W89" s="2" t="s">
        <v>631</v>
      </c>
      <c r="Y89" t="str">
        <f t="shared" si="4"/>
        <v>Self employed</v>
      </c>
      <c r="Z89" s="2" t="s">
        <v>75</v>
      </c>
      <c r="AB89" t="str">
        <f t="shared" si="5"/>
        <v>Manager</v>
      </c>
      <c r="AC89" s="2" t="s">
        <v>374</v>
      </c>
      <c r="AE89" t="str">
        <f t="shared" si="6"/>
        <v>Automotive</v>
      </c>
      <c r="AF89" s="2">
        <v>15.0</v>
      </c>
      <c r="AG89" s="2" t="s">
        <v>632</v>
      </c>
      <c r="AH89" s="2" t="s">
        <v>114</v>
      </c>
      <c r="AI89" s="11">
        <f>if(surveydata3!AE88="", 0, 1)</f>
        <v>0</v>
      </c>
      <c r="AJ89" s="11">
        <f>if(surveydata3!AF88="", 0, 1)</f>
        <v>0</v>
      </c>
      <c r="AK89" s="11">
        <f>if(surveydata3!AG88="", 0, 1)</f>
        <v>0</v>
      </c>
      <c r="AL89" s="11">
        <f>if(surveydata3!AH88="", 0, 1)</f>
        <v>0</v>
      </c>
      <c r="AM89" s="11">
        <f>if(surveydata3!AI88="", 0, 1)</f>
        <v>0</v>
      </c>
      <c r="AN89" s="11">
        <f>if(surveydata3!AJ88="", 0, 1)</f>
        <v>1</v>
      </c>
      <c r="AO89" s="11">
        <f>if(surveydata3!AK88="", 0, 1)</f>
        <v>0</v>
      </c>
      <c r="AP89" s="11">
        <f>if(surveydata3!AL88="", 0, 1)</f>
        <v>0</v>
      </c>
      <c r="AQ89" s="11">
        <f>if(surveydata3!AM88="", 0, 1)</f>
        <v>0</v>
      </c>
      <c r="AR89" s="11">
        <f>if(surveydata3!AN88="", 0, 1)</f>
        <v>0</v>
      </c>
      <c r="AS89" s="2" t="s">
        <v>79</v>
      </c>
      <c r="AU89" t="str">
        <f t="shared" si="7"/>
        <v>Slack Channel</v>
      </c>
      <c r="AW89" s="2">
        <v>25.0</v>
      </c>
      <c r="AX89">
        <f t="shared" si="8"/>
        <v>25</v>
      </c>
      <c r="AZ89" s="2">
        <v>10.0</v>
      </c>
      <c r="BA89">
        <f t="shared" si="9"/>
        <v>10</v>
      </c>
      <c r="BB89" s="2">
        <v>25.0</v>
      </c>
      <c r="BE89" s="2" t="s">
        <v>633</v>
      </c>
      <c r="BF89" t="str">
        <f t="shared" si="10"/>
        <v>News Sites</v>
      </c>
      <c r="BG89" s="2">
        <v>10.0</v>
      </c>
      <c r="BI89" s="2" t="s">
        <v>634</v>
      </c>
    </row>
    <row r="90">
      <c r="A90" s="2">
        <v>87.0</v>
      </c>
      <c r="B90">
        <f>if(surveydata3!D89="", 0, 1)</f>
        <v>0</v>
      </c>
      <c r="C90">
        <f>if(surveydata3!E89="", 0, 1)</f>
        <v>0</v>
      </c>
      <c r="D90">
        <f>if(surveydata3!F89="", 0, 1)</f>
        <v>0</v>
      </c>
      <c r="E90">
        <f>if(surveydata3!G89="", 0, 1)</f>
        <v>1</v>
      </c>
      <c r="F90">
        <f>if(surveydata3!H89="", 0, 1)</f>
        <v>0</v>
      </c>
      <c r="G90">
        <f>if(surveydata3!I89="", 0, 1)</f>
        <v>0</v>
      </c>
      <c r="H90" s="4">
        <v>30111.0</v>
      </c>
      <c r="I90" s="2">
        <f t="shared" si="1"/>
        <v>36</v>
      </c>
      <c r="J90" s="2">
        <v>7.0</v>
      </c>
      <c r="K90" s="2">
        <v>120.0</v>
      </c>
      <c r="L90" s="2">
        <v>12.0</v>
      </c>
      <c r="M90" s="2">
        <v>15.0</v>
      </c>
      <c r="N90" s="2" t="s">
        <v>167</v>
      </c>
      <c r="O90" s="2">
        <v>1.0</v>
      </c>
      <c r="P90" s="2" t="s">
        <v>129</v>
      </c>
      <c r="R90" t="str">
        <f t="shared" si="2"/>
        <v>backpack</v>
      </c>
      <c r="S90" s="2" t="s">
        <v>135</v>
      </c>
      <c r="U90" t="str">
        <f t="shared" si="3"/>
        <v>“A quality life demands quality questions”</v>
      </c>
      <c r="V90" s="2">
        <v>1.0</v>
      </c>
      <c r="W90" s="2" t="s">
        <v>11</v>
      </c>
      <c r="Y90" t="str">
        <f t="shared" si="4"/>
        <v>Other</v>
      </c>
      <c r="Z90" s="2" t="s">
        <v>122</v>
      </c>
      <c r="AB90" t="str">
        <f t="shared" si="5"/>
        <v>Director</v>
      </c>
      <c r="AC90" s="2" t="s">
        <v>605</v>
      </c>
      <c r="AE90" t="str">
        <f t="shared" si="6"/>
        <v>Nonprofit</v>
      </c>
      <c r="AF90" s="2">
        <v>10.0</v>
      </c>
      <c r="AG90" s="2" t="s">
        <v>635</v>
      </c>
      <c r="AH90" s="2" t="s">
        <v>78</v>
      </c>
      <c r="AI90" s="11">
        <f>if(surveydata3!AE89="", 0, 1)</f>
        <v>0</v>
      </c>
      <c r="AJ90" s="11">
        <f>if(surveydata3!AF89="", 0, 1)</f>
        <v>0</v>
      </c>
      <c r="AK90" s="11">
        <f>if(surveydata3!AG89="", 0, 1)</f>
        <v>0</v>
      </c>
      <c r="AL90" s="11">
        <f>if(surveydata3!AH89="", 0, 1)</f>
        <v>0</v>
      </c>
      <c r="AM90" s="11">
        <f>if(surveydata3!AI89="", 0, 1)</f>
        <v>0</v>
      </c>
      <c r="AN90" s="11">
        <f>if(surveydata3!AJ89="", 0, 1)</f>
        <v>1</v>
      </c>
      <c r="AO90" s="11">
        <f>if(surveydata3!AK89="", 0, 1)</f>
        <v>0</v>
      </c>
      <c r="AP90" s="11">
        <f>if(surveydata3!AL89="", 0, 1)</f>
        <v>0</v>
      </c>
      <c r="AQ90" s="11">
        <f>if(surveydata3!AM89="", 0, 1)</f>
        <v>0</v>
      </c>
      <c r="AR90" s="11">
        <f>if(surveydata3!AN89="", 0, 1)</f>
        <v>0</v>
      </c>
      <c r="AS90" s="2" t="s">
        <v>79</v>
      </c>
      <c r="AU90" t="str">
        <f t="shared" si="7"/>
        <v>Slack Channel</v>
      </c>
      <c r="AV90" s="2">
        <v>4.0</v>
      </c>
      <c r="AX90">
        <f t="shared" si="8"/>
        <v>4</v>
      </c>
      <c r="AY90" s="2">
        <v>6.0</v>
      </c>
      <c r="BA90">
        <f t="shared" si="9"/>
        <v>6</v>
      </c>
      <c r="BB90" s="2">
        <v>7.0</v>
      </c>
      <c r="BC90" s="2" t="s">
        <v>636</v>
      </c>
      <c r="BE90" s="2" t="s">
        <v>637</v>
      </c>
      <c r="BF90" t="str">
        <f t="shared" si="10"/>
        <v>Twiml podcast</v>
      </c>
      <c r="BG90" s="2">
        <v>6.0</v>
      </c>
      <c r="BH90" s="2" t="s">
        <v>638</v>
      </c>
      <c r="BI90" s="2" t="s">
        <v>639</v>
      </c>
    </row>
    <row r="91">
      <c r="A91" s="2">
        <v>88.0</v>
      </c>
      <c r="B91">
        <f>if(surveydata3!D90="", 0, 1)</f>
        <v>1</v>
      </c>
      <c r="C91">
        <f>if(surveydata3!E90="", 0, 1)</f>
        <v>0</v>
      </c>
      <c r="D91">
        <f>if(surveydata3!F90="", 0, 1)</f>
        <v>0</v>
      </c>
      <c r="E91">
        <f>if(surveydata3!G90="", 0, 1)</f>
        <v>0</v>
      </c>
      <c r="F91">
        <f>if(surveydata3!H90="", 0, 1)</f>
        <v>1</v>
      </c>
      <c r="G91">
        <f>if(surveydata3!I90="", 0, 1)</f>
        <v>0</v>
      </c>
      <c r="H91" s="4">
        <v>29928.0</v>
      </c>
      <c r="I91" s="2">
        <f t="shared" si="1"/>
        <v>36</v>
      </c>
      <c r="J91" s="2">
        <v>8.0</v>
      </c>
      <c r="K91" s="2">
        <v>120.0</v>
      </c>
      <c r="L91" s="2">
        <v>10.0</v>
      </c>
      <c r="M91" s="2">
        <v>6.0</v>
      </c>
      <c r="N91" s="2" t="s">
        <v>192</v>
      </c>
      <c r="O91" s="2">
        <v>1.0</v>
      </c>
      <c r="P91" s="2" t="s">
        <v>71</v>
      </c>
      <c r="R91" t="str">
        <f t="shared" si="2"/>
        <v>hoodie</v>
      </c>
      <c r="S91" s="2" t="s">
        <v>130</v>
      </c>
      <c r="U91" t="str">
        <f t="shared" si="3"/>
        <v>“Machine learning for life”</v>
      </c>
      <c r="V91" s="2">
        <v>0.0</v>
      </c>
      <c r="Y91" t="str">
        <f t="shared" si="4"/>
        <v/>
      </c>
      <c r="AB91" t="str">
        <f t="shared" si="5"/>
        <v/>
      </c>
      <c r="AE91" t="str">
        <f t="shared" si="6"/>
        <v/>
      </c>
      <c r="AH91" s="2" t="s">
        <v>114</v>
      </c>
      <c r="AI91" s="11">
        <f>if(surveydata3!AE90="", 0, 1)</f>
        <v>0</v>
      </c>
      <c r="AJ91" s="11">
        <f>if(surveydata3!AF90="", 0, 1)</f>
        <v>0</v>
      </c>
      <c r="AK91" s="11">
        <f>if(surveydata3!AG90="", 0, 1)</f>
        <v>1</v>
      </c>
      <c r="AL91" s="11">
        <f>if(surveydata3!AH90="", 0, 1)</f>
        <v>0</v>
      </c>
      <c r="AM91" s="11">
        <f>if(surveydata3!AI90="", 0, 1)</f>
        <v>0</v>
      </c>
      <c r="AN91" s="11">
        <f>if(surveydata3!AJ90="", 0, 1)</f>
        <v>0</v>
      </c>
      <c r="AO91" s="11">
        <f>if(surveydata3!AK90="", 0, 1)</f>
        <v>0</v>
      </c>
      <c r="AP91" s="11">
        <f>if(surveydata3!AL90="", 0, 1)</f>
        <v>0</v>
      </c>
      <c r="AQ91" s="11">
        <f>if(surveydata3!AM90="", 0, 1)</f>
        <v>0</v>
      </c>
      <c r="AR91" s="11">
        <f>if(surveydata3!AN90="", 0, 1)</f>
        <v>0</v>
      </c>
      <c r="AS91" s="2" t="s">
        <v>97</v>
      </c>
      <c r="AU91" t="str">
        <f t="shared" si="7"/>
        <v>Forums</v>
      </c>
      <c r="AV91" s="2">
        <v>3.0</v>
      </c>
      <c r="AX91">
        <f t="shared" si="8"/>
        <v>3</v>
      </c>
      <c r="AY91" s="2">
        <v>5.0</v>
      </c>
      <c r="BA91">
        <f t="shared" si="9"/>
        <v>5</v>
      </c>
      <c r="BB91" s="2">
        <v>80.0</v>
      </c>
      <c r="BC91" s="2" t="s">
        <v>640</v>
      </c>
      <c r="BD91" s="2" t="s">
        <v>101</v>
      </c>
      <c r="BF91" t="str">
        <f t="shared" si="10"/>
        <v>Google</v>
      </c>
      <c r="BG91" s="2">
        <v>9.0</v>
      </c>
      <c r="BH91" s="2" t="s">
        <v>641</v>
      </c>
      <c r="BI91" s="2" t="s">
        <v>145</v>
      </c>
      <c r="BJ91" s="2" t="s">
        <v>642</v>
      </c>
    </row>
    <row r="92">
      <c r="A92" s="2">
        <v>89.0</v>
      </c>
      <c r="B92">
        <f>if(surveydata3!D91="", 0, 1)</f>
        <v>1</v>
      </c>
      <c r="C92">
        <f>if(surveydata3!E91="", 0, 1)</f>
        <v>1</v>
      </c>
      <c r="D92">
        <f>if(surveydata3!F91="", 0, 1)</f>
        <v>0</v>
      </c>
      <c r="E92">
        <f>if(surveydata3!G91="", 0, 1)</f>
        <v>0</v>
      </c>
      <c r="F92">
        <f>if(surveydata3!H91="", 0, 1)</f>
        <v>0</v>
      </c>
      <c r="G92">
        <f>if(surveydata3!I91="", 0, 1)</f>
        <v>0</v>
      </c>
      <c r="H92" s="4">
        <v>33888.0</v>
      </c>
      <c r="I92" s="2">
        <f t="shared" si="1"/>
        <v>25</v>
      </c>
      <c r="J92" s="2">
        <v>7.0</v>
      </c>
      <c r="K92" s="2">
        <v>150.0</v>
      </c>
      <c r="L92" s="2">
        <v>9.0</v>
      </c>
      <c r="M92" s="2">
        <v>15.0</v>
      </c>
      <c r="N92" s="2" t="s">
        <v>134</v>
      </c>
      <c r="O92" s="2">
        <v>1.0</v>
      </c>
      <c r="P92" s="2" t="s">
        <v>71</v>
      </c>
      <c r="R92" t="str">
        <f t="shared" si="2"/>
        <v>hoodie</v>
      </c>
      <c r="S92" s="2" t="s">
        <v>130</v>
      </c>
      <c r="U92" t="str">
        <f t="shared" si="3"/>
        <v>“Machine learning for life”</v>
      </c>
      <c r="V92" s="2">
        <v>1.0</v>
      </c>
      <c r="W92" s="2" t="s">
        <v>315</v>
      </c>
      <c r="Y92" t="str">
        <f t="shared" si="4"/>
        <v>Software Engineer</v>
      </c>
      <c r="Z92" s="2" t="s">
        <v>111</v>
      </c>
      <c r="AB92" t="str">
        <f t="shared" si="5"/>
        <v>Individual Contributor</v>
      </c>
      <c r="AC92" s="2" t="s">
        <v>322</v>
      </c>
      <c r="AE92" t="str">
        <f t="shared" si="6"/>
        <v>Insurance</v>
      </c>
      <c r="AF92" s="2">
        <v>3.0</v>
      </c>
      <c r="AG92" s="2" t="s">
        <v>643</v>
      </c>
      <c r="AH92" s="2" t="s">
        <v>78</v>
      </c>
      <c r="AI92" s="11">
        <f>if(surveydata3!AE91="", 0, 1)</f>
        <v>0</v>
      </c>
      <c r="AJ92" s="11">
        <f>if(surveydata3!AF91="", 0, 1)</f>
        <v>0</v>
      </c>
      <c r="AK92" s="11">
        <f>if(surveydata3!AG91="", 0, 1)</f>
        <v>0</v>
      </c>
      <c r="AL92" s="11">
        <f>if(surveydata3!AH91="", 0, 1)</f>
        <v>0</v>
      </c>
      <c r="AM92" s="11">
        <f>if(surveydata3!AI91="", 0, 1)</f>
        <v>0</v>
      </c>
      <c r="AN92" s="11">
        <f>if(surveydata3!AJ91="", 0, 1)</f>
        <v>1</v>
      </c>
      <c r="AO92" s="11">
        <f>if(surveydata3!AK91="", 0, 1)</f>
        <v>0</v>
      </c>
      <c r="AP92" s="11">
        <f>if(surveydata3!AL91="", 0, 1)</f>
        <v>0</v>
      </c>
      <c r="AQ92" s="11">
        <f>if(surveydata3!AM91="", 0, 1)</f>
        <v>0</v>
      </c>
      <c r="AR92" s="11">
        <f>if(surveydata3!AN91="", 0, 1)</f>
        <v>0</v>
      </c>
      <c r="AS92" s="2" t="s">
        <v>97</v>
      </c>
      <c r="AU92" t="str">
        <f t="shared" si="7"/>
        <v>Forums</v>
      </c>
      <c r="AW92" s="2">
        <v>8.0</v>
      </c>
      <c r="AX92">
        <f t="shared" si="8"/>
        <v>8</v>
      </c>
      <c r="AY92" s="2">
        <v>6.0</v>
      </c>
      <c r="BA92">
        <f t="shared" si="9"/>
        <v>6</v>
      </c>
      <c r="BB92" s="2">
        <v>10.0</v>
      </c>
      <c r="BC92" s="2" t="s">
        <v>644</v>
      </c>
      <c r="BD92" s="2" t="s">
        <v>101</v>
      </c>
      <c r="BF92" t="str">
        <f t="shared" si="10"/>
        <v>Google</v>
      </c>
      <c r="BG92" s="2">
        <v>9.0</v>
      </c>
      <c r="BH92" s="2" t="s">
        <v>645</v>
      </c>
      <c r="BI92" s="2" t="s">
        <v>646</v>
      </c>
      <c r="BJ92" s="2" t="s">
        <v>647</v>
      </c>
    </row>
    <row r="93">
      <c r="A93" s="2">
        <v>90.0</v>
      </c>
      <c r="B93">
        <f>if(surveydata3!D92="", 0, 1)</f>
        <v>0</v>
      </c>
      <c r="C93">
        <f>if(surveydata3!E92="", 0, 1)</f>
        <v>1</v>
      </c>
      <c r="D93">
        <f>if(surveydata3!F92="", 0, 1)</f>
        <v>0</v>
      </c>
      <c r="E93">
        <f>if(surveydata3!G92="", 0, 1)</f>
        <v>0</v>
      </c>
      <c r="F93">
        <f>if(surveydata3!H92="", 0, 1)</f>
        <v>1</v>
      </c>
      <c r="G93">
        <f>if(surveydata3!I92="", 0, 1)</f>
        <v>0</v>
      </c>
      <c r="H93" s="4">
        <v>35137.0</v>
      </c>
      <c r="I93" s="2">
        <f t="shared" si="1"/>
        <v>22</v>
      </c>
      <c r="J93" s="2">
        <v>8.0</v>
      </c>
      <c r="K93" s="2">
        <v>60.0</v>
      </c>
      <c r="L93" s="2">
        <v>50.0</v>
      </c>
      <c r="M93" s="2">
        <v>13.0</v>
      </c>
      <c r="N93" s="2" t="s">
        <v>405</v>
      </c>
      <c r="O93" s="2">
        <v>0.0</v>
      </c>
      <c r="P93" s="2" t="s">
        <v>129</v>
      </c>
      <c r="R93" t="str">
        <f t="shared" si="2"/>
        <v>backpack</v>
      </c>
      <c r="S93" s="2" t="s">
        <v>130</v>
      </c>
      <c r="U93" t="str">
        <f t="shared" si="3"/>
        <v>“Machine learning for life”</v>
      </c>
      <c r="V93" s="2">
        <v>0.0</v>
      </c>
      <c r="Y93" t="str">
        <f t="shared" si="4"/>
        <v/>
      </c>
      <c r="AB93" t="str">
        <f t="shared" si="5"/>
        <v/>
      </c>
      <c r="AE93" t="str">
        <f t="shared" si="6"/>
        <v/>
      </c>
      <c r="AH93" s="2" t="s">
        <v>78</v>
      </c>
      <c r="AI93" s="11">
        <f>if(surveydata3!AE92="", 0, 1)</f>
        <v>0</v>
      </c>
      <c r="AJ93" s="11">
        <f>if(surveydata3!AF92="", 0, 1)</f>
        <v>0</v>
      </c>
      <c r="AK93" s="11">
        <f>if(surveydata3!AG92="", 0, 1)</f>
        <v>0</v>
      </c>
      <c r="AL93" s="11">
        <f>if(surveydata3!AH92="", 0, 1)</f>
        <v>1</v>
      </c>
      <c r="AM93" s="11">
        <f>if(surveydata3!AI92="", 0, 1)</f>
        <v>0</v>
      </c>
      <c r="AN93" s="11">
        <f>if(surveydata3!AJ92="", 0, 1)</f>
        <v>0</v>
      </c>
      <c r="AO93" s="11">
        <f>if(surveydata3!AK92="", 0, 1)</f>
        <v>0</v>
      </c>
      <c r="AP93" s="11">
        <f>if(surveydata3!AL92="", 0, 1)</f>
        <v>0</v>
      </c>
      <c r="AQ93" s="11">
        <f>if(surveydata3!AM92="", 0, 1)</f>
        <v>0</v>
      </c>
      <c r="AR93" s="11">
        <f>if(surveydata3!AN92="", 0, 1)</f>
        <v>0</v>
      </c>
      <c r="AS93" s="2" t="s">
        <v>97</v>
      </c>
      <c r="AU93" t="str">
        <f t="shared" si="7"/>
        <v>Forums</v>
      </c>
      <c r="AV93" s="2">
        <v>6.0</v>
      </c>
      <c r="AX93">
        <f t="shared" si="8"/>
        <v>6</v>
      </c>
      <c r="AY93" s="2">
        <v>5.0</v>
      </c>
      <c r="BA93">
        <f t="shared" si="9"/>
        <v>5</v>
      </c>
      <c r="BB93" s="2">
        <v>7.0</v>
      </c>
      <c r="BC93" s="2" t="s">
        <v>648</v>
      </c>
      <c r="BD93" s="2" t="s">
        <v>101</v>
      </c>
      <c r="BF93" t="str">
        <f t="shared" si="10"/>
        <v>Google</v>
      </c>
      <c r="BG93" s="2">
        <v>9.0</v>
      </c>
      <c r="BH93" s="2" t="s">
        <v>649</v>
      </c>
      <c r="BI93" s="2" t="s">
        <v>650</v>
      </c>
      <c r="BJ93" s="2" t="s">
        <v>651</v>
      </c>
    </row>
    <row r="94">
      <c r="A94" s="2">
        <v>91.0</v>
      </c>
      <c r="B94">
        <f>if(surveydata3!D93="", 0, 1)</f>
        <v>0</v>
      </c>
      <c r="C94">
        <f>if(surveydata3!E93="", 0, 1)</f>
        <v>1</v>
      </c>
      <c r="D94">
        <f>if(surveydata3!F93="", 0, 1)</f>
        <v>0</v>
      </c>
      <c r="E94">
        <f>if(surveydata3!G93="", 0, 1)</f>
        <v>0</v>
      </c>
      <c r="F94">
        <f>if(surveydata3!H93="", 0, 1)</f>
        <v>1</v>
      </c>
      <c r="G94">
        <f>if(surveydata3!I93="", 0, 1)</f>
        <v>0</v>
      </c>
      <c r="H94" s="4">
        <v>32811.0</v>
      </c>
      <c r="I94" s="2">
        <f t="shared" si="1"/>
        <v>28</v>
      </c>
      <c r="J94" s="2">
        <v>1.0</v>
      </c>
      <c r="K94" s="2">
        <v>20.0</v>
      </c>
      <c r="L94" s="2">
        <v>8.0</v>
      </c>
      <c r="M94" s="2">
        <v>6.0</v>
      </c>
      <c r="N94" s="2" t="s">
        <v>134</v>
      </c>
      <c r="O94" s="2">
        <v>1.0</v>
      </c>
      <c r="P94" s="2" t="s">
        <v>71</v>
      </c>
      <c r="R94" t="str">
        <f t="shared" si="2"/>
        <v>hoodie</v>
      </c>
      <c r="T94" s="2" t="s">
        <v>652</v>
      </c>
      <c r="U94" t="str">
        <f t="shared" si="3"/>
        <v>Ctrl + C &amp; Ctrl + V</v>
      </c>
      <c r="V94" s="2">
        <v>0.0</v>
      </c>
      <c r="Y94" t="str">
        <f t="shared" si="4"/>
        <v/>
      </c>
      <c r="AB94" t="str">
        <f t="shared" si="5"/>
        <v/>
      </c>
      <c r="AE94" t="str">
        <f t="shared" si="6"/>
        <v/>
      </c>
      <c r="AH94" s="2" t="s">
        <v>78</v>
      </c>
      <c r="AI94" s="11">
        <f>if(surveydata3!AE93="", 0, 1)</f>
        <v>0</v>
      </c>
      <c r="AJ94" s="11">
        <f>if(surveydata3!AF93="", 0, 1)</f>
        <v>1</v>
      </c>
      <c r="AK94" s="11">
        <f>if(surveydata3!AG93="", 0, 1)</f>
        <v>0</v>
      </c>
      <c r="AL94" s="11">
        <f>if(surveydata3!AH93="", 0, 1)</f>
        <v>0</v>
      </c>
      <c r="AM94" s="11">
        <f>if(surveydata3!AI93="", 0, 1)</f>
        <v>0</v>
      </c>
      <c r="AN94" s="11">
        <f>if(surveydata3!AJ93="", 0, 1)</f>
        <v>0</v>
      </c>
      <c r="AO94" s="11">
        <f>if(surveydata3!AK93="", 0, 1)</f>
        <v>0</v>
      </c>
      <c r="AP94" s="11">
        <f>if(surveydata3!AL93="", 0, 1)</f>
        <v>0</v>
      </c>
      <c r="AQ94" s="11">
        <f>if(surveydata3!AM93="", 0, 1)</f>
        <v>0</v>
      </c>
      <c r="AR94" s="11">
        <f>if(surveydata3!AN93="", 0, 1)</f>
        <v>0</v>
      </c>
      <c r="AS94" s="2" t="s">
        <v>97</v>
      </c>
      <c r="AU94" t="str">
        <f t="shared" si="7"/>
        <v>Forums</v>
      </c>
      <c r="AV94" s="2">
        <v>4.0</v>
      </c>
      <c r="AX94">
        <f t="shared" si="8"/>
        <v>4</v>
      </c>
      <c r="AY94" s="2">
        <v>2.0</v>
      </c>
      <c r="BA94">
        <f t="shared" si="9"/>
        <v>2</v>
      </c>
      <c r="BB94" s="2">
        <v>2.0</v>
      </c>
      <c r="BC94" s="2" t="s">
        <v>653</v>
      </c>
      <c r="BD94" s="2" t="s">
        <v>478</v>
      </c>
      <c r="BF94" t="str">
        <f t="shared" si="10"/>
        <v>LinkedIn</v>
      </c>
      <c r="BG94" s="2">
        <v>10.0</v>
      </c>
      <c r="BH94" s="2" t="s">
        <v>654</v>
      </c>
      <c r="BI94" s="2" t="s">
        <v>655</v>
      </c>
    </row>
    <row r="95">
      <c r="A95" s="2">
        <v>92.0</v>
      </c>
      <c r="B95">
        <f>if(surveydata3!D94="", 0, 1)</f>
        <v>1</v>
      </c>
      <c r="C95">
        <f>if(surveydata3!E94="", 0, 1)</f>
        <v>0</v>
      </c>
      <c r="D95">
        <f>if(surveydata3!F94="", 0, 1)</f>
        <v>0</v>
      </c>
      <c r="E95">
        <f>if(surveydata3!G94="", 0, 1)</f>
        <v>0</v>
      </c>
      <c r="F95">
        <f>if(surveydata3!H94="", 0, 1)</f>
        <v>0</v>
      </c>
      <c r="G95">
        <f>if(surveydata3!I94="", 0, 1)</f>
        <v>0</v>
      </c>
      <c r="H95" s="4">
        <v>31433.0</v>
      </c>
      <c r="I95" s="2">
        <f t="shared" si="1"/>
        <v>32</v>
      </c>
      <c r="J95" s="2">
        <v>8.0</v>
      </c>
      <c r="K95" s="2">
        <v>30.0</v>
      </c>
      <c r="L95" s="2">
        <v>10.0</v>
      </c>
      <c r="M95" s="2">
        <v>2.0</v>
      </c>
      <c r="N95" s="2" t="s">
        <v>87</v>
      </c>
      <c r="O95" s="2">
        <v>0.0</v>
      </c>
      <c r="P95" s="2" t="s">
        <v>108</v>
      </c>
      <c r="R95" t="str">
        <f t="shared" si="2"/>
        <v>jacket (brand is TBD... probably Patagonia)</v>
      </c>
      <c r="S95" s="2" t="s">
        <v>130</v>
      </c>
      <c r="U95" t="str">
        <f t="shared" si="3"/>
        <v>“Machine learning for life”</v>
      </c>
      <c r="V95" s="2">
        <v>1.0</v>
      </c>
      <c r="W95" s="2" t="s">
        <v>224</v>
      </c>
      <c r="Y95" t="str">
        <f t="shared" si="4"/>
        <v>Data Scientist</v>
      </c>
      <c r="Z95" s="2" t="s">
        <v>111</v>
      </c>
      <c r="AB95" t="str">
        <f t="shared" si="5"/>
        <v>Individual Contributor</v>
      </c>
      <c r="AC95" s="2" t="s">
        <v>123</v>
      </c>
      <c r="AE95" t="str">
        <f t="shared" si="6"/>
        <v>Technology &amp; Internet</v>
      </c>
      <c r="AF95" s="2">
        <v>5.0</v>
      </c>
      <c r="AG95" s="2" t="s">
        <v>656</v>
      </c>
      <c r="AH95" s="2" t="s">
        <v>114</v>
      </c>
      <c r="AI95" s="11">
        <f>if(surveydata3!AE94="", 0, 1)</f>
        <v>0</v>
      </c>
      <c r="AJ95" s="11">
        <f>if(surveydata3!AF94="", 0, 1)</f>
        <v>0</v>
      </c>
      <c r="AK95" s="11">
        <f>if(surveydata3!AG94="", 0, 1)</f>
        <v>0</v>
      </c>
      <c r="AL95" s="11">
        <f>if(surveydata3!AH94="", 0, 1)</f>
        <v>1</v>
      </c>
      <c r="AM95" s="11">
        <f>if(surveydata3!AI94="", 0, 1)</f>
        <v>0</v>
      </c>
      <c r="AN95" s="11">
        <f>if(surveydata3!AJ94="", 0, 1)</f>
        <v>0</v>
      </c>
      <c r="AO95" s="11">
        <f>if(surveydata3!AK94="", 0, 1)</f>
        <v>0</v>
      </c>
      <c r="AP95" s="11">
        <f>if(surveydata3!AL94="", 0, 1)</f>
        <v>0</v>
      </c>
      <c r="AQ95" s="11">
        <f>if(surveydata3!AM94="", 0, 1)</f>
        <v>0</v>
      </c>
      <c r="AR95" s="11">
        <f>if(surveydata3!AN94="", 0, 1)</f>
        <v>0</v>
      </c>
      <c r="AS95" s="2" t="s">
        <v>237</v>
      </c>
      <c r="AU95" t="str">
        <f t="shared" si="7"/>
        <v>Mentor Help (classroom or 1:1 mentors)</v>
      </c>
      <c r="AV95" s="2">
        <v>6.0</v>
      </c>
      <c r="AX95">
        <f t="shared" si="8"/>
        <v>6</v>
      </c>
      <c r="AY95" s="2">
        <v>6.0</v>
      </c>
      <c r="BA95">
        <f t="shared" si="9"/>
        <v>6</v>
      </c>
      <c r="BB95" s="2">
        <v>10.0</v>
      </c>
      <c r="BC95" s="2" t="s">
        <v>657</v>
      </c>
      <c r="BD95" s="2" t="s">
        <v>101</v>
      </c>
      <c r="BF95" t="str">
        <f t="shared" si="10"/>
        <v>Google</v>
      </c>
      <c r="BG95" s="2">
        <v>10.0</v>
      </c>
      <c r="BH95" s="2" t="s">
        <v>657</v>
      </c>
      <c r="BI95" s="2" t="s">
        <v>657</v>
      </c>
      <c r="BJ95" s="2" t="s">
        <v>657</v>
      </c>
    </row>
    <row r="96">
      <c r="A96" s="2">
        <v>93.0</v>
      </c>
      <c r="B96">
        <f>if(surveydata3!D95="", 0, 1)</f>
        <v>0</v>
      </c>
      <c r="C96">
        <f>if(surveydata3!E95="", 0, 1)</f>
        <v>1</v>
      </c>
      <c r="D96">
        <f>if(surveydata3!F95="", 0, 1)</f>
        <v>0</v>
      </c>
      <c r="E96">
        <f>if(surveydata3!G95="", 0, 1)</f>
        <v>0</v>
      </c>
      <c r="F96">
        <f>if(surveydata3!H95="", 0, 1)</f>
        <v>1</v>
      </c>
      <c r="G96">
        <f>if(surveydata3!I95="", 0, 1)</f>
        <v>0</v>
      </c>
      <c r="H96" s="4">
        <v>32892.0</v>
      </c>
      <c r="I96" s="2">
        <f t="shared" si="1"/>
        <v>28</v>
      </c>
      <c r="J96" s="2">
        <v>7.0</v>
      </c>
      <c r="K96" s="2">
        <v>60.0</v>
      </c>
      <c r="L96" s="2">
        <v>11.0</v>
      </c>
      <c r="M96" s="2">
        <v>3.0</v>
      </c>
      <c r="N96" s="2" t="s">
        <v>405</v>
      </c>
      <c r="O96" s="2">
        <v>0.0</v>
      </c>
      <c r="P96" s="2" t="s">
        <v>71</v>
      </c>
      <c r="R96" t="str">
        <f t="shared" si="2"/>
        <v>hoodie</v>
      </c>
      <c r="S96" s="2" t="s">
        <v>72</v>
      </c>
      <c r="U96" t="str">
        <f t="shared" si="3"/>
        <v>“Data is the new bacon"</v>
      </c>
      <c r="V96" s="2">
        <v>1.0</v>
      </c>
      <c r="W96" s="2" t="s">
        <v>315</v>
      </c>
      <c r="Y96" t="str">
        <f t="shared" si="4"/>
        <v>Software Engineer</v>
      </c>
      <c r="Z96" s="2" t="s">
        <v>111</v>
      </c>
      <c r="AB96" t="str">
        <f t="shared" si="5"/>
        <v>Individual Contributor</v>
      </c>
      <c r="AC96" s="2" t="s">
        <v>123</v>
      </c>
      <c r="AE96" t="str">
        <f t="shared" si="6"/>
        <v>Technology &amp; Internet</v>
      </c>
      <c r="AF96" s="2">
        <v>1.0</v>
      </c>
      <c r="AG96" s="2" t="s">
        <v>658</v>
      </c>
      <c r="AH96" s="2" t="s">
        <v>114</v>
      </c>
      <c r="AI96" s="11">
        <f>if(surveydata3!AE95="", 0, 1)</f>
        <v>0</v>
      </c>
      <c r="AJ96" s="11">
        <f>if(surveydata3!AF95="", 0, 1)</f>
        <v>0</v>
      </c>
      <c r="AK96" s="11">
        <f>if(surveydata3!AG95="", 0, 1)</f>
        <v>0</v>
      </c>
      <c r="AL96" s="11">
        <f>if(surveydata3!AH95="", 0, 1)</f>
        <v>0</v>
      </c>
      <c r="AM96" s="11">
        <f>if(surveydata3!AI95="", 0, 1)</f>
        <v>0</v>
      </c>
      <c r="AN96" s="11">
        <f>if(surveydata3!AJ95="", 0, 1)</f>
        <v>0</v>
      </c>
      <c r="AO96" s="11">
        <f>if(surveydata3!AK95="", 0, 1)</f>
        <v>0</v>
      </c>
      <c r="AP96" s="11">
        <f>if(surveydata3!AL95="", 0, 1)</f>
        <v>0</v>
      </c>
      <c r="AQ96" s="11">
        <f>if(surveydata3!AM95="", 0, 1)</f>
        <v>1</v>
      </c>
      <c r="AR96" s="11">
        <f>if(surveydata3!AN95="", 0, 1)</f>
        <v>0</v>
      </c>
      <c r="AU96" t="str">
        <f t="shared" si="7"/>
        <v/>
      </c>
      <c r="AX96" t="str">
        <f t="shared" si="8"/>
        <v/>
      </c>
      <c r="BA96" t="str">
        <f t="shared" si="9"/>
        <v/>
      </c>
      <c r="BD96" s="2" t="s">
        <v>101</v>
      </c>
      <c r="BF96" t="str">
        <f t="shared" si="10"/>
        <v>Google</v>
      </c>
      <c r="BG96" s="2">
        <v>10.0</v>
      </c>
      <c r="BH96" s="2" t="s">
        <v>102</v>
      </c>
    </row>
    <row r="97">
      <c r="A97" s="2">
        <v>94.0</v>
      </c>
      <c r="B97">
        <f>if(surveydata3!D96="", 0, 1)</f>
        <v>0</v>
      </c>
      <c r="C97">
        <f>if(surveydata3!E96="", 0, 1)</f>
        <v>1</v>
      </c>
      <c r="D97">
        <f>if(surveydata3!F96="", 0, 1)</f>
        <v>0</v>
      </c>
      <c r="E97">
        <f>if(surveydata3!G96="", 0, 1)</f>
        <v>0</v>
      </c>
      <c r="F97">
        <f>if(surveydata3!H96="", 0, 1)</f>
        <v>1</v>
      </c>
      <c r="G97">
        <f>if(surveydata3!I96="", 0, 1)</f>
        <v>0</v>
      </c>
      <c r="H97" s="4">
        <v>42904.0</v>
      </c>
      <c r="I97" s="2">
        <f t="shared" si="1"/>
        <v>1</v>
      </c>
      <c r="J97" s="2">
        <v>6.0</v>
      </c>
      <c r="K97" s="2">
        <v>40.0</v>
      </c>
      <c r="L97" s="2">
        <v>10.0</v>
      </c>
      <c r="M97" s="2">
        <v>5.0</v>
      </c>
      <c r="N97" s="2" t="s">
        <v>70</v>
      </c>
      <c r="O97" s="2">
        <v>1.0</v>
      </c>
      <c r="P97" s="2" t="s">
        <v>71</v>
      </c>
      <c r="R97" t="str">
        <f t="shared" si="2"/>
        <v>hoodie</v>
      </c>
      <c r="S97" s="2" t="s">
        <v>130</v>
      </c>
      <c r="U97" t="str">
        <f t="shared" si="3"/>
        <v>“Machine learning for life”</v>
      </c>
      <c r="V97" s="2">
        <v>1.0</v>
      </c>
      <c r="W97" s="2" t="s">
        <v>577</v>
      </c>
      <c r="Y97" t="str">
        <f t="shared" si="4"/>
        <v>Accounting/Finance</v>
      </c>
      <c r="Z97" s="2" t="s">
        <v>122</v>
      </c>
      <c r="AB97" t="str">
        <f t="shared" si="5"/>
        <v>Director</v>
      </c>
      <c r="AC97" s="2" t="s">
        <v>228</v>
      </c>
      <c r="AE97" t="str">
        <f t="shared" si="6"/>
        <v>Healthcare and Pharmaceuticals</v>
      </c>
      <c r="AF97" s="2">
        <v>5.0</v>
      </c>
      <c r="AG97" s="2" t="s">
        <v>659</v>
      </c>
      <c r="AH97" s="2" t="s">
        <v>114</v>
      </c>
      <c r="AI97" s="11">
        <f>if(surveydata3!AE96="", 0, 1)</f>
        <v>0</v>
      </c>
      <c r="AJ97" s="11">
        <f>if(surveydata3!AF96="", 0, 1)</f>
        <v>0</v>
      </c>
      <c r="AK97" s="11">
        <f>if(surveydata3!AG96="", 0, 1)</f>
        <v>0</v>
      </c>
      <c r="AL97" s="11">
        <f>if(surveydata3!AH96="", 0, 1)</f>
        <v>1</v>
      </c>
      <c r="AM97" s="11">
        <f>if(surveydata3!AI96="", 0, 1)</f>
        <v>0</v>
      </c>
      <c r="AN97" s="11">
        <f>if(surveydata3!AJ96="", 0, 1)</f>
        <v>1</v>
      </c>
      <c r="AO97" s="11">
        <f>if(surveydata3!AK96="", 0, 1)</f>
        <v>0</v>
      </c>
      <c r="AP97" s="11">
        <f>if(surveydata3!AL96="", 0, 1)</f>
        <v>0</v>
      </c>
      <c r="AQ97" s="11">
        <f>if(surveydata3!AM96="", 0, 1)</f>
        <v>0</v>
      </c>
      <c r="AR97" s="11">
        <f>if(surveydata3!AN96="", 0, 1)</f>
        <v>0</v>
      </c>
      <c r="AS97" s="2" t="s">
        <v>79</v>
      </c>
      <c r="AU97" t="str">
        <f t="shared" si="7"/>
        <v>Slack Channel</v>
      </c>
      <c r="AV97" s="2">
        <v>4.0</v>
      </c>
      <c r="AX97">
        <f t="shared" si="8"/>
        <v>4</v>
      </c>
      <c r="AY97" s="2">
        <v>3.0</v>
      </c>
      <c r="BA97">
        <f t="shared" si="9"/>
        <v>3</v>
      </c>
      <c r="BB97" s="2">
        <v>3.0</v>
      </c>
      <c r="BC97" s="2" t="s">
        <v>660</v>
      </c>
      <c r="BD97" s="2" t="s">
        <v>292</v>
      </c>
      <c r="BF97" t="str">
        <f t="shared" si="10"/>
        <v>Facebook</v>
      </c>
      <c r="BG97" s="2">
        <v>7.0</v>
      </c>
      <c r="BH97" s="2" t="s">
        <v>661</v>
      </c>
      <c r="BI97" s="2" t="s">
        <v>662</v>
      </c>
      <c r="BJ97" s="2" t="s">
        <v>663</v>
      </c>
    </row>
    <row r="98">
      <c r="A98" s="2">
        <v>95.0</v>
      </c>
      <c r="B98">
        <f>if(surveydata3!D97="", 0, 1)</f>
        <v>1</v>
      </c>
      <c r="C98">
        <f>if(surveydata3!E97="", 0, 1)</f>
        <v>0</v>
      </c>
      <c r="D98">
        <f>if(surveydata3!F97="", 0, 1)</f>
        <v>0</v>
      </c>
      <c r="E98">
        <f>if(surveydata3!G97="", 0, 1)</f>
        <v>0</v>
      </c>
      <c r="F98">
        <f>if(surveydata3!H97="", 0, 1)</f>
        <v>0</v>
      </c>
      <c r="G98">
        <f>if(surveydata3!I97="", 0, 1)</f>
        <v>0</v>
      </c>
      <c r="H98" s="4">
        <v>32049.0</v>
      </c>
      <c r="I98" s="2">
        <f t="shared" si="1"/>
        <v>30</v>
      </c>
      <c r="J98" s="2">
        <v>8.0</v>
      </c>
      <c r="K98" s="2">
        <v>90.0</v>
      </c>
      <c r="L98" s="2">
        <v>7.0</v>
      </c>
      <c r="M98" s="2">
        <v>50.0</v>
      </c>
      <c r="N98" s="2" t="s">
        <v>120</v>
      </c>
      <c r="O98" s="2">
        <v>0.0</v>
      </c>
      <c r="P98" s="2" t="s">
        <v>491</v>
      </c>
      <c r="R98" t="str">
        <f t="shared" si="2"/>
        <v>track suit / sweat suit</v>
      </c>
      <c r="S98" s="2" t="s">
        <v>72</v>
      </c>
      <c r="U98" t="str">
        <f t="shared" si="3"/>
        <v>“Data is the new bacon"</v>
      </c>
      <c r="V98" s="2">
        <v>1.0</v>
      </c>
      <c r="W98" s="2" t="s">
        <v>224</v>
      </c>
      <c r="Y98" t="str">
        <f t="shared" si="4"/>
        <v>Data Scientist</v>
      </c>
      <c r="Z98" s="2" t="s">
        <v>111</v>
      </c>
      <c r="AB98" t="str">
        <f t="shared" si="5"/>
        <v>Individual Contributor</v>
      </c>
      <c r="AC98" s="2" t="s">
        <v>412</v>
      </c>
      <c r="AE98" t="str">
        <f t="shared" si="6"/>
        <v>Transportation &amp; Delivery</v>
      </c>
      <c r="AF98" s="2">
        <v>6.0</v>
      </c>
      <c r="AG98" s="2" t="s">
        <v>664</v>
      </c>
      <c r="AH98" s="2" t="s">
        <v>96</v>
      </c>
      <c r="AI98" s="11">
        <f>if(surveydata3!AE97="", 0, 1)</f>
        <v>0</v>
      </c>
      <c r="AJ98" s="11">
        <f>if(surveydata3!AF97="", 0, 1)</f>
        <v>0</v>
      </c>
      <c r="AK98" s="11">
        <f>if(surveydata3!AG97="", 0, 1)</f>
        <v>0</v>
      </c>
      <c r="AL98" s="11">
        <f>if(surveydata3!AH97="", 0, 1)</f>
        <v>1</v>
      </c>
      <c r="AM98" s="11">
        <f>if(surveydata3!AI97="", 0, 1)</f>
        <v>1</v>
      </c>
      <c r="AN98" s="11">
        <f>if(surveydata3!AJ97="", 0, 1)</f>
        <v>0</v>
      </c>
      <c r="AO98" s="11">
        <f>if(surveydata3!AK97="", 0, 1)</f>
        <v>0</v>
      </c>
      <c r="AP98" s="11">
        <f>if(surveydata3!AL97="", 0, 1)</f>
        <v>0</v>
      </c>
      <c r="AQ98" s="11">
        <f>if(surveydata3!AM97="", 0, 1)</f>
        <v>0</v>
      </c>
      <c r="AR98" s="11">
        <f>if(surveydata3!AN97="", 0, 1)</f>
        <v>0</v>
      </c>
      <c r="AS98" s="2" t="s">
        <v>665</v>
      </c>
      <c r="AU98" t="str">
        <f t="shared" si="7"/>
        <v>Live Help</v>
      </c>
      <c r="AW98" s="2">
        <v>15.0</v>
      </c>
      <c r="AX98">
        <f t="shared" si="8"/>
        <v>15</v>
      </c>
      <c r="AY98" s="2">
        <v>6.0</v>
      </c>
      <c r="BA98">
        <f t="shared" si="9"/>
        <v>6</v>
      </c>
      <c r="BB98" s="2">
        <v>40.0</v>
      </c>
      <c r="BC98" s="2" t="s">
        <v>434</v>
      </c>
      <c r="BD98" s="2" t="s">
        <v>101</v>
      </c>
      <c r="BF98" t="str">
        <f t="shared" si="10"/>
        <v>Google</v>
      </c>
      <c r="BG98" s="2">
        <v>10.0</v>
      </c>
      <c r="BH98" s="2" t="s">
        <v>102</v>
      </c>
    </row>
    <row r="99">
      <c r="A99" s="2">
        <v>96.0</v>
      </c>
      <c r="B99">
        <f>if(surveydata3!D98="", 0, 1)</f>
        <v>0</v>
      </c>
      <c r="C99">
        <f>if(surveydata3!E98="", 0, 1)</f>
        <v>0</v>
      </c>
      <c r="D99">
        <f>if(surveydata3!F98="", 0, 1)</f>
        <v>0</v>
      </c>
      <c r="E99">
        <f>if(surveydata3!G98="", 0, 1)</f>
        <v>0</v>
      </c>
      <c r="F99">
        <f>if(surveydata3!H98="", 0, 1)</f>
        <v>1</v>
      </c>
      <c r="G99">
        <f>if(surveydata3!I98="", 0, 1)</f>
        <v>0</v>
      </c>
      <c r="H99" s="4">
        <v>35247.0</v>
      </c>
      <c r="I99" s="2">
        <f t="shared" si="1"/>
        <v>22</v>
      </c>
      <c r="J99" s="2">
        <v>6.0</v>
      </c>
      <c r="K99" s="2">
        <v>200.0</v>
      </c>
      <c r="L99" s="2">
        <v>4.0</v>
      </c>
      <c r="M99" s="2">
        <v>15.0</v>
      </c>
      <c r="N99" s="2" t="s">
        <v>120</v>
      </c>
      <c r="O99" s="2">
        <v>1.0</v>
      </c>
      <c r="P99" s="2" t="s">
        <v>129</v>
      </c>
      <c r="R99" t="str">
        <f t="shared" si="2"/>
        <v>backpack</v>
      </c>
      <c r="S99" s="2" t="s">
        <v>130</v>
      </c>
      <c r="U99" t="str">
        <f t="shared" si="3"/>
        <v>“Machine learning for life”</v>
      </c>
      <c r="V99" s="2">
        <v>1.0</v>
      </c>
      <c r="W99" s="2" t="s">
        <v>145</v>
      </c>
      <c r="Y99" t="str">
        <f t="shared" si="4"/>
        <v>Freelancing</v>
      </c>
      <c r="Z99" s="2" t="s">
        <v>111</v>
      </c>
      <c r="AB99" t="str">
        <f t="shared" si="5"/>
        <v>Individual Contributor</v>
      </c>
      <c r="AC99" s="2" t="s">
        <v>76</v>
      </c>
      <c r="AE99" t="str">
        <f t="shared" si="6"/>
        <v>Education</v>
      </c>
      <c r="AF99" s="2">
        <v>1.0</v>
      </c>
      <c r="AG99" s="2" t="s">
        <v>77</v>
      </c>
      <c r="AH99" s="2" t="s">
        <v>78</v>
      </c>
      <c r="AI99" s="11">
        <f>if(surveydata3!AE98="", 0, 1)</f>
        <v>0</v>
      </c>
      <c r="AJ99" s="11">
        <f>if(surveydata3!AF98="", 0, 1)</f>
        <v>0</v>
      </c>
      <c r="AK99" s="11">
        <f>if(surveydata3!AG98="", 0, 1)</f>
        <v>0</v>
      </c>
      <c r="AL99" s="11">
        <f>if(surveydata3!AH98="", 0, 1)</f>
        <v>1</v>
      </c>
      <c r="AM99" s="11">
        <f>if(surveydata3!AI98="", 0, 1)</f>
        <v>0</v>
      </c>
      <c r="AN99" s="11">
        <f>if(surveydata3!AJ98="", 0, 1)</f>
        <v>1</v>
      </c>
      <c r="AO99" s="11">
        <f>if(surveydata3!AK98="", 0, 1)</f>
        <v>0</v>
      </c>
      <c r="AP99" s="11">
        <f>if(surveydata3!AL98="", 0, 1)</f>
        <v>0</v>
      </c>
      <c r="AQ99" s="11">
        <f>if(surveydata3!AM98="", 0, 1)</f>
        <v>0</v>
      </c>
      <c r="AR99" s="11">
        <f>if(surveydata3!AN98="", 0, 1)</f>
        <v>0</v>
      </c>
      <c r="AS99" s="2" t="s">
        <v>116</v>
      </c>
      <c r="AU99" t="str">
        <f t="shared" si="7"/>
        <v>Stack Overflow</v>
      </c>
      <c r="AW99" s="2">
        <v>80.0</v>
      </c>
      <c r="AX99">
        <f t="shared" si="8"/>
        <v>80</v>
      </c>
      <c r="AZ99" s="2">
        <v>15.0</v>
      </c>
      <c r="BA99">
        <f t="shared" si="9"/>
        <v>15</v>
      </c>
      <c r="BB99" s="2">
        <v>4.0</v>
      </c>
      <c r="BC99" s="2" t="s">
        <v>666</v>
      </c>
      <c r="BD99" s="2" t="s">
        <v>84</v>
      </c>
      <c r="BF99" t="str">
        <f t="shared" si="10"/>
        <v>Friend / word of mouth</v>
      </c>
      <c r="BG99" s="2">
        <v>10.0</v>
      </c>
      <c r="BH99" s="2" t="s">
        <v>667</v>
      </c>
      <c r="BI99" s="2" t="s">
        <v>668</v>
      </c>
      <c r="BJ99" s="2" t="s">
        <v>669</v>
      </c>
    </row>
    <row r="100">
      <c r="A100" s="2">
        <v>97.0</v>
      </c>
      <c r="B100">
        <f>if(surveydata3!D99="", 0, 1)</f>
        <v>0</v>
      </c>
      <c r="C100">
        <f>if(surveydata3!E99="", 0, 1)</f>
        <v>1</v>
      </c>
      <c r="D100">
        <f>if(surveydata3!F99="", 0, 1)</f>
        <v>0</v>
      </c>
      <c r="E100">
        <f>if(surveydata3!G99="", 0, 1)</f>
        <v>0</v>
      </c>
      <c r="F100">
        <f>if(surveydata3!H99="", 0, 1)</f>
        <v>0</v>
      </c>
      <c r="G100">
        <f>if(surveydata3!I99="", 0, 1)</f>
        <v>0</v>
      </c>
      <c r="H100" s="4">
        <v>24438.0</v>
      </c>
      <c r="I100" s="2">
        <f t="shared" si="1"/>
        <v>51</v>
      </c>
      <c r="J100" s="2">
        <v>7.0</v>
      </c>
      <c r="K100" s="2">
        <v>90.0</v>
      </c>
      <c r="L100" s="2">
        <v>10.0</v>
      </c>
      <c r="M100" s="2">
        <v>10.0</v>
      </c>
      <c r="N100" s="2" t="s">
        <v>87</v>
      </c>
      <c r="O100" s="2">
        <v>1.0</v>
      </c>
      <c r="P100" s="2" t="s">
        <v>108</v>
      </c>
      <c r="R100" t="str">
        <f t="shared" si="2"/>
        <v>jacket (brand is TBD... probably Patagonia)</v>
      </c>
      <c r="S100" s="2" t="s">
        <v>135</v>
      </c>
      <c r="U100" t="str">
        <f t="shared" si="3"/>
        <v>“A quality life demands quality questions”</v>
      </c>
      <c r="V100" s="2">
        <v>1.0</v>
      </c>
      <c r="W100" s="2" t="s">
        <v>315</v>
      </c>
      <c r="Y100" t="str">
        <f t="shared" si="4"/>
        <v>Software Engineer</v>
      </c>
      <c r="Z100" s="2" t="s">
        <v>75</v>
      </c>
      <c r="AB100" t="str">
        <f t="shared" si="5"/>
        <v>Manager</v>
      </c>
      <c r="AC100" s="2" t="s">
        <v>399</v>
      </c>
      <c r="AE100" t="str">
        <f t="shared" si="6"/>
        <v>Utilities, Energy and Extraction</v>
      </c>
      <c r="AF100" s="2">
        <v>25.0</v>
      </c>
      <c r="AG100" s="2" t="s">
        <v>670</v>
      </c>
      <c r="AH100" s="2" t="s">
        <v>114</v>
      </c>
      <c r="AI100" s="11">
        <f>if(surveydata3!AE99="", 0, 1)</f>
        <v>0</v>
      </c>
      <c r="AJ100" s="11">
        <f>if(surveydata3!AF99="", 0, 1)</f>
        <v>0</v>
      </c>
      <c r="AK100" s="11">
        <f>if(surveydata3!AG99="", 0, 1)</f>
        <v>0</v>
      </c>
      <c r="AL100" s="11">
        <f>if(surveydata3!AH99="", 0, 1)</f>
        <v>0</v>
      </c>
      <c r="AM100" s="11">
        <f>if(surveydata3!AI99="", 0, 1)</f>
        <v>1</v>
      </c>
      <c r="AN100" s="11">
        <f>if(surveydata3!AJ99="", 0, 1)</f>
        <v>0</v>
      </c>
      <c r="AO100" s="11">
        <f>if(surveydata3!AK99="", 0, 1)</f>
        <v>0</v>
      </c>
      <c r="AP100" s="11">
        <f>if(surveydata3!AL99="", 0, 1)</f>
        <v>0</v>
      </c>
      <c r="AQ100" s="11">
        <f>if(surveydata3!AM99="", 0, 1)</f>
        <v>0</v>
      </c>
      <c r="AR100" s="11">
        <f>if(surveydata3!AN99="", 0, 1)</f>
        <v>0</v>
      </c>
      <c r="AS100" s="2" t="s">
        <v>79</v>
      </c>
      <c r="AU100" t="str">
        <f t="shared" si="7"/>
        <v>Slack Channel</v>
      </c>
      <c r="AV100" s="2">
        <v>4.0</v>
      </c>
      <c r="AX100">
        <f t="shared" si="8"/>
        <v>4</v>
      </c>
      <c r="AY100" s="2">
        <v>6.0</v>
      </c>
      <c r="BA100">
        <f t="shared" si="9"/>
        <v>6</v>
      </c>
      <c r="BB100" s="2">
        <v>30.0</v>
      </c>
      <c r="BC100" s="2" t="s">
        <v>671</v>
      </c>
      <c r="BD100" s="2" t="s">
        <v>101</v>
      </c>
      <c r="BF100" t="str">
        <f t="shared" si="10"/>
        <v>Google</v>
      </c>
      <c r="BG100" s="2">
        <v>10.0</v>
      </c>
      <c r="BH100" s="2" t="s">
        <v>672</v>
      </c>
      <c r="BI100" s="2" t="s">
        <v>540</v>
      </c>
      <c r="BJ100" s="2" t="s">
        <v>673</v>
      </c>
    </row>
    <row r="101">
      <c r="A101" s="2">
        <v>98.0</v>
      </c>
      <c r="B101">
        <f>if(surveydata3!D100="", 0, 1)</f>
        <v>1</v>
      </c>
      <c r="C101">
        <f>if(surveydata3!E100="", 0, 1)</f>
        <v>0</v>
      </c>
      <c r="D101">
        <f>if(surveydata3!F100="", 0, 1)</f>
        <v>0</v>
      </c>
      <c r="E101">
        <f>if(surveydata3!G100="", 0, 1)</f>
        <v>0</v>
      </c>
      <c r="F101">
        <f>if(surveydata3!H100="", 0, 1)</f>
        <v>0</v>
      </c>
      <c r="G101">
        <f>if(surveydata3!I100="", 0, 1)</f>
        <v>0</v>
      </c>
      <c r="H101" s="4">
        <v>29094.0</v>
      </c>
      <c r="I101" s="2">
        <f t="shared" si="1"/>
        <v>39</v>
      </c>
      <c r="J101" s="2">
        <v>8.0</v>
      </c>
      <c r="K101" s="2">
        <v>0.0</v>
      </c>
      <c r="L101" s="2">
        <v>8.0</v>
      </c>
      <c r="M101" s="2">
        <v>24.0</v>
      </c>
      <c r="N101" s="2" t="s">
        <v>291</v>
      </c>
      <c r="O101" s="2">
        <v>0.0</v>
      </c>
      <c r="P101" s="2" t="s">
        <v>172</v>
      </c>
      <c r="R101" t="str">
        <f t="shared" si="2"/>
        <v>hat</v>
      </c>
      <c r="S101" s="2" t="s">
        <v>90</v>
      </c>
      <c r="U101" t="str">
        <f t="shared" si="3"/>
        <v>”Math - all the cool kids are doing it”</v>
      </c>
      <c r="V101" s="2">
        <v>1.0</v>
      </c>
      <c r="W101" s="2" t="s">
        <v>315</v>
      </c>
      <c r="Y101" t="str">
        <f t="shared" si="4"/>
        <v>Software Engineer</v>
      </c>
      <c r="Z101" s="2" t="s">
        <v>111</v>
      </c>
      <c r="AB101" t="str">
        <f t="shared" si="5"/>
        <v>Individual Contributor</v>
      </c>
      <c r="AC101" s="2" t="s">
        <v>123</v>
      </c>
      <c r="AE101" t="str">
        <f t="shared" si="6"/>
        <v>Technology &amp; Internet</v>
      </c>
      <c r="AF101" s="2">
        <v>20.0</v>
      </c>
      <c r="AG101" s="2" t="s">
        <v>674</v>
      </c>
      <c r="AH101" s="2" t="s">
        <v>78</v>
      </c>
      <c r="AI101" s="11">
        <f>if(surveydata3!AE100="", 0, 1)</f>
        <v>0</v>
      </c>
      <c r="AJ101" s="11">
        <f>if(surveydata3!AF100="", 0, 1)</f>
        <v>0</v>
      </c>
      <c r="AK101" s="11">
        <f>if(surveydata3!AG100="", 0, 1)</f>
        <v>1</v>
      </c>
      <c r="AL101" s="11">
        <f>if(surveydata3!AH100="", 0, 1)</f>
        <v>0</v>
      </c>
      <c r="AM101" s="11">
        <f>if(surveydata3!AI100="", 0, 1)</f>
        <v>1</v>
      </c>
      <c r="AN101" s="11">
        <f>if(surveydata3!AJ100="", 0, 1)</f>
        <v>0</v>
      </c>
      <c r="AO101" s="11">
        <f>if(surveydata3!AK100="", 0, 1)</f>
        <v>0</v>
      </c>
      <c r="AP101" s="11">
        <f>if(surveydata3!AL100="", 0, 1)</f>
        <v>0</v>
      </c>
      <c r="AQ101" s="11">
        <f>if(surveydata3!AM100="", 0, 1)</f>
        <v>0</v>
      </c>
      <c r="AR101" s="11">
        <f>if(surveydata3!AN100="", 0, 1)</f>
        <v>0</v>
      </c>
      <c r="AS101" s="2" t="s">
        <v>79</v>
      </c>
      <c r="AU101" t="str">
        <f t="shared" si="7"/>
        <v>Slack Channel</v>
      </c>
      <c r="AV101" s="2">
        <v>6.0</v>
      </c>
      <c r="AX101">
        <f t="shared" si="8"/>
        <v>6</v>
      </c>
      <c r="AY101" s="2">
        <v>6.0</v>
      </c>
      <c r="BA101">
        <f t="shared" si="9"/>
        <v>6</v>
      </c>
      <c r="BB101" s="2">
        <v>12.0</v>
      </c>
      <c r="BC101" s="2" t="s">
        <v>675</v>
      </c>
      <c r="BD101" s="2" t="s">
        <v>101</v>
      </c>
      <c r="BF101" t="str">
        <f t="shared" si="10"/>
        <v>Google</v>
      </c>
      <c r="BG101" s="2">
        <v>10.0</v>
      </c>
      <c r="BH101" s="2" t="s">
        <v>676</v>
      </c>
      <c r="BI101" s="2" t="s">
        <v>677</v>
      </c>
      <c r="BJ101" s="2" t="s">
        <v>678</v>
      </c>
    </row>
    <row r="102">
      <c r="A102" s="2">
        <v>99.0</v>
      </c>
      <c r="B102">
        <f>if(surveydata3!D101="", 0, 1)</f>
        <v>0</v>
      </c>
      <c r="C102">
        <f>if(surveydata3!E101="", 0, 1)</f>
        <v>0</v>
      </c>
      <c r="D102">
        <f>if(surveydata3!F101="", 0, 1)</f>
        <v>1</v>
      </c>
      <c r="E102">
        <f>if(surveydata3!G101="", 0, 1)</f>
        <v>1</v>
      </c>
      <c r="F102">
        <f>if(surveydata3!H101="", 0, 1)</f>
        <v>0</v>
      </c>
      <c r="G102">
        <f>if(surveydata3!I101="", 0, 1)</f>
        <v>0</v>
      </c>
      <c r="H102" s="4">
        <v>32967.0</v>
      </c>
      <c r="I102" s="2">
        <f t="shared" si="1"/>
        <v>28</v>
      </c>
      <c r="J102" s="2">
        <v>8.0</v>
      </c>
      <c r="K102" s="2">
        <v>0.0</v>
      </c>
      <c r="L102" s="2">
        <v>12.0</v>
      </c>
      <c r="M102" s="2">
        <v>3.0</v>
      </c>
      <c r="N102" s="2" t="s">
        <v>167</v>
      </c>
      <c r="O102" s="2">
        <v>1.0</v>
      </c>
      <c r="P102" s="2" t="s">
        <v>71</v>
      </c>
      <c r="R102" t="str">
        <f t="shared" si="2"/>
        <v>hoodie</v>
      </c>
      <c r="S102" s="2" t="s">
        <v>130</v>
      </c>
      <c r="U102" t="str">
        <f t="shared" si="3"/>
        <v>“Machine learning for life”</v>
      </c>
      <c r="V102" s="2">
        <v>1.0</v>
      </c>
      <c r="W102" s="2" t="s">
        <v>631</v>
      </c>
      <c r="Y102" t="str">
        <f t="shared" si="4"/>
        <v>Self employed</v>
      </c>
      <c r="Z102" s="2" t="s">
        <v>111</v>
      </c>
      <c r="AB102" t="str">
        <f t="shared" si="5"/>
        <v>Individual Contributor</v>
      </c>
      <c r="AC102" s="2" t="s">
        <v>76</v>
      </c>
      <c r="AE102" t="str">
        <f t="shared" si="6"/>
        <v>Education</v>
      </c>
      <c r="AF102" s="2">
        <v>4.0</v>
      </c>
      <c r="AG102" s="2" t="s">
        <v>77</v>
      </c>
      <c r="AH102" s="2" t="s">
        <v>78</v>
      </c>
      <c r="AI102" s="11">
        <f>if(surveydata3!AE101="", 0, 1)</f>
        <v>0</v>
      </c>
      <c r="AJ102" s="11">
        <f>if(surveydata3!AF101="", 0, 1)</f>
        <v>0</v>
      </c>
      <c r="AK102" s="11">
        <f>if(surveydata3!AG101="", 0, 1)</f>
        <v>0</v>
      </c>
      <c r="AL102" s="11">
        <f>if(surveydata3!AH101="", 0, 1)</f>
        <v>0</v>
      </c>
      <c r="AM102" s="11">
        <f>if(surveydata3!AI101="", 0, 1)</f>
        <v>0</v>
      </c>
      <c r="AN102" s="11">
        <f>if(surveydata3!AJ101="", 0, 1)</f>
        <v>1</v>
      </c>
      <c r="AO102" s="11">
        <f>if(surveydata3!AK101="", 0, 1)</f>
        <v>0</v>
      </c>
      <c r="AP102" s="11">
        <f>if(surveydata3!AL101="", 0, 1)</f>
        <v>0</v>
      </c>
      <c r="AQ102" s="11">
        <f>if(surveydata3!AM101="", 0, 1)</f>
        <v>0</v>
      </c>
      <c r="AR102" s="11">
        <f>if(surveydata3!AN101="", 0, 1)</f>
        <v>1</v>
      </c>
      <c r="AS102" s="2" t="s">
        <v>97</v>
      </c>
      <c r="AU102" t="str">
        <f t="shared" si="7"/>
        <v>Forums</v>
      </c>
      <c r="AV102" s="2">
        <v>6.0</v>
      </c>
      <c r="AX102">
        <f t="shared" si="8"/>
        <v>6</v>
      </c>
      <c r="AY102" s="2">
        <v>2.0</v>
      </c>
      <c r="BA102">
        <f t="shared" si="9"/>
        <v>2</v>
      </c>
      <c r="BB102" s="2">
        <v>5.0</v>
      </c>
      <c r="BC102" s="2" t="s">
        <v>680</v>
      </c>
      <c r="BD102" s="2" t="s">
        <v>101</v>
      </c>
      <c r="BF102" t="str">
        <f t="shared" si="10"/>
        <v>Google</v>
      </c>
      <c r="BG102" s="2">
        <v>10.0</v>
      </c>
      <c r="BH102" s="2" t="s">
        <v>681</v>
      </c>
      <c r="BI102" s="2" t="s">
        <v>682</v>
      </c>
      <c r="BJ102" s="2" t="s">
        <v>683</v>
      </c>
    </row>
    <row r="103">
      <c r="A103" s="2">
        <v>100.0</v>
      </c>
      <c r="B103">
        <f>if(surveydata3!D102="", 0, 1)</f>
        <v>1</v>
      </c>
      <c r="C103">
        <f>if(surveydata3!E102="", 0, 1)</f>
        <v>1</v>
      </c>
      <c r="D103">
        <f>if(surveydata3!F102="", 0, 1)</f>
        <v>0</v>
      </c>
      <c r="E103">
        <f>if(surveydata3!G102="", 0, 1)</f>
        <v>0</v>
      </c>
      <c r="F103">
        <f>if(surveydata3!H102="", 0, 1)</f>
        <v>1</v>
      </c>
      <c r="G103">
        <f>if(surveydata3!I102="", 0, 1)</f>
        <v>0</v>
      </c>
      <c r="H103" s="4">
        <v>27169.0</v>
      </c>
      <c r="I103" s="2">
        <f t="shared" si="1"/>
        <v>44</v>
      </c>
      <c r="J103" s="2">
        <v>7.0</v>
      </c>
      <c r="K103" s="2">
        <v>50.0</v>
      </c>
      <c r="L103" s="2">
        <v>10.0</v>
      </c>
      <c r="M103" s="2">
        <v>5.0</v>
      </c>
      <c r="N103" s="2" t="s">
        <v>167</v>
      </c>
      <c r="O103" s="2">
        <v>0.0</v>
      </c>
      <c r="P103" s="2" t="s">
        <v>172</v>
      </c>
      <c r="R103" t="str">
        <f t="shared" si="2"/>
        <v>hat</v>
      </c>
      <c r="S103" s="2" t="s">
        <v>130</v>
      </c>
      <c r="U103" t="str">
        <f t="shared" si="3"/>
        <v>“Machine learning for life”</v>
      </c>
      <c r="V103" s="2">
        <v>1.0</v>
      </c>
      <c r="W103" s="2" t="s">
        <v>315</v>
      </c>
      <c r="Y103" t="str">
        <f t="shared" si="4"/>
        <v>Software Engineer</v>
      </c>
      <c r="Z103" s="2" t="s">
        <v>451</v>
      </c>
      <c r="AB103" t="str">
        <f t="shared" si="5"/>
        <v>Intern</v>
      </c>
      <c r="AC103" s="2" t="s">
        <v>684</v>
      </c>
      <c r="AE103" t="str">
        <f t="shared" si="6"/>
        <v>Electronics</v>
      </c>
      <c r="AF103" s="2">
        <v>16.0</v>
      </c>
      <c r="AG103" s="2" t="s">
        <v>685</v>
      </c>
      <c r="AH103" s="2" t="s">
        <v>114</v>
      </c>
      <c r="AI103" s="11">
        <f>if(surveydata3!AE102="", 0, 1)</f>
        <v>0</v>
      </c>
      <c r="AJ103" s="11">
        <f>if(surveydata3!AF102="", 0, 1)</f>
        <v>0</v>
      </c>
      <c r="AK103" s="11">
        <f>if(surveydata3!AG102="", 0, 1)</f>
        <v>0</v>
      </c>
      <c r="AL103" s="11">
        <f>if(surveydata3!AH102="", 0, 1)</f>
        <v>0</v>
      </c>
      <c r="AM103" s="11">
        <f>if(surveydata3!AI102="", 0, 1)</f>
        <v>1</v>
      </c>
      <c r="AN103" s="11">
        <f>if(surveydata3!AJ102="", 0, 1)</f>
        <v>0</v>
      </c>
      <c r="AO103" s="11">
        <f>if(surveydata3!AK102="", 0, 1)</f>
        <v>0</v>
      </c>
      <c r="AP103" s="11">
        <f>if(surveydata3!AL102="", 0, 1)</f>
        <v>0</v>
      </c>
      <c r="AQ103" s="11">
        <f>if(surveydata3!AM102="", 0, 1)</f>
        <v>0</v>
      </c>
      <c r="AR103" s="11">
        <f>if(surveydata3!AN102="", 0, 1)</f>
        <v>0</v>
      </c>
      <c r="AS103" s="2" t="s">
        <v>97</v>
      </c>
      <c r="AU103" t="str">
        <f t="shared" si="7"/>
        <v>Forums</v>
      </c>
      <c r="AV103" s="2">
        <v>6.0</v>
      </c>
      <c r="AX103">
        <f t="shared" si="8"/>
        <v>6</v>
      </c>
      <c r="AY103" s="2">
        <v>6.0</v>
      </c>
      <c r="BA103">
        <f t="shared" si="9"/>
        <v>6</v>
      </c>
      <c r="BB103" s="2">
        <v>60.0</v>
      </c>
      <c r="BC103" s="2" t="s">
        <v>686</v>
      </c>
      <c r="BD103" s="2" t="s">
        <v>101</v>
      </c>
      <c r="BF103" t="str">
        <f t="shared" si="10"/>
        <v>Google</v>
      </c>
      <c r="BG103" s="2">
        <v>6.0</v>
      </c>
      <c r="BH103" s="2" t="s">
        <v>687</v>
      </c>
    </row>
    <row r="104">
      <c r="A104" s="2">
        <v>101.0</v>
      </c>
      <c r="B104">
        <f>if(surveydata3!D103="", 0, 1)</f>
        <v>0</v>
      </c>
      <c r="C104">
        <f>if(surveydata3!E103="", 0, 1)</f>
        <v>0</v>
      </c>
      <c r="D104">
        <f>if(surveydata3!F103="", 0, 1)</f>
        <v>0</v>
      </c>
      <c r="E104">
        <f>if(surveydata3!G103="", 0, 1)</f>
        <v>0</v>
      </c>
      <c r="F104">
        <f>if(surveydata3!H103="", 0, 1)</f>
        <v>1</v>
      </c>
      <c r="G104">
        <f>if(surveydata3!I103="", 0, 1)</f>
        <v>0</v>
      </c>
      <c r="H104" s="4">
        <v>31622.0</v>
      </c>
      <c r="I104" s="2">
        <f t="shared" si="1"/>
        <v>32</v>
      </c>
      <c r="J104" s="2">
        <v>6.0</v>
      </c>
      <c r="K104" s="2">
        <v>2.0</v>
      </c>
      <c r="L104" s="2">
        <v>12.0</v>
      </c>
      <c r="M104" s="2">
        <v>3.0</v>
      </c>
      <c r="N104" s="2" t="s">
        <v>106</v>
      </c>
      <c r="O104" s="2">
        <v>0.0</v>
      </c>
      <c r="P104" s="2" t="s">
        <v>89</v>
      </c>
      <c r="R104" t="str">
        <f t="shared" si="2"/>
        <v>t-shirt</v>
      </c>
      <c r="S104" s="2" t="s">
        <v>130</v>
      </c>
      <c r="U104" t="str">
        <f t="shared" si="3"/>
        <v>“Machine learning for life”</v>
      </c>
      <c r="V104" s="2">
        <v>1.0</v>
      </c>
      <c r="W104" s="2" t="s">
        <v>515</v>
      </c>
      <c r="Y104" t="str">
        <f t="shared" si="4"/>
        <v>Research</v>
      </c>
      <c r="Z104" s="2" t="s">
        <v>147</v>
      </c>
      <c r="AB104" t="str">
        <f t="shared" si="5"/>
        <v>Not Applicable</v>
      </c>
      <c r="AC104" s="2" t="s">
        <v>76</v>
      </c>
      <c r="AE104" t="str">
        <f t="shared" si="6"/>
        <v>Education</v>
      </c>
      <c r="AF104" s="2">
        <v>10.0</v>
      </c>
      <c r="AG104" s="2" t="s">
        <v>688</v>
      </c>
      <c r="AH104" s="2" t="s">
        <v>114</v>
      </c>
      <c r="AI104" s="11">
        <f>if(surveydata3!AE103="", 0, 1)</f>
        <v>0</v>
      </c>
      <c r="AJ104" s="11">
        <f>if(surveydata3!AF103="", 0, 1)</f>
        <v>0</v>
      </c>
      <c r="AK104" s="11">
        <f>if(surveydata3!AG103="", 0, 1)</f>
        <v>0</v>
      </c>
      <c r="AL104" s="11">
        <f>if(surveydata3!AH103="", 0, 1)</f>
        <v>0</v>
      </c>
      <c r="AM104" s="11">
        <f>if(surveydata3!AI103="", 0, 1)</f>
        <v>1</v>
      </c>
      <c r="AN104" s="11">
        <f>if(surveydata3!AJ103="", 0, 1)</f>
        <v>0</v>
      </c>
      <c r="AO104" s="11">
        <f>if(surveydata3!AK103="", 0, 1)</f>
        <v>0</v>
      </c>
      <c r="AP104" s="11">
        <f>if(surveydata3!AL103="", 0, 1)</f>
        <v>0</v>
      </c>
      <c r="AQ104" s="11">
        <f>if(surveydata3!AM103="", 0, 1)</f>
        <v>0</v>
      </c>
      <c r="AR104" s="11">
        <f>if(surveydata3!AN103="", 0, 1)</f>
        <v>0</v>
      </c>
      <c r="AS104" s="2" t="s">
        <v>116</v>
      </c>
      <c r="AU104" t="str">
        <f t="shared" si="7"/>
        <v>Stack Overflow</v>
      </c>
      <c r="AW104" s="2">
        <v>10.0</v>
      </c>
      <c r="AX104">
        <f t="shared" si="8"/>
        <v>10</v>
      </c>
      <c r="AY104" s="2">
        <v>5.0</v>
      </c>
      <c r="BA104">
        <f t="shared" si="9"/>
        <v>5</v>
      </c>
      <c r="BB104" s="2">
        <v>20.0</v>
      </c>
      <c r="BC104" s="2" t="s">
        <v>689</v>
      </c>
      <c r="BD104" s="2" t="s">
        <v>101</v>
      </c>
      <c r="BF104" t="str">
        <f t="shared" si="10"/>
        <v>Google</v>
      </c>
      <c r="BG104" s="2">
        <v>8.0</v>
      </c>
      <c r="BH104" s="2" t="s">
        <v>690</v>
      </c>
      <c r="BI104" s="2" t="s">
        <v>691</v>
      </c>
      <c r="BJ104" s="2" t="s">
        <v>692</v>
      </c>
    </row>
    <row r="105">
      <c r="A105" s="2">
        <v>102.0</v>
      </c>
      <c r="B105">
        <f>if(surveydata3!D104="", 0, 1)</f>
        <v>1</v>
      </c>
      <c r="C105">
        <f>if(surveydata3!E104="", 0, 1)</f>
        <v>1</v>
      </c>
      <c r="D105">
        <f>if(surveydata3!F104="", 0, 1)</f>
        <v>0</v>
      </c>
      <c r="E105">
        <f>if(surveydata3!G104="", 0, 1)</f>
        <v>0</v>
      </c>
      <c r="F105">
        <f>if(surveydata3!H104="", 0, 1)</f>
        <v>1</v>
      </c>
      <c r="G105">
        <f>if(surveydata3!I104="", 0, 1)</f>
        <v>0</v>
      </c>
      <c r="H105" s="4">
        <v>32721.0</v>
      </c>
      <c r="I105" s="2">
        <f t="shared" si="1"/>
        <v>29</v>
      </c>
      <c r="J105" s="2">
        <v>6.0</v>
      </c>
      <c r="K105" s="2">
        <v>0.0</v>
      </c>
      <c r="L105" s="2">
        <v>14.0</v>
      </c>
      <c r="M105" s="2">
        <v>25.0</v>
      </c>
      <c r="N105" s="2" t="s">
        <v>192</v>
      </c>
      <c r="O105" s="2">
        <v>1.0</v>
      </c>
      <c r="P105" s="2" t="s">
        <v>108</v>
      </c>
      <c r="R105" t="str">
        <f t="shared" si="2"/>
        <v>jacket (brand is TBD... probably Patagonia)</v>
      </c>
      <c r="T105" s="2" t="s">
        <v>693</v>
      </c>
      <c r="U105" t="str">
        <f t="shared" si="3"/>
        <v>You can never be too ready for Skynet</v>
      </c>
      <c r="V105" s="2">
        <v>1.0</v>
      </c>
      <c r="W105" s="2" t="s">
        <v>577</v>
      </c>
      <c r="Y105" t="str">
        <f t="shared" si="4"/>
        <v>Accounting/Finance</v>
      </c>
      <c r="Z105" s="2" t="s">
        <v>122</v>
      </c>
      <c r="AB105" t="str">
        <f t="shared" si="5"/>
        <v>Director</v>
      </c>
      <c r="AD105" s="2" t="s">
        <v>694</v>
      </c>
      <c r="AE105" t="str">
        <f t="shared" si="6"/>
        <v>Banking and Finance</v>
      </c>
      <c r="AF105" s="2">
        <v>6.0</v>
      </c>
      <c r="AG105" s="2" t="s">
        <v>695</v>
      </c>
      <c r="AH105" s="2" t="s">
        <v>78</v>
      </c>
      <c r="AI105" s="11">
        <f>if(surveydata3!AE104="", 0, 1)</f>
        <v>0</v>
      </c>
      <c r="AJ105" s="11">
        <f>if(surveydata3!AF104="", 0, 1)</f>
        <v>0</v>
      </c>
      <c r="AK105" s="11">
        <f>if(surveydata3!AG104="", 0, 1)</f>
        <v>1</v>
      </c>
      <c r="AL105" s="11">
        <f>if(surveydata3!AH104="", 0, 1)</f>
        <v>0</v>
      </c>
      <c r="AM105" s="11">
        <f>if(surveydata3!AI104="", 0, 1)</f>
        <v>0</v>
      </c>
      <c r="AN105" s="11">
        <f>if(surveydata3!AJ104="", 0, 1)</f>
        <v>0</v>
      </c>
      <c r="AO105" s="11">
        <f>if(surveydata3!AK104="", 0, 1)</f>
        <v>0</v>
      </c>
      <c r="AP105" s="11">
        <f>if(surveydata3!AL104="", 0, 1)</f>
        <v>0</v>
      </c>
      <c r="AQ105" s="11">
        <f>if(surveydata3!AM104="", 0, 1)</f>
        <v>0</v>
      </c>
      <c r="AR105" s="11">
        <f>if(surveydata3!AN104="", 0, 1)</f>
        <v>1</v>
      </c>
      <c r="AS105" s="2" t="s">
        <v>97</v>
      </c>
      <c r="AU105" t="str">
        <f t="shared" si="7"/>
        <v>Forums</v>
      </c>
      <c r="AW105" s="2">
        <v>20.0</v>
      </c>
      <c r="AX105">
        <f t="shared" si="8"/>
        <v>20</v>
      </c>
      <c r="AY105" s="2">
        <v>4.0</v>
      </c>
      <c r="BA105">
        <f t="shared" si="9"/>
        <v>4</v>
      </c>
      <c r="BB105" s="2">
        <v>80.0</v>
      </c>
      <c r="BC105" s="2" t="s">
        <v>697</v>
      </c>
      <c r="BE105" s="2" t="s">
        <v>698</v>
      </c>
      <c r="BF105" t="str">
        <f t="shared" si="10"/>
        <v>Originally, internet search for online programming classes</v>
      </c>
      <c r="BG105" s="2">
        <v>9.0</v>
      </c>
      <c r="BH105" s="2" t="s">
        <v>699</v>
      </c>
      <c r="BI105" s="2" t="s">
        <v>700</v>
      </c>
      <c r="BJ105" s="2" t="s">
        <v>701</v>
      </c>
    </row>
    <row r="106">
      <c r="A106" s="2">
        <v>103.0</v>
      </c>
      <c r="B106">
        <f>if(surveydata3!D105="", 0, 1)</f>
        <v>1</v>
      </c>
      <c r="C106">
        <f>if(surveydata3!E105="", 0, 1)</f>
        <v>0</v>
      </c>
      <c r="D106">
        <f>if(surveydata3!F105="", 0, 1)</f>
        <v>0</v>
      </c>
      <c r="E106">
        <f>if(surveydata3!G105="", 0, 1)</f>
        <v>0</v>
      </c>
      <c r="F106">
        <f>if(surveydata3!H105="", 0, 1)</f>
        <v>0</v>
      </c>
      <c r="G106">
        <f>if(surveydata3!I105="", 0, 1)</f>
        <v>0</v>
      </c>
      <c r="H106" s="4">
        <v>23231.0</v>
      </c>
      <c r="I106" s="2">
        <f t="shared" si="1"/>
        <v>55</v>
      </c>
      <c r="J106" s="2">
        <v>7.0</v>
      </c>
      <c r="K106" s="2">
        <v>0.0</v>
      </c>
      <c r="L106" s="2">
        <v>10.0</v>
      </c>
      <c r="M106" s="2">
        <v>20.0</v>
      </c>
      <c r="N106" s="2" t="s">
        <v>405</v>
      </c>
      <c r="O106" s="2">
        <v>1.0</v>
      </c>
      <c r="P106" s="2" t="s">
        <v>89</v>
      </c>
      <c r="R106" t="str">
        <f t="shared" si="2"/>
        <v>t-shirt</v>
      </c>
      <c r="S106" s="2" t="s">
        <v>130</v>
      </c>
      <c r="U106" t="str">
        <f t="shared" si="3"/>
        <v>“Machine learning for life”</v>
      </c>
      <c r="V106" s="2">
        <v>1.0</v>
      </c>
      <c r="W106" s="2" t="s">
        <v>145</v>
      </c>
      <c r="Y106" t="str">
        <f t="shared" si="4"/>
        <v>Freelancing</v>
      </c>
      <c r="Z106" s="2" t="s">
        <v>173</v>
      </c>
      <c r="AB106" t="str">
        <f t="shared" si="5"/>
        <v>President</v>
      </c>
      <c r="AC106" s="2" t="s">
        <v>228</v>
      </c>
      <c r="AE106" t="str">
        <f t="shared" si="6"/>
        <v>Healthcare and Pharmaceuticals</v>
      </c>
      <c r="AF106" s="2">
        <v>27.0</v>
      </c>
      <c r="AG106" s="2" t="s">
        <v>702</v>
      </c>
      <c r="AH106" s="2" t="s">
        <v>114</v>
      </c>
      <c r="AI106" s="11">
        <f>if(surveydata3!AE105="", 0, 1)</f>
        <v>0</v>
      </c>
      <c r="AJ106" s="11">
        <f>if(surveydata3!AF105="", 0, 1)</f>
        <v>0</v>
      </c>
      <c r="AK106" s="11">
        <f>if(surveydata3!AG105="", 0, 1)</f>
        <v>0</v>
      </c>
      <c r="AL106" s="11">
        <f>if(surveydata3!AH105="", 0, 1)</f>
        <v>1</v>
      </c>
      <c r="AM106" s="11">
        <f>if(surveydata3!AI105="", 0, 1)</f>
        <v>0</v>
      </c>
      <c r="AN106" s="11">
        <f>if(surveydata3!AJ105="", 0, 1)</f>
        <v>0</v>
      </c>
      <c r="AO106" s="11">
        <f>if(surveydata3!AK105="", 0, 1)</f>
        <v>0</v>
      </c>
      <c r="AP106" s="11">
        <f>if(surveydata3!AL105="", 0, 1)</f>
        <v>0</v>
      </c>
      <c r="AQ106" s="11">
        <f>if(surveydata3!AM105="", 0, 1)</f>
        <v>0</v>
      </c>
      <c r="AR106" s="11">
        <f>if(surveydata3!AN105="", 0, 1)</f>
        <v>0</v>
      </c>
      <c r="AT106" s="2" t="s">
        <v>703</v>
      </c>
      <c r="AU106" t="str">
        <f t="shared" si="7"/>
        <v>Internet searches</v>
      </c>
      <c r="AW106" s="2">
        <v>10.0</v>
      </c>
      <c r="AX106">
        <f t="shared" si="8"/>
        <v>10</v>
      </c>
      <c r="AY106" s="2">
        <v>4.0</v>
      </c>
      <c r="BA106">
        <f t="shared" si="9"/>
        <v>4</v>
      </c>
      <c r="BB106" s="2">
        <v>10.0</v>
      </c>
      <c r="BC106" s="2" t="s">
        <v>704</v>
      </c>
      <c r="BD106" s="2" t="s">
        <v>292</v>
      </c>
      <c r="BF106" t="str">
        <f t="shared" si="10"/>
        <v>Facebook</v>
      </c>
      <c r="BG106" s="2">
        <v>2.0</v>
      </c>
      <c r="BH106" s="2" t="s">
        <v>705</v>
      </c>
      <c r="BI106" s="2" t="s">
        <v>706</v>
      </c>
      <c r="BJ106" s="2" t="s">
        <v>707</v>
      </c>
    </row>
    <row r="107">
      <c r="A107" s="2">
        <v>104.0</v>
      </c>
      <c r="B107">
        <f>if(surveydata3!D106="", 0, 1)</f>
        <v>1</v>
      </c>
      <c r="C107">
        <f>if(surveydata3!E106="", 0, 1)</f>
        <v>0</v>
      </c>
      <c r="D107">
        <f>if(surveydata3!F106="", 0, 1)</f>
        <v>0</v>
      </c>
      <c r="E107">
        <f>if(surveydata3!G106="", 0, 1)</f>
        <v>0</v>
      </c>
      <c r="F107">
        <f>if(surveydata3!H106="", 0, 1)</f>
        <v>1</v>
      </c>
      <c r="G107">
        <f>if(surveydata3!I106="", 0, 1)</f>
        <v>0</v>
      </c>
      <c r="H107" s="4">
        <v>32437.0</v>
      </c>
      <c r="I107" s="2">
        <f t="shared" si="1"/>
        <v>29</v>
      </c>
      <c r="J107" s="2">
        <v>8.0</v>
      </c>
      <c r="K107" s="2">
        <v>0.0</v>
      </c>
      <c r="L107" s="2">
        <v>10.0</v>
      </c>
      <c r="M107" s="2">
        <v>10.0</v>
      </c>
      <c r="N107" s="2" t="s">
        <v>134</v>
      </c>
      <c r="O107" s="2">
        <v>0.0</v>
      </c>
      <c r="P107" s="2" t="s">
        <v>89</v>
      </c>
      <c r="R107" t="str">
        <f t="shared" si="2"/>
        <v>t-shirt</v>
      </c>
      <c r="T107" s="2" t="s">
        <v>708</v>
      </c>
      <c r="U107" t="str">
        <f t="shared" si="3"/>
        <v>Insert your stupid slogan here</v>
      </c>
      <c r="V107" s="2">
        <v>0.0</v>
      </c>
      <c r="Y107" t="str">
        <f t="shared" si="4"/>
        <v/>
      </c>
      <c r="AB107" t="str">
        <f t="shared" si="5"/>
        <v/>
      </c>
      <c r="AE107" t="str">
        <f t="shared" si="6"/>
        <v/>
      </c>
      <c r="AH107" s="2" t="s">
        <v>114</v>
      </c>
      <c r="AI107" s="11">
        <f>if(surveydata3!AE106="", 0, 1)</f>
        <v>0</v>
      </c>
      <c r="AJ107" s="11">
        <f>if(surveydata3!AF106="", 0, 1)</f>
        <v>0</v>
      </c>
      <c r="AK107" s="11">
        <f>if(surveydata3!AG106="", 0, 1)</f>
        <v>0</v>
      </c>
      <c r="AL107" s="11">
        <f>if(surveydata3!AH106="", 0, 1)</f>
        <v>1</v>
      </c>
      <c r="AM107" s="11">
        <f>if(surveydata3!AI106="", 0, 1)</f>
        <v>0</v>
      </c>
      <c r="AN107" s="11">
        <f>if(surveydata3!AJ106="", 0, 1)</f>
        <v>1</v>
      </c>
      <c r="AO107" s="11">
        <f>if(surveydata3!AK106="", 0, 1)</f>
        <v>0</v>
      </c>
      <c r="AP107" s="11">
        <f>if(surveydata3!AL106="", 0, 1)</f>
        <v>0</v>
      </c>
      <c r="AQ107" s="11">
        <f>if(surveydata3!AM106="", 0, 1)</f>
        <v>0</v>
      </c>
      <c r="AR107" s="11">
        <f>if(surveydata3!AN106="", 0, 1)</f>
        <v>0</v>
      </c>
      <c r="AS107" s="2" t="s">
        <v>116</v>
      </c>
      <c r="AU107" t="str">
        <f t="shared" si="7"/>
        <v>Stack Overflow</v>
      </c>
      <c r="AW107" s="2">
        <v>15.0</v>
      </c>
      <c r="AX107">
        <f t="shared" si="8"/>
        <v>15</v>
      </c>
      <c r="AZ107" s="2">
        <v>15.0</v>
      </c>
      <c r="BA107">
        <f t="shared" si="9"/>
        <v>15</v>
      </c>
      <c r="BB107" s="2">
        <v>16.0</v>
      </c>
      <c r="BC107" s="2" t="s">
        <v>709</v>
      </c>
      <c r="BE107" s="2" t="s">
        <v>710</v>
      </c>
      <c r="BF107" t="str">
        <f t="shared" si="10"/>
        <v>can't remember</v>
      </c>
      <c r="BG107" s="2">
        <v>4.0</v>
      </c>
      <c r="BH107" s="2" t="s">
        <v>711</v>
      </c>
      <c r="BI107" s="2" t="s">
        <v>712</v>
      </c>
      <c r="BJ107" s="2" t="s">
        <v>713</v>
      </c>
    </row>
    <row r="108">
      <c r="A108" s="2">
        <v>105.0</v>
      </c>
      <c r="B108">
        <f>if(surveydata3!D107="", 0, 1)</f>
        <v>0</v>
      </c>
      <c r="C108">
        <f>if(surveydata3!E107="", 0, 1)</f>
        <v>1</v>
      </c>
      <c r="D108">
        <f>if(surveydata3!F107="", 0, 1)</f>
        <v>1</v>
      </c>
      <c r="E108">
        <f>if(surveydata3!G107="", 0, 1)</f>
        <v>0</v>
      </c>
      <c r="F108">
        <f>if(surveydata3!H107="", 0, 1)</f>
        <v>0</v>
      </c>
      <c r="G108">
        <f>if(surveydata3!I107="", 0, 1)</f>
        <v>0</v>
      </c>
      <c r="H108" s="4">
        <v>31109.0</v>
      </c>
      <c r="I108" s="2">
        <f t="shared" si="1"/>
        <v>33</v>
      </c>
      <c r="J108" s="2">
        <v>6.0</v>
      </c>
      <c r="K108" s="2">
        <v>45.0</v>
      </c>
      <c r="L108" s="2">
        <v>9.0</v>
      </c>
      <c r="M108" s="2">
        <v>2.0</v>
      </c>
      <c r="N108" s="2" t="s">
        <v>70</v>
      </c>
      <c r="O108" s="2">
        <v>1.0</v>
      </c>
      <c r="P108" s="2" t="s">
        <v>71</v>
      </c>
      <c r="R108" t="str">
        <f t="shared" si="2"/>
        <v>hoodie</v>
      </c>
      <c r="S108" s="2" t="s">
        <v>130</v>
      </c>
      <c r="U108" t="str">
        <f t="shared" si="3"/>
        <v>“Machine learning for life”</v>
      </c>
      <c r="V108" s="2">
        <v>1.0</v>
      </c>
      <c r="W108" s="2" t="s">
        <v>36</v>
      </c>
      <c r="Y108" t="str">
        <f t="shared" si="4"/>
        <v>Machine Learning Engineer</v>
      </c>
      <c r="AA108" s="2" t="s">
        <v>714</v>
      </c>
      <c r="AB108" t="str">
        <f t="shared" si="5"/>
        <v>Research Assistant</v>
      </c>
      <c r="AC108" s="2" t="s">
        <v>76</v>
      </c>
      <c r="AE108" t="str">
        <f t="shared" si="6"/>
        <v>Education</v>
      </c>
      <c r="AF108" s="2">
        <v>3.0</v>
      </c>
      <c r="AG108" s="2" t="s">
        <v>715</v>
      </c>
      <c r="AH108" s="2" t="s">
        <v>96</v>
      </c>
      <c r="AI108" s="11">
        <f>if(surveydata3!AE107="", 0, 1)</f>
        <v>0</v>
      </c>
      <c r="AJ108" s="11">
        <f>if(surveydata3!AF107="", 0, 1)</f>
        <v>0</v>
      </c>
      <c r="AK108" s="11">
        <f>if(surveydata3!AG107="", 0, 1)</f>
        <v>0</v>
      </c>
      <c r="AL108" s="11">
        <f>if(surveydata3!AH107="", 0, 1)</f>
        <v>1</v>
      </c>
      <c r="AM108" s="11">
        <f>if(surveydata3!AI107="", 0, 1)</f>
        <v>0</v>
      </c>
      <c r="AN108" s="11">
        <f>if(surveydata3!AJ107="", 0, 1)</f>
        <v>0</v>
      </c>
      <c r="AO108" s="11">
        <f>if(surveydata3!AK107="", 0, 1)</f>
        <v>0</v>
      </c>
      <c r="AP108" s="11">
        <f>if(surveydata3!AL107="", 0, 1)</f>
        <v>0</v>
      </c>
      <c r="AQ108" s="11">
        <f>if(surveydata3!AM107="", 0, 1)</f>
        <v>0</v>
      </c>
      <c r="AR108" s="11">
        <f>if(surveydata3!AN107="", 0, 1)</f>
        <v>0</v>
      </c>
      <c r="AS108" s="2" t="s">
        <v>116</v>
      </c>
      <c r="AU108" t="str">
        <f t="shared" si="7"/>
        <v>Stack Overflow</v>
      </c>
      <c r="AV108" s="2">
        <v>4.0</v>
      </c>
      <c r="AX108">
        <f t="shared" si="8"/>
        <v>4</v>
      </c>
      <c r="AY108" s="2">
        <v>5.0</v>
      </c>
      <c r="BA108">
        <f t="shared" si="9"/>
        <v>5</v>
      </c>
      <c r="BB108" s="2">
        <v>30.0</v>
      </c>
      <c r="BC108" s="2" t="s">
        <v>716</v>
      </c>
      <c r="BD108" s="2" t="s">
        <v>84</v>
      </c>
      <c r="BF108" t="str">
        <f t="shared" si="10"/>
        <v>Friend / word of mouth</v>
      </c>
      <c r="BG108" s="2">
        <v>9.0</v>
      </c>
      <c r="BH108" s="2" t="s">
        <v>717</v>
      </c>
      <c r="BI108" s="2" t="s">
        <v>718</v>
      </c>
    </row>
    <row r="109">
      <c r="A109" s="2">
        <v>106.0</v>
      </c>
      <c r="B109">
        <f>if(surveydata3!D108="", 0, 1)</f>
        <v>1</v>
      </c>
      <c r="C109">
        <f>if(surveydata3!E108="", 0, 1)</f>
        <v>0</v>
      </c>
      <c r="D109">
        <f>if(surveydata3!F108="", 0, 1)</f>
        <v>0</v>
      </c>
      <c r="E109">
        <f>if(surveydata3!G108="", 0, 1)</f>
        <v>0</v>
      </c>
      <c r="F109">
        <f>if(surveydata3!H108="", 0, 1)</f>
        <v>1</v>
      </c>
      <c r="G109">
        <f>if(surveydata3!I108="", 0, 1)</f>
        <v>0</v>
      </c>
      <c r="H109" s="4">
        <v>29887.0</v>
      </c>
      <c r="I109" s="2">
        <f t="shared" si="1"/>
        <v>36</v>
      </c>
      <c r="J109" s="2">
        <v>7.0</v>
      </c>
      <c r="K109" s="2">
        <v>30.0</v>
      </c>
      <c r="L109" s="2">
        <v>9.0</v>
      </c>
      <c r="M109" s="2">
        <v>10.0</v>
      </c>
      <c r="N109" s="2" t="s">
        <v>70</v>
      </c>
      <c r="O109" s="2">
        <v>0.0</v>
      </c>
      <c r="P109" s="2" t="s">
        <v>89</v>
      </c>
      <c r="R109" t="str">
        <f t="shared" si="2"/>
        <v>t-shirt</v>
      </c>
      <c r="S109" s="2" t="s">
        <v>135</v>
      </c>
      <c r="U109" t="str">
        <f t="shared" si="3"/>
        <v>“A quality life demands quality questions”</v>
      </c>
      <c r="V109" s="2">
        <v>1.0</v>
      </c>
      <c r="W109" s="2" t="s">
        <v>315</v>
      </c>
      <c r="Y109" t="str">
        <f t="shared" si="4"/>
        <v>Software Engineer</v>
      </c>
      <c r="Z109" s="2" t="s">
        <v>147</v>
      </c>
      <c r="AB109" t="str">
        <f t="shared" si="5"/>
        <v>Not Applicable</v>
      </c>
      <c r="AC109" s="2" t="s">
        <v>123</v>
      </c>
      <c r="AE109" t="str">
        <f t="shared" si="6"/>
        <v>Technology &amp; Internet</v>
      </c>
      <c r="AF109" s="2">
        <v>11.0</v>
      </c>
      <c r="AG109" s="2" t="s">
        <v>719</v>
      </c>
      <c r="AH109" s="2" t="s">
        <v>78</v>
      </c>
      <c r="AI109" s="11">
        <f>if(surveydata3!AE108="", 0, 1)</f>
        <v>0</v>
      </c>
      <c r="AJ109" s="11">
        <f>if(surveydata3!AF108="", 0, 1)</f>
        <v>0</v>
      </c>
      <c r="AK109" s="11">
        <f>if(surveydata3!AG108="", 0, 1)</f>
        <v>0</v>
      </c>
      <c r="AL109" s="11">
        <f>if(surveydata3!AH108="", 0, 1)</f>
        <v>0</v>
      </c>
      <c r="AM109" s="11">
        <f>if(surveydata3!AI108="", 0, 1)</f>
        <v>0</v>
      </c>
      <c r="AN109" s="11">
        <f>if(surveydata3!AJ108="", 0, 1)</f>
        <v>1</v>
      </c>
      <c r="AO109" s="11">
        <f>if(surveydata3!AK108="", 0, 1)</f>
        <v>0</v>
      </c>
      <c r="AP109" s="11">
        <f>if(surveydata3!AL108="", 0, 1)</f>
        <v>0</v>
      </c>
      <c r="AQ109" s="11">
        <f>if(surveydata3!AM108="", 0, 1)</f>
        <v>0</v>
      </c>
      <c r="AR109" s="11">
        <f>if(surveydata3!AN108="", 0, 1)</f>
        <v>0</v>
      </c>
      <c r="AS109" s="2" t="s">
        <v>97</v>
      </c>
      <c r="AU109" t="str">
        <f t="shared" si="7"/>
        <v>Forums</v>
      </c>
      <c r="AV109" s="2">
        <v>6.0</v>
      </c>
      <c r="AX109">
        <f t="shared" si="8"/>
        <v>6</v>
      </c>
      <c r="AY109" s="2">
        <v>4.0</v>
      </c>
      <c r="BA109">
        <f t="shared" si="9"/>
        <v>4</v>
      </c>
      <c r="BB109" s="2">
        <v>3.0</v>
      </c>
      <c r="BC109" s="2" t="s">
        <v>720</v>
      </c>
      <c r="BD109" s="2" t="s">
        <v>101</v>
      </c>
      <c r="BF109" t="str">
        <f t="shared" si="10"/>
        <v>Google</v>
      </c>
      <c r="BG109" s="2">
        <v>9.0</v>
      </c>
      <c r="BH109" s="2" t="s">
        <v>721</v>
      </c>
      <c r="BI109" s="2" t="s">
        <v>722</v>
      </c>
    </row>
    <row r="110">
      <c r="A110" s="2">
        <v>107.0</v>
      </c>
      <c r="B110">
        <f>if(surveydata3!D109="", 0, 1)</f>
        <v>0</v>
      </c>
      <c r="C110">
        <f>if(surveydata3!E109="", 0, 1)</f>
        <v>1</v>
      </c>
      <c r="D110">
        <f>if(surveydata3!F109="", 0, 1)</f>
        <v>0</v>
      </c>
      <c r="E110">
        <f>if(surveydata3!G109="", 0, 1)</f>
        <v>0</v>
      </c>
      <c r="F110">
        <f>if(surveydata3!H109="", 0, 1)</f>
        <v>0</v>
      </c>
      <c r="G110">
        <f>if(surveydata3!I109="", 0, 1)</f>
        <v>0</v>
      </c>
      <c r="H110" s="4">
        <v>30505.0</v>
      </c>
      <c r="I110" s="2">
        <f t="shared" si="1"/>
        <v>35</v>
      </c>
      <c r="J110" s="2">
        <v>7.0</v>
      </c>
      <c r="K110" s="2">
        <v>80.0</v>
      </c>
      <c r="L110" s="2">
        <v>5.0</v>
      </c>
      <c r="M110" s="2">
        <v>10.0</v>
      </c>
      <c r="N110" s="2" t="s">
        <v>405</v>
      </c>
      <c r="O110" s="2">
        <v>1.0</v>
      </c>
      <c r="P110" s="2" t="s">
        <v>89</v>
      </c>
      <c r="R110" t="str">
        <f t="shared" si="2"/>
        <v>t-shirt</v>
      </c>
      <c r="S110" s="2" t="s">
        <v>130</v>
      </c>
      <c r="U110" t="str">
        <f t="shared" si="3"/>
        <v>“Machine learning for life”</v>
      </c>
      <c r="V110" s="2">
        <v>1.0</v>
      </c>
      <c r="W110" s="2" t="s">
        <v>315</v>
      </c>
      <c r="Y110" t="str">
        <f t="shared" si="4"/>
        <v>Software Engineer</v>
      </c>
      <c r="Z110" s="2" t="s">
        <v>111</v>
      </c>
      <c r="AB110" t="str">
        <f t="shared" si="5"/>
        <v>Individual Contributor</v>
      </c>
      <c r="AC110" s="2" t="s">
        <v>123</v>
      </c>
      <c r="AE110" t="str">
        <f t="shared" si="6"/>
        <v>Technology &amp; Internet</v>
      </c>
      <c r="AF110" s="2">
        <v>10.0</v>
      </c>
      <c r="AG110" s="2" t="s">
        <v>723</v>
      </c>
      <c r="AH110" s="2" t="s">
        <v>114</v>
      </c>
      <c r="AI110" s="11">
        <f>if(surveydata3!AE109="", 0, 1)</f>
        <v>0</v>
      </c>
      <c r="AJ110" s="11">
        <f>if(surveydata3!AF109="", 0, 1)</f>
        <v>0</v>
      </c>
      <c r="AK110" s="11">
        <f>if(surveydata3!AG109="", 0, 1)</f>
        <v>0</v>
      </c>
      <c r="AL110" s="11">
        <f>if(surveydata3!AH109="", 0, 1)</f>
        <v>1</v>
      </c>
      <c r="AM110" s="11">
        <f>if(surveydata3!AI109="", 0, 1)</f>
        <v>0</v>
      </c>
      <c r="AN110" s="11">
        <f>if(surveydata3!AJ109="", 0, 1)</f>
        <v>0</v>
      </c>
      <c r="AO110" s="11">
        <f>if(surveydata3!AK109="", 0, 1)</f>
        <v>0</v>
      </c>
      <c r="AP110" s="11">
        <f>if(surveydata3!AL109="", 0, 1)</f>
        <v>0</v>
      </c>
      <c r="AQ110" s="11">
        <f>if(surveydata3!AM109="", 0, 1)</f>
        <v>0</v>
      </c>
      <c r="AR110" s="11">
        <f>if(surveydata3!AN109="", 0, 1)</f>
        <v>0</v>
      </c>
      <c r="AS110" s="2" t="s">
        <v>97</v>
      </c>
      <c r="AU110" t="str">
        <f t="shared" si="7"/>
        <v>Forums</v>
      </c>
      <c r="AV110" s="2">
        <v>6.0</v>
      </c>
      <c r="AX110">
        <f t="shared" si="8"/>
        <v>6</v>
      </c>
      <c r="AY110" s="2">
        <v>4.0</v>
      </c>
      <c r="BA110">
        <f t="shared" si="9"/>
        <v>4</v>
      </c>
      <c r="BB110" s="2">
        <v>12.0</v>
      </c>
      <c r="BC110" s="2" t="s">
        <v>724</v>
      </c>
      <c r="BD110" s="2" t="s">
        <v>101</v>
      </c>
      <c r="BF110" t="str">
        <f t="shared" si="10"/>
        <v>Google</v>
      </c>
      <c r="BG110" s="2">
        <v>7.0</v>
      </c>
      <c r="BH110" s="2" t="s">
        <v>725</v>
      </c>
      <c r="BI110" s="2" t="s">
        <v>726</v>
      </c>
    </row>
    <row r="111">
      <c r="A111" s="2">
        <v>108.0</v>
      </c>
      <c r="B111">
        <f>if(surveydata3!D110="", 0, 1)</f>
        <v>1</v>
      </c>
      <c r="C111">
        <f>if(surveydata3!E110="", 0, 1)</f>
        <v>0</v>
      </c>
      <c r="D111">
        <f>if(surveydata3!F110="", 0, 1)</f>
        <v>0</v>
      </c>
      <c r="E111">
        <f>if(surveydata3!G110="", 0, 1)</f>
        <v>0</v>
      </c>
      <c r="F111">
        <f>if(surveydata3!H110="", 0, 1)</f>
        <v>1</v>
      </c>
      <c r="G111">
        <f>if(surveydata3!I110="", 0, 1)</f>
        <v>0</v>
      </c>
      <c r="H111" s="4">
        <v>30306.0</v>
      </c>
      <c r="I111" s="2">
        <f t="shared" si="1"/>
        <v>35</v>
      </c>
      <c r="J111" s="2">
        <v>7.0</v>
      </c>
      <c r="K111" s="2">
        <v>120.0</v>
      </c>
      <c r="L111" s="2">
        <v>15.0</v>
      </c>
      <c r="M111" s="2">
        <v>12.0</v>
      </c>
      <c r="N111" s="2" t="s">
        <v>291</v>
      </c>
      <c r="O111" s="2">
        <v>0.0</v>
      </c>
      <c r="P111" s="2" t="s">
        <v>89</v>
      </c>
      <c r="R111" t="str">
        <f t="shared" si="2"/>
        <v>t-shirt</v>
      </c>
      <c r="S111" s="2" t="s">
        <v>90</v>
      </c>
      <c r="U111" t="str">
        <f t="shared" si="3"/>
        <v>”Math - all the cool kids are doing it”</v>
      </c>
      <c r="V111" s="2">
        <v>1.0</v>
      </c>
      <c r="W111" s="2" t="s">
        <v>524</v>
      </c>
      <c r="Y111" t="str">
        <f t="shared" si="4"/>
        <v>Consulting</v>
      </c>
      <c r="Z111" s="2" t="s">
        <v>75</v>
      </c>
      <c r="AB111" t="str">
        <f t="shared" si="5"/>
        <v>Manager</v>
      </c>
      <c r="AC111" s="2" t="s">
        <v>123</v>
      </c>
      <c r="AE111" t="str">
        <f t="shared" si="6"/>
        <v>Technology &amp; Internet</v>
      </c>
      <c r="AF111" s="2">
        <v>7.0</v>
      </c>
      <c r="AG111" s="2" t="s">
        <v>727</v>
      </c>
      <c r="AH111" s="2" t="s">
        <v>114</v>
      </c>
      <c r="AI111" s="11">
        <f>if(surveydata3!AE110="", 0, 1)</f>
        <v>1</v>
      </c>
      <c r="AJ111" s="11">
        <f>if(surveydata3!AF110="", 0, 1)</f>
        <v>0</v>
      </c>
      <c r="AK111" s="11">
        <f>if(surveydata3!AG110="", 0, 1)</f>
        <v>0</v>
      </c>
      <c r="AL111" s="11">
        <f>if(surveydata3!AH110="", 0, 1)</f>
        <v>1</v>
      </c>
      <c r="AM111" s="11">
        <f>if(surveydata3!AI110="", 0, 1)</f>
        <v>0</v>
      </c>
      <c r="AN111" s="11">
        <f>if(surveydata3!AJ110="", 0, 1)</f>
        <v>0</v>
      </c>
      <c r="AO111" s="11">
        <f>if(surveydata3!AK110="", 0, 1)</f>
        <v>0</v>
      </c>
      <c r="AP111" s="11">
        <f>if(surveydata3!AL110="", 0, 1)</f>
        <v>0</v>
      </c>
      <c r="AQ111" s="11">
        <f>if(surveydata3!AM110="", 0, 1)</f>
        <v>0</v>
      </c>
      <c r="AR111" s="11">
        <f>if(surveydata3!AN110="", 0, 1)</f>
        <v>0</v>
      </c>
      <c r="AS111" s="2" t="s">
        <v>97</v>
      </c>
      <c r="AU111" t="str">
        <f t="shared" si="7"/>
        <v>Forums</v>
      </c>
      <c r="AW111" s="2" t="s">
        <v>728</v>
      </c>
      <c r="AX111" t="str">
        <f t="shared" si="8"/>
        <v>10+</v>
      </c>
      <c r="AZ111" s="2" t="s">
        <v>728</v>
      </c>
      <c r="BA111" t="str">
        <f t="shared" si="9"/>
        <v>10+</v>
      </c>
      <c r="BB111" s="2">
        <v>8.0</v>
      </c>
      <c r="BC111" s="2" t="s">
        <v>729</v>
      </c>
      <c r="BD111" s="2" t="s">
        <v>84</v>
      </c>
      <c r="BF111" t="str">
        <f t="shared" si="10"/>
        <v>Friend / word of mouth</v>
      </c>
      <c r="BG111" s="2">
        <v>8.0</v>
      </c>
      <c r="BH111" s="2" t="s">
        <v>730</v>
      </c>
      <c r="BI111" s="2" t="s">
        <v>731</v>
      </c>
      <c r="BJ111" s="2" t="s">
        <v>732</v>
      </c>
    </row>
    <row r="112">
      <c r="A112" s="2">
        <v>109.0</v>
      </c>
      <c r="B112">
        <f>if(surveydata3!D111="", 0, 1)</f>
        <v>0</v>
      </c>
      <c r="C112">
        <f>if(surveydata3!E111="", 0, 1)</f>
        <v>1</v>
      </c>
      <c r="D112">
        <f>if(surveydata3!F111="", 0, 1)</f>
        <v>0</v>
      </c>
      <c r="E112">
        <f>if(surveydata3!G111="", 0, 1)</f>
        <v>0</v>
      </c>
      <c r="F112">
        <f>if(surveydata3!H111="", 0, 1)</f>
        <v>1</v>
      </c>
      <c r="G112">
        <f>if(surveydata3!I111="", 0, 1)</f>
        <v>0</v>
      </c>
      <c r="H112" s="4">
        <v>30747.0</v>
      </c>
      <c r="I112" s="2">
        <f t="shared" si="1"/>
        <v>34</v>
      </c>
      <c r="J112" s="2">
        <v>6.0</v>
      </c>
      <c r="K112" s="2">
        <v>20.0</v>
      </c>
      <c r="L112" s="2">
        <v>16.0</v>
      </c>
      <c r="M112" s="2">
        <v>30.0</v>
      </c>
      <c r="N112" s="2" t="s">
        <v>291</v>
      </c>
      <c r="O112" s="2">
        <v>0.0</v>
      </c>
      <c r="P112" s="2" t="s">
        <v>89</v>
      </c>
      <c r="R112" t="str">
        <f t="shared" si="2"/>
        <v>t-shirt</v>
      </c>
      <c r="S112" s="2" t="s">
        <v>135</v>
      </c>
      <c r="U112" t="str">
        <f t="shared" si="3"/>
        <v>“A quality life demands quality questions”</v>
      </c>
      <c r="V112" s="2">
        <v>1.0</v>
      </c>
      <c r="W112" s="2" t="s">
        <v>206</v>
      </c>
      <c r="Y112" t="str">
        <f t="shared" si="4"/>
        <v>Artificial Intelligence Engineer</v>
      </c>
      <c r="Z112" s="2" t="s">
        <v>147</v>
      </c>
      <c r="AB112" t="str">
        <f t="shared" si="5"/>
        <v>Not Applicable</v>
      </c>
      <c r="AC112" s="2" t="s">
        <v>684</v>
      </c>
      <c r="AE112" t="str">
        <f t="shared" si="6"/>
        <v>Electronics</v>
      </c>
      <c r="AF112" s="2">
        <v>4.0</v>
      </c>
      <c r="AG112" s="2" t="s">
        <v>733</v>
      </c>
      <c r="AH112" s="2" t="s">
        <v>96</v>
      </c>
      <c r="AI112" s="11">
        <f>if(surveydata3!AE111="", 0, 1)</f>
        <v>0</v>
      </c>
      <c r="AJ112" s="11">
        <f>if(surveydata3!AF111="", 0, 1)</f>
        <v>0</v>
      </c>
      <c r="AK112" s="11">
        <f>if(surveydata3!AG111="", 0, 1)</f>
        <v>0</v>
      </c>
      <c r="AL112" s="11">
        <f>if(surveydata3!AH111="", 0, 1)</f>
        <v>0</v>
      </c>
      <c r="AM112" s="11">
        <f>if(surveydata3!AI111="", 0, 1)</f>
        <v>0</v>
      </c>
      <c r="AN112" s="11">
        <f>if(surveydata3!AJ111="", 0, 1)</f>
        <v>0</v>
      </c>
      <c r="AO112" s="11">
        <f>if(surveydata3!AK111="", 0, 1)</f>
        <v>0</v>
      </c>
      <c r="AP112" s="11">
        <f>if(surveydata3!AL111="", 0, 1)</f>
        <v>0</v>
      </c>
      <c r="AQ112" s="11">
        <f>if(surveydata3!AM111="", 0, 1)</f>
        <v>1</v>
      </c>
      <c r="AR112" s="11">
        <f>if(surveydata3!AN111="", 0, 1)</f>
        <v>0</v>
      </c>
      <c r="AU112" t="str">
        <f t="shared" si="7"/>
        <v/>
      </c>
      <c r="AX112" t="str">
        <f t="shared" si="8"/>
        <v/>
      </c>
      <c r="BA112" t="str">
        <f t="shared" si="9"/>
        <v/>
      </c>
      <c r="BD112" s="2" t="s">
        <v>101</v>
      </c>
      <c r="BF112" t="str">
        <f t="shared" si="10"/>
        <v>Google</v>
      </c>
      <c r="BG112" s="2">
        <v>8.0</v>
      </c>
      <c r="BH112" s="2" t="s">
        <v>734</v>
      </c>
      <c r="BI112" s="2" t="s">
        <v>735</v>
      </c>
      <c r="BJ112" s="2" t="s">
        <v>736</v>
      </c>
    </row>
    <row r="113">
      <c r="A113" s="2">
        <v>110.0</v>
      </c>
      <c r="B113">
        <f>if(surveydata3!D112="", 0, 1)</f>
        <v>0</v>
      </c>
      <c r="C113">
        <f>if(surveydata3!E112="", 0, 1)</f>
        <v>0</v>
      </c>
      <c r="D113">
        <f>if(surveydata3!F112="", 0, 1)</f>
        <v>0</v>
      </c>
      <c r="E113">
        <f>if(surveydata3!G112="", 0, 1)</f>
        <v>0</v>
      </c>
      <c r="F113">
        <f>if(surveydata3!H112="", 0, 1)</f>
        <v>1</v>
      </c>
      <c r="G113">
        <f>if(surveydata3!I112="", 0, 1)</f>
        <v>0</v>
      </c>
      <c r="H113" s="4">
        <v>35313.0</v>
      </c>
      <c r="I113" s="2">
        <f t="shared" si="1"/>
        <v>22</v>
      </c>
      <c r="J113" s="2">
        <v>8.0</v>
      </c>
      <c r="K113" s="2">
        <v>60.0</v>
      </c>
      <c r="L113" s="2">
        <v>10.0</v>
      </c>
      <c r="M113" s="2">
        <v>6.0</v>
      </c>
      <c r="N113" s="2" t="s">
        <v>70</v>
      </c>
      <c r="O113" s="2">
        <v>1.0</v>
      </c>
      <c r="P113" s="2" t="s">
        <v>89</v>
      </c>
      <c r="R113" t="str">
        <f t="shared" si="2"/>
        <v>t-shirt</v>
      </c>
      <c r="S113" s="2" t="s">
        <v>130</v>
      </c>
      <c r="U113" t="str">
        <f t="shared" si="3"/>
        <v>“Machine learning for life”</v>
      </c>
      <c r="V113" s="2">
        <v>1.0</v>
      </c>
      <c r="W113" s="2" t="s">
        <v>36</v>
      </c>
      <c r="Y113" t="str">
        <f t="shared" si="4"/>
        <v>Machine Learning Engineer</v>
      </c>
      <c r="Z113" s="2" t="s">
        <v>111</v>
      </c>
      <c r="AB113" t="str">
        <f t="shared" si="5"/>
        <v>Individual Contributor</v>
      </c>
      <c r="AC113" s="2" t="s">
        <v>175</v>
      </c>
      <c r="AE113" t="str">
        <f t="shared" si="6"/>
        <v>Manufacturing</v>
      </c>
      <c r="AF113" s="2">
        <v>0.0</v>
      </c>
      <c r="AG113" s="2" t="s">
        <v>737</v>
      </c>
      <c r="AH113" s="2" t="s">
        <v>464</v>
      </c>
      <c r="AI113" s="11">
        <f>if(surveydata3!AE112="", 0, 1)</f>
        <v>0</v>
      </c>
      <c r="AJ113" s="11">
        <f>if(surveydata3!AF112="", 0, 1)</f>
        <v>0</v>
      </c>
      <c r="AK113" s="11">
        <f>if(surveydata3!AG112="", 0, 1)</f>
        <v>0</v>
      </c>
      <c r="AL113" s="11">
        <f>if(surveydata3!AH112="", 0, 1)</f>
        <v>1</v>
      </c>
      <c r="AM113" s="11">
        <f>if(surveydata3!AI112="", 0, 1)</f>
        <v>0</v>
      </c>
      <c r="AN113" s="11">
        <f>if(surveydata3!AJ112="", 0, 1)</f>
        <v>0</v>
      </c>
      <c r="AO113" s="11">
        <f>if(surveydata3!AK112="", 0, 1)</f>
        <v>0</v>
      </c>
      <c r="AP113" s="11">
        <f>if(surveydata3!AL112="", 0, 1)</f>
        <v>0</v>
      </c>
      <c r="AQ113" s="11">
        <f>if(surveydata3!AM112="", 0, 1)</f>
        <v>0</v>
      </c>
      <c r="AR113" s="11">
        <f>if(surveydata3!AN112="", 0, 1)</f>
        <v>0</v>
      </c>
      <c r="AS113" s="2" t="s">
        <v>116</v>
      </c>
      <c r="AU113" t="str">
        <f t="shared" si="7"/>
        <v>Stack Overflow</v>
      </c>
      <c r="AV113" s="2">
        <v>6.0</v>
      </c>
      <c r="AX113">
        <f t="shared" si="8"/>
        <v>6</v>
      </c>
      <c r="AY113" s="2">
        <v>3.0</v>
      </c>
      <c r="BA113">
        <f t="shared" si="9"/>
        <v>3</v>
      </c>
      <c r="BB113" s="2">
        <v>5.0</v>
      </c>
      <c r="BC113" s="2" t="s">
        <v>738</v>
      </c>
      <c r="BD113" s="2" t="s">
        <v>101</v>
      </c>
      <c r="BF113" t="str">
        <f t="shared" si="10"/>
        <v>Google</v>
      </c>
      <c r="BG113" s="2">
        <v>10.0</v>
      </c>
      <c r="BH113" s="2" t="s">
        <v>739</v>
      </c>
      <c r="BI113" s="2" t="s">
        <v>740</v>
      </c>
    </row>
    <row r="114">
      <c r="A114" s="2">
        <v>111.0</v>
      </c>
      <c r="B114">
        <f>if(surveydata3!D113="", 0, 1)</f>
        <v>1</v>
      </c>
      <c r="C114">
        <f>if(surveydata3!E113="", 0, 1)</f>
        <v>0</v>
      </c>
      <c r="D114">
        <f>if(surveydata3!F113="", 0, 1)</f>
        <v>0</v>
      </c>
      <c r="E114">
        <f>if(surveydata3!G113="", 0, 1)</f>
        <v>0</v>
      </c>
      <c r="F114">
        <f>if(surveydata3!H113="", 0, 1)</f>
        <v>0</v>
      </c>
      <c r="G114">
        <f>if(surveydata3!I113="", 0, 1)</f>
        <v>0</v>
      </c>
      <c r="H114" s="4">
        <v>30983.0</v>
      </c>
      <c r="I114" s="2">
        <f t="shared" si="1"/>
        <v>33</v>
      </c>
      <c r="J114" s="2">
        <v>7.0</v>
      </c>
      <c r="K114" s="2">
        <v>20.0</v>
      </c>
      <c r="L114" s="2">
        <v>9.0</v>
      </c>
      <c r="M114" s="2">
        <v>2.0</v>
      </c>
      <c r="N114" s="2" t="s">
        <v>327</v>
      </c>
      <c r="O114" s="2">
        <v>1.0</v>
      </c>
      <c r="P114" s="2" t="s">
        <v>491</v>
      </c>
      <c r="R114" t="str">
        <f t="shared" si="2"/>
        <v>track suit / sweat suit</v>
      </c>
      <c r="S114" s="2" t="s">
        <v>135</v>
      </c>
      <c r="U114" t="str">
        <f t="shared" si="3"/>
        <v>“A quality life demands quality questions”</v>
      </c>
      <c r="V114" s="2">
        <v>1.0</v>
      </c>
      <c r="W114" s="2" t="s">
        <v>11</v>
      </c>
      <c r="Y114" t="str">
        <f t="shared" si="4"/>
        <v>Other</v>
      </c>
      <c r="Z114" s="2" t="s">
        <v>111</v>
      </c>
      <c r="AB114" t="str">
        <f t="shared" si="5"/>
        <v>Individual Contributor</v>
      </c>
      <c r="AC114" s="2" t="s">
        <v>112</v>
      </c>
      <c r="AE114" t="str">
        <f t="shared" si="6"/>
        <v>Business Support &amp; Logistics</v>
      </c>
      <c r="AF114" s="2">
        <v>3.0</v>
      </c>
      <c r="AG114" s="2" t="s">
        <v>741</v>
      </c>
      <c r="AH114" s="2" t="s">
        <v>114</v>
      </c>
      <c r="AI114" s="11">
        <f>if(surveydata3!AE113="", 0, 1)</f>
        <v>0</v>
      </c>
      <c r="AJ114" s="11">
        <f>if(surveydata3!AF113="", 0, 1)</f>
        <v>0</v>
      </c>
      <c r="AK114" s="11">
        <f>if(surveydata3!AG113="", 0, 1)</f>
        <v>0</v>
      </c>
      <c r="AL114" s="11">
        <f>if(surveydata3!AH113="", 0, 1)</f>
        <v>1</v>
      </c>
      <c r="AM114" s="11">
        <f>if(surveydata3!AI113="", 0, 1)</f>
        <v>0</v>
      </c>
      <c r="AN114" s="11">
        <f>if(surveydata3!AJ113="", 0, 1)</f>
        <v>0</v>
      </c>
      <c r="AO114" s="11">
        <f>if(surveydata3!AK113="", 0, 1)</f>
        <v>0</v>
      </c>
      <c r="AP114" s="11">
        <f>if(surveydata3!AL113="", 0, 1)</f>
        <v>0</v>
      </c>
      <c r="AQ114" s="11">
        <f>if(surveydata3!AM113="", 0, 1)</f>
        <v>0</v>
      </c>
      <c r="AR114" s="11">
        <f>if(surveydata3!AN113="", 0, 1)</f>
        <v>0</v>
      </c>
      <c r="AS114" s="2" t="s">
        <v>116</v>
      </c>
      <c r="AU114" t="str">
        <f t="shared" si="7"/>
        <v>Stack Overflow</v>
      </c>
      <c r="AW114" s="2">
        <v>10.0</v>
      </c>
      <c r="AX114">
        <f t="shared" si="8"/>
        <v>10</v>
      </c>
      <c r="AY114" s="2">
        <v>6.0</v>
      </c>
      <c r="BA114">
        <f t="shared" si="9"/>
        <v>6</v>
      </c>
      <c r="BB114" s="2">
        <v>15.0</v>
      </c>
      <c r="BC114" s="2" t="s">
        <v>742</v>
      </c>
      <c r="BD114" s="2" t="s">
        <v>101</v>
      </c>
      <c r="BF114" t="str">
        <f t="shared" si="10"/>
        <v>Google</v>
      </c>
      <c r="BG114" s="2">
        <v>7.0</v>
      </c>
      <c r="BH114" s="2" t="s">
        <v>743</v>
      </c>
      <c r="BI114" s="2" t="s">
        <v>744</v>
      </c>
      <c r="BJ114" s="2" t="s">
        <v>745</v>
      </c>
    </row>
    <row r="115">
      <c r="A115" s="2">
        <v>112.0</v>
      </c>
      <c r="B115">
        <f>if(surveydata3!D114="", 0, 1)</f>
        <v>1</v>
      </c>
      <c r="C115">
        <f>if(surveydata3!E114="", 0, 1)</f>
        <v>0</v>
      </c>
      <c r="D115">
        <f>if(surveydata3!F114="", 0, 1)</f>
        <v>1</v>
      </c>
      <c r="E115">
        <f>if(surveydata3!G114="", 0, 1)</f>
        <v>0</v>
      </c>
      <c r="F115">
        <f>if(surveydata3!H114="", 0, 1)</f>
        <v>1</v>
      </c>
      <c r="G115">
        <f>if(surveydata3!I114="", 0, 1)</f>
        <v>0</v>
      </c>
      <c r="H115" s="4">
        <v>42797.0</v>
      </c>
      <c r="I115" s="2">
        <f t="shared" si="1"/>
        <v>1</v>
      </c>
      <c r="J115" s="2">
        <v>7.0</v>
      </c>
      <c r="K115" s="2">
        <v>1.0</v>
      </c>
      <c r="L115" s="2">
        <v>10.0</v>
      </c>
      <c r="M115" s="2">
        <v>5.0</v>
      </c>
      <c r="N115" s="2" t="s">
        <v>437</v>
      </c>
      <c r="O115" s="2">
        <v>1.0</v>
      </c>
      <c r="P115" s="2" t="s">
        <v>129</v>
      </c>
      <c r="R115" t="str">
        <f t="shared" si="2"/>
        <v>backpack</v>
      </c>
      <c r="S115" s="2" t="s">
        <v>90</v>
      </c>
      <c r="U115" t="str">
        <f t="shared" si="3"/>
        <v>”Math - all the cool kids are doing it”</v>
      </c>
      <c r="V115" s="2">
        <v>0.0</v>
      </c>
      <c r="Y115" t="str">
        <f t="shared" si="4"/>
        <v/>
      </c>
      <c r="AB115" t="str">
        <f t="shared" si="5"/>
        <v/>
      </c>
      <c r="AE115" t="str">
        <f t="shared" si="6"/>
        <v/>
      </c>
      <c r="AH115" s="2" t="s">
        <v>114</v>
      </c>
      <c r="AI115" s="11">
        <f>if(surveydata3!AE114="", 0, 1)</f>
        <v>0</v>
      </c>
      <c r="AJ115" s="11">
        <f>if(surveydata3!AF114="", 0, 1)</f>
        <v>1</v>
      </c>
      <c r="AK115" s="11">
        <f>if(surveydata3!AG114="", 0, 1)</f>
        <v>0</v>
      </c>
      <c r="AL115" s="11">
        <f>if(surveydata3!AH114="", 0, 1)</f>
        <v>0</v>
      </c>
      <c r="AM115" s="11">
        <f>if(surveydata3!AI114="", 0, 1)</f>
        <v>0</v>
      </c>
      <c r="AN115" s="11">
        <f>if(surveydata3!AJ114="", 0, 1)</f>
        <v>0</v>
      </c>
      <c r="AO115" s="11">
        <f>if(surveydata3!AK114="", 0, 1)</f>
        <v>0</v>
      </c>
      <c r="AP115" s="11">
        <f>if(surveydata3!AL114="", 0, 1)</f>
        <v>0</v>
      </c>
      <c r="AQ115" s="11">
        <f>if(surveydata3!AM114="", 0, 1)</f>
        <v>0</v>
      </c>
      <c r="AR115" s="11">
        <f>if(surveydata3!AN114="", 0, 1)</f>
        <v>0</v>
      </c>
      <c r="AS115" s="2" t="s">
        <v>116</v>
      </c>
      <c r="AU115" t="str">
        <f t="shared" si="7"/>
        <v>Stack Overflow</v>
      </c>
      <c r="AW115" s="2">
        <v>15.0</v>
      </c>
      <c r="AX115">
        <f t="shared" si="8"/>
        <v>15</v>
      </c>
      <c r="AZ115" s="2">
        <v>15.0</v>
      </c>
      <c r="BA115">
        <f t="shared" si="9"/>
        <v>15</v>
      </c>
      <c r="BB115" s="2">
        <v>8.0</v>
      </c>
      <c r="BC115" s="2" t="s">
        <v>746</v>
      </c>
      <c r="BD115" s="2" t="s">
        <v>84</v>
      </c>
      <c r="BF115" t="str">
        <f t="shared" si="10"/>
        <v>Friend / word of mouth</v>
      </c>
      <c r="BG115" s="2">
        <v>10.0</v>
      </c>
      <c r="BH115" s="2" t="s">
        <v>747</v>
      </c>
      <c r="BI115" s="2" t="s">
        <v>748</v>
      </c>
      <c r="BJ115" s="2" t="s">
        <v>749</v>
      </c>
    </row>
    <row r="116">
      <c r="A116" s="2">
        <v>113.0</v>
      </c>
      <c r="B116">
        <f>if(surveydata3!D115="", 0, 1)</f>
        <v>0</v>
      </c>
      <c r="C116">
        <f>if(surveydata3!E115="", 0, 1)</f>
        <v>1</v>
      </c>
      <c r="D116">
        <f>if(surveydata3!F115="", 0, 1)</f>
        <v>0</v>
      </c>
      <c r="E116">
        <f>if(surveydata3!G115="", 0, 1)</f>
        <v>0</v>
      </c>
      <c r="F116">
        <f>if(surveydata3!H115="", 0, 1)</f>
        <v>0</v>
      </c>
      <c r="G116">
        <f>if(surveydata3!I115="", 0, 1)</f>
        <v>0</v>
      </c>
      <c r="H116" s="4">
        <v>33577.0</v>
      </c>
      <c r="I116" s="2">
        <f t="shared" si="1"/>
        <v>26</v>
      </c>
      <c r="J116" s="2">
        <v>7.0</v>
      </c>
      <c r="K116" s="2">
        <v>150.0</v>
      </c>
      <c r="L116" s="2">
        <v>7.0</v>
      </c>
      <c r="M116" s="2">
        <v>8.0</v>
      </c>
      <c r="N116" s="2" t="s">
        <v>106</v>
      </c>
      <c r="O116" s="2">
        <v>1.0</v>
      </c>
      <c r="P116" s="2" t="s">
        <v>108</v>
      </c>
      <c r="R116" t="str">
        <f t="shared" si="2"/>
        <v>jacket (brand is TBD... probably Patagonia)</v>
      </c>
      <c r="S116" s="2" t="s">
        <v>72</v>
      </c>
      <c r="U116" t="str">
        <f t="shared" si="3"/>
        <v>“Data is the new bacon"</v>
      </c>
      <c r="V116" s="2">
        <v>1.0</v>
      </c>
      <c r="W116" s="2" t="s">
        <v>36</v>
      </c>
      <c r="Y116" t="str">
        <f t="shared" si="4"/>
        <v>Machine Learning Engineer</v>
      </c>
      <c r="AA116" s="2" t="s">
        <v>750</v>
      </c>
      <c r="AB116" t="str">
        <f t="shared" si="5"/>
        <v>Team Leader</v>
      </c>
      <c r="AC116" s="2" t="s">
        <v>333</v>
      </c>
      <c r="AE116" t="str">
        <f t="shared" si="6"/>
        <v>Advertising &amp; Marketing</v>
      </c>
      <c r="AF116" s="2">
        <v>3.0</v>
      </c>
      <c r="AG116" s="2" t="s">
        <v>751</v>
      </c>
      <c r="AH116" s="2" t="s">
        <v>114</v>
      </c>
      <c r="AI116" s="11">
        <f>if(surveydata3!AE115="", 0, 1)</f>
        <v>0</v>
      </c>
      <c r="AJ116" s="11">
        <f>if(surveydata3!AF115="", 0, 1)</f>
        <v>0</v>
      </c>
      <c r="AK116" s="11">
        <f>if(surveydata3!AG115="", 0, 1)</f>
        <v>0</v>
      </c>
      <c r="AL116" s="11">
        <f>if(surveydata3!AH115="", 0, 1)</f>
        <v>0</v>
      </c>
      <c r="AM116" s="11">
        <f>if(surveydata3!AI115="", 0, 1)</f>
        <v>0</v>
      </c>
      <c r="AN116" s="11">
        <f>if(surveydata3!AJ115="", 0, 1)</f>
        <v>1</v>
      </c>
      <c r="AO116" s="11">
        <f>if(surveydata3!AK115="", 0, 1)</f>
        <v>0</v>
      </c>
      <c r="AP116" s="11">
        <f>if(surveydata3!AL115="", 0, 1)</f>
        <v>0</v>
      </c>
      <c r="AQ116" s="11">
        <f>if(surveydata3!AM115="", 0, 1)</f>
        <v>0</v>
      </c>
      <c r="AR116" s="11">
        <f>if(surveydata3!AN115="", 0, 1)</f>
        <v>0</v>
      </c>
      <c r="AS116" s="2" t="s">
        <v>79</v>
      </c>
      <c r="AU116" t="str">
        <f t="shared" si="7"/>
        <v>Slack Channel</v>
      </c>
      <c r="AV116" s="2">
        <v>4.0</v>
      </c>
      <c r="AX116">
        <f t="shared" si="8"/>
        <v>4</v>
      </c>
      <c r="AY116" s="2">
        <v>3.0</v>
      </c>
      <c r="BA116">
        <f t="shared" si="9"/>
        <v>3</v>
      </c>
      <c r="BB116" s="2">
        <v>30.0</v>
      </c>
      <c r="BC116" s="2" t="s">
        <v>752</v>
      </c>
      <c r="BD116" s="2" t="s">
        <v>101</v>
      </c>
      <c r="BF116" t="str">
        <f t="shared" si="10"/>
        <v>Google</v>
      </c>
      <c r="BG116" s="2">
        <v>8.0</v>
      </c>
      <c r="BH116" s="2" t="s">
        <v>753</v>
      </c>
      <c r="BI116" s="2" t="s">
        <v>754</v>
      </c>
      <c r="BJ116" s="2" t="s">
        <v>755</v>
      </c>
    </row>
    <row r="117">
      <c r="A117" s="2">
        <v>114.0</v>
      </c>
      <c r="B117">
        <f>if(surveydata3!D116="", 0, 1)</f>
        <v>1</v>
      </c>
      <c r="C117">
        <f>if(surveydata3!E116="", 0, 1)</f>
        <v>0</v>
      </c>
      <c r="D117">
        <f>if(surveydata3!F116="", 0, 1)</f>
        <v>0</v>
      </c>
      <c r="E117">
        <f>if(surveydata3!G116="", 0, 1)</f>
        <v>0</v>
      </c>
      <c r="F117">
        <f>if(surveydata3!H116="", 0, 1)</f>
        <v>0</v>
      </c>
      <c r="G117">
        <f>if(surveydata3!I116="", 0, 1)</f>
        <v>0</v>
      </c>
      <c r="H117" s="4">
        <v>34088.0</v>
      </c>
      <c r="I117" s="2">
        <f t="shared" si="1"/>
        <v>25</v>
      </c>
      <c r="J117" s="2">
        <v>6.0</v>
      </c>
      <c r="K117" s="2">
        <v>50.0</v>
      </c>
      <c r="L117" s="2">
        <v>10.0</v>
      </c>
      <c r="M117" s="2">
        <v>20.0</v>
      </c>
      <c r="N117" s="2" t="s">
        <v>134</v>
      </c>
      <c r="O117" s="2">
        <v>1.0</v>
      </c>
      <c r="P117" s="2" t="s">
        <v>491</v>
      </c>
      <c r="R117" t="str">
        <f t="shared" si="2"/>
        <v>track suit / sweat suit</v>
      </c>
      <c r="T117" s="2" t="s">
        <v>756</v>
      </c>
      <c r="U117" t="str">
        <f t="shared" si="3"/>
        <v>How would you like your data? (Like scrambled/over easy eggs etc)</v>
      </c>
      <c r="V117" s="2">
        <v>1.0</v>
      </c>
      <c r="W117" s="2" t="s">
        <v>36</v>
      </c>
      <c r="Y117" t="str">
        <f t="shared" si="4"/>
        <v>Machine Learning Engineer</v>
      </c>
      <c r="Z117" s="2" t="s">
        <v>111</v>
      </c>
      <c r="AB117" t="str">
        <f t="shared" si="5"/>
        <v>Individual Contributor</v>
      </c>
      <c r="AC117" s="2" t="s">
        <v>374</v>
      </c>
      <c r="AE117" t="str">
        <f t="shared" si="6"/>
        <v>Automotive</v>
      </c>
      <c r="AF117" s="2">
        <v>2.0</v>
      </c>
      <c r="AG117" s="2" t="s">
        <v>757</v>
      </c>
      <c r="AH117" s="2" t="s">
        <v>114</v>
      </c>
      <c r="AI117" s="11">
        <f>if(surveydata3!AE116="", 0, 1)</f>
        <v>0</v>
      </c>
      <c r="AJ117" s="11">
        <f>if(surveydata3!AF116="", 0, 1)</f>
        <v>0</v>
      </c>
      <c r="AK117" s="11">
        <f>if(surveydata3!AG116="", 0, 1)</f>
        <v>0</v>
      </c>
      <c r="AL117" s="11">
        <f>if(surveydata3!AH116="", 0, 1)</f>
        <v>1</v>
      </c>
      <c r="AM117" s="11">
        <f>if(surveydata3!AI116="", 0, 1)</f>
        <v>0</v>
      </c>
      <c r="AN117" s="11">
        <f>if(surveydata3!AJ116="", 0, 1)</f>
        <v>0</v>
      </c>
      <c r="AO117" s="11">
        <f>if(surveydata3!AK116="", 0, 1)</f>
        <v>0</v>
      </c>
      <c r="AP117" s="11">
        <f>if(surveydata3!AL116="", 0, 1)</f>
        <v>0</v>
      </c>
      <c r="AQ117" s="11">
        <f>if(surveydata3!AM116="", 0, 1)</f>
        <v>0</v>
      </c>
      <c r="AR117" s="11">
        <f>if(surveydata3!AN116="", 0, 1)</f>
        <v>0</v>
      </c>
      <c r="AS117" s="2" t="s">
        <v>97</v>
      </c>
      <c r="AU117" t="str">
        <f t="shared" si="7"/>
        <v>Forums</v>
      </c>
      <c r="AV117" s="2">
        <v>3.0</v>
      </c>
      <c r="AX117">
        <f t="shared" si="8"/>
        <v>3</v>
      </c>
      <c r="AY117" s="2">
        <v>3.0</v>
      </c>
      <c r="BA117">
        <f t="shared" si="9"/>
        <v>3</v>
      </c>
      <c r="BB117" s="2">
        <v>45.0</v>
      </c>
      <c r="BC117" s="2" t="s">
        <v>758</v>
      </c>
      <c r="BD117" s="2" t="s">
        <v>101</v>
      </c>
      <c r="BF117" t="str">
        <f t="shared" si="10"/>
        <v>Google</v>
      </c>
      <c r="BG117" s="2">
        <v>9.0</v>
      </c>
      <c r="BH117" s="2" t="s">
        <v>759</v>
      </c>
    </row>
    <row r="118">
      <c r="A118" s="2">
        <v>115.0</v>
      </c>
      <c r="B118">
        <f>if(surveydata3!D117="", 0, 1)</f>
        <v>1</v>
      </c>
      <c r="C118">
        <f>if(surveydata3!E117="", 0, 1)</f>
        <v>1</v>
      </c>
      <c r="D118">
        <f>if(surveydata3!F117="", 0, 1)</f>
        <v>0</v>
      </c>
      <c r="E118">
        <f>if(surveydata3!G117="", 0, 1)</f>
        <v>0</v>
      </c>
      <c r="F118">
        <f>if(surveydata3!H117="", 0, 1)</f>
        <v>1</v>
      </c>
      <c r="G118">
        <f>if(surveydata3!I117="", 0, 1)</f>
        <v>0</v>
      </c>
      <c r="H118" s="4">
        <v>30028.0</v>
      </c>
      <c r="I118" s="2">
        <f t="shared" si="1"/>
        <v>36</v>
      </c>
      <c r="J118" s="2">
        <v>6.0</v>
      </c>
      <c r="K118" s="2">
        <v>120.0</v>
      </c>
      <c r="L118" s="2">
        <v>10.0</v>
      </c>
      <c r="M118" s="2">
        <v>0.0</v>
      </c>
      <c r="N118" s="2" t="s">
        <v>106</v>
      </c>
      <c r="O118" s="2">
        <v>0.0</v>
      </c>
      <c r="P118" s="2" t="s">
        <v>129</v>
      </c>
      <c r="R118" t="str">
        <f t="shared" si="2"/>
        <v>backpack</v>
      </c>
      <c r="S118" s="2" t="s">
        <v>135</v>
      </c>
      <c r="U118" t="str">
        <f t="shared" si="3"/>
        <v>“A quality life demands quality questions”</v>
      </c>
      <c r="V118" s="2">
        <v>1.0</v>
      </c>
      <c r="W118" s="2" t="s">
        <v>74</v>
      </c>
      <c r="Y118" t="str">
        <f t="shared" si="4"/>
        <v>Product Management/Project Management</v>
      </c>
      <c r="Z118" s="2" t="s">
        <v>75</v>
      </c>
      <c r="AB118" t="str">
        <f t="shared" si="5"/>
        <v>Manager</v>
      </c>
      <c r="AC118" s="2" t="s">
        <v>760</v>
      </c>
      <c r="AE118" t="str">
        <f t="shared" si="6"/>
        <v>Airlines &amp; Aerospace (including Defense)</v>
      </c>
      <c r="AF118" s="2">
        <v>14.0</v>
      </c>
      <c r="AG118" s="2" t="s">
        <v>761</v>
      </c>
      <c r="AH118" s="2" t="s">
        <v>114</v>
      </c>
      <c r="AI118" s="11">
        <f>if(surveydata3!AE117="", 0, 1)</f>
        <v>0</v>
      </c>
      <c r="AJ118" s="11">
        <f>if(surveydata3!AF117="", 0, 1)</f>
        <v>0</v>
      </c>
      <c r="AK118" s="11">
        <f>if(surveydata3!AG117="", 0, 1)</f>
        <v>0</v>
      </c>
      <c r="AL118" s="11">
        <f>if(surveydata3!AH117="", 0, 1)</f>
        <v>0</v>
      </c>
      <c r="AM118" s="11">
        <f>if(surveydata3!AI117="", 0, 1)</f>
        <v>0</v>
      </c>
      <c r="AN118" s="11">
        <f>if(surveydata3!AJ117="", 0, 1)</f>
        <v>1</v>
      </c>
      <c r="AO118" s="11">
        <f>if(surveydata3!AK117="", 0, 1)</f>
        <v>1</v>
      </c>
      <c r="AP118" s="11">
        <f>if(surveydata3!AL117="", 0, 1)</f>
        <v>0</v>
      </c>
      <c r="AQ118" s="11">
        <f>if(surveydata3!AM117="", 0, 1)</f>
        <v>0</v>
      </c>
      <c r="AR118" s="11">
        <f>if(surveydata3!AN117="", 0, 1)</f>
        <v>0</v>
      </c>
      <c r="AS118" s="2" t="s">
        <v>116</v>
      </c>
      <c r="AU118" t="str">
        <f t="shared" si="7"/>
        <v>Stack Overflow</v>
      </c>
      <c r="AV118" s="2">
        <v>6.0</v>
      </c>
      <c r="AX118">
        <f t="shared" si="8"/>
        <v>6</v>
      </c>
      <c r="AY118" s="2">
        <v>6.0</v>
      </c>
      <c r="BA118">
        <f t="shared" si="9"/>
        <v>6</v>
      </c>
      <c r="BB118" s="2">
        <v>15.0</v>
      </c>
      <c r="BC118" s="2" t="s">
        <v>762</v>
      </c>
      <c r="BD118" s="2" t="s">
        <v>294</v>
      </c>
      <c r="BF118" t="str">
        <f t="shared" si="10"/>
        <v>Twitter</v>
      </c>
      <c r="BG118" s="2">
        <v>8.0</v>
      </c>
      <c r="BH118" s="2" t="s">
        <v>763</v>
      </c>
      <c r="BI118" s="2" t="s">
        <v>764</v>
      </c>
      <c r="BJ118" s="2" t="s">
        <v>765</v>
      </c>
    </row>
    <row r="119">
      <c r="A119" s="2">
        <v>116.0</v>
      </c>
      <c r="B119">
        <f>if(surveydata3!D118="", 0, 1)</f>
        <v>0</v>
      </c>
      <c r="C119">
        <f>if(surveydata3!E118="", 0, 1)</f>
        <v>0</v>
      </c>
      <c r="D119">
        <f>if(surveydata3!F118="", 0, 1)</f>
        <v>0</v>
      </c>
      <c r="E119">
        <f>if(surveydata3!G118="", 0, 1)</f>
        <v>0</v>
      </c>
      <c r="F119">
        <f>if(surveydata3!H118="", 0, 1)</f>
        <v>1</v>
      </c>
      <c r="G119">
        <f>if(surveydata3!I118="", 0, 1)</f>
        <v>0</v>
      </c>
      <c r="H119" s="4">
        <v>42929.0</v>
      </c>
      <c r="I119" s="2">
        <f t="shared" si="1"/>
        <v>1</v>
      </c>
      <c r="J119" s="2">
        <v>7.0</v>
      </c>
      <c r="K119" s="2">
        <v>20.0</v>
      </c>
      <c r="L119" s="2">
        <v>3.0</v>
      </c>
      <c r="M119" s="2">
        <v>12.0</v>
      </c>
      <c r="N119" s="2" t="s">
        <v>327</v>
      </c>
      <c r="O119" s="2">
        <v>0.0</v>
      </c>
      <c r="P119" s="2" t="s">
        <v>129</v>
      </c>
      <c r="R119" t="str">
        <f t="shared" si="2"/>
        <v>backpack</v>
      </c>
      <c r="S119" s="2" t="s">
        <v>72</v>
      </c>
      <c r="U119" t="str">
        <f t="shared" si="3"/>
        <v>“Data is the new bacon"</v>
      </c>
      <c r="V119" s="2">
        <v>1.0</v>
      </c>
      <c r="W119" s="2" t="s">
        <v>300</v>
      </c>
      <c r="Y119" t="str">
        <f t="shared" si="4"/>
        <v>Sales</v>
      </c>
      <c r="Z119" s="2" t="s">
        <v>111</v>
      </c>
      <c r="AB119" t="str">
        <f t="shared" si="5"/>
        <v>Individual Contributor</v>
      </c>
      <c r="AC119" s="2" t="s">
        <v>412</v>
      </c>
      <c r="AE119" t="str">
        <f t="shared" si="6"/>
        <v>Transportation &amp; Delivery</v>
      </c>
      <c r="AF119" s="2">
        <v>5.0</v>
      </c>
      <c r="AG119" s="2" t="s">
        <v>766</v>
      </c>
      <c r="AH119" s="2" t="s">
        <v>114</v>
      </c>
      <c r="AI119" s="11">
        <f>if(surveydata3!AE118="", 0, 1)</f>
        <v>1</v>
      </c>
      <c r="AJ119" s="11">
        <f>if(surveydata3!AF118="", 0, 1)</f>
        <v>0</v>
      </c>
      <c r="AK119" s="11">
        <f>if(surveydata3!AG118="", 0, 1)</f>
        <v>0</v>
      </c>
      <c r="AL119" s="11">
        <f>if(surveydata3!AH118="", 0, 1)</f>
        <v>0</v>
      </c>
      <c r="AM119" s="11">
        <f>if(surveydata3!AI118="", 0, 1)</f>
        <v>0</v>
      </c>
      <c r="AN119" s="11">
        <f>if(surveydata3!AJ118="", 0, 1)</f>
        <v>1</v>
      </c>
      <c r="AO119" s="11">
        <f>if(surveydata3!AK118="", 0, 1)</f>
        <v>0</v>
      </c>
      <c r="AP119" s="11">
        <f>if(surveydata3!AL118="", 0, 1)</f>
        <v>0</v>
      </c>
      <c r="AQ119" s="11">
        <f>if(surveydata3!AM118="", 0, 1)</f>
        <v>0</v>
      </c>
      <c r="AR119" s="11">
        <f>if(surveydata3!AN118="", 0, 1)</f>
        <v>0</v>
      </c>
      <c r="AS119" s="2" t="s">
        <v>237</v>
      </c>
      <c r="AU119" t="str">
        <f t="shared" si="7"/>
        <v>Mentor Help (classroom or 1:1 mentors)</v>
      </c>
      <c r="AW119" s="2">
        <v>12.0</v>
      </c>
      <c r="AX119">
        <f t="shared" si="8"/>
        <v>12</v>
      </c>
      <c r="AY119" s="2">
        <v>2.0</v>
      </c>
      <c r="BA119">
        <f t="shared" si="9"/>
        <v>2</v>
      </c>
      <c r="BB119" s="2">
        <v>10.0</v>
      </c>
      <c r="BC119" s="2" t="s">
        <v>767</v>
      </c>
      <c r="BD119" s="2" t="s">
        <v>101</v>
      </c>
      <c r="BF119" t="str">
        <f t="shared" si="10"/>
        <v>Google</v>
      </c>
      <c r="BG119" s="2">
        <v>6.0</v>
      </c>
      <c r="BH119" s="2" t="s">
        <v>768</v>
      </c>
      <c r="BI119" s="2" t="s">
        <v>41</v>
      </c>
      <c r="BJ119" s="2" t="s">
        <v>41</v>
      </c>
    </row>
    <row r="120">
      <c r="A120" s="2">
        <v>117.0</v>
      </c>
      <c r="B120">
        <f>if(surveydata3!D119="", 0, 1)</f>
        <v>1</v>
      </c>
      <c r="C120">
        <f>if(surveydata3!E119="", 0, 1)</f>
        <v>1</v>
      </c>
      <c r="D120">
        <f>if(surveydata3!F119="", 0, 1)</f>
        <v>0</v>
      </c>
      <c r="E120">
        <f>if(surveydata3!G119="", 0, 1)</f>
        <v>0</v>
      </c>
      <c r="F120">
        <f>if(surveydata3!H119="", 0, 1)</f>
        <v>1</v>
      </c>
      <c r="G120">
        <f>if(surveydata3!I119="", 0, 1)</f>
        <v>0</v>
      </c>
      <c r="H120" s="4">
        <v>35668.0</v>
      </c>
      <c r="I120" s="2">
        <f t="shared" si="1"/>
        <v>21</v>
      </c>
      <c r="J120" s="2">
        <v>6.0</v>
      </c>
      <c r="K120" s="2">
        <v>0.0</v>
      </c>
      <c r="L120" s="2">
        <v>8.0</v>
      </c>
      <c r="M120" s="2">
        <v>60.0</v>
      </c>
      <c r="N120" s="2" t="s">
        <v>134</v>
      </c>
      <c r="O120" s="2">
        <v>0.0</v>
      </c>
      <c r="P120" s="2" t="s">
        <v>71</v>
      </c>
      <c r="R120" t="str">
        <f t="shared" si="2"/>
        <v>hoodie</v>
      </c>
      <c r="T120" s="2" t="s">
        <v>769</v>
      </c>
      <c r="U120" t="str">
        <f t="shared" si="3"/>
        <v>Machine is learning, so must we!</v>
      </c>
      <c r="V120" s="2">
        <v>1.0</v>
      </c>
      <c r="W120" s="2" t="s">
        <v>315</v>
      </c>
      <c r="Y120" t="str">
        <f t="shared" si="4"/>
        <v>Software Engineer</v>
      </c>
      <c r="Z120" s="2" t="s">
        <v>122</v>
      </c>
      <c r="AB120" t="str">
        <f t="shared" si="5"/>
        <v>Director</v>
      </c>
      <c r="AC120" s="2" t="s">
        <v>322</v>
      </c>
      <c r="AE120" t="str">
        <f t="shared" si="6"/>
        <v>Insurance</v>
      </c>
      <c r="AF120" s="2">
        <v>1.0</v>
      </c>
      <c r="AG120" s="2" t="s">
        <v>770</v>
      </c>
      <c r="AH120" s="2" t="s">
        <v>236</v>
      </c>
      <c r="AI120" s="11">
        <f>if(surveydata3!AE119="", 0, 1)</f>
        <v>0</v>
      </c>
      <c r="AJ120" s="11">
        <f>if(surveydata3!AF119="", 0, 1)</f>
        <v>0</v>
      </c>
      <c r="AK120" s="11">
        <f>if(surveydata3!AG119="", 0, 1)</f>
        <v>0</v>
      </c>
      <c r="AL120" s="11">
        <f>if(surveydata3!AH119="", 0, 1)</f>
        <v>0</v>
      </c>
      <c r="AM120" s="11">
        <f>if(surveydata3!AI119="", 0, 1)</f>
        <v>0</v>
      </c>
      <c r="AN120" s="11">
        <f>if(surveydata3!AJ119="", 0, 1)</f>
        <v>0</v>
      </c>
      <c r="AO120" s="11">
        <f>if(surveydata3!AK119="", 0, 1)</f>
        <v>0</v>
      </c>
      <c r="AP120" s="11">
        <f>if(surveydata3!AL119="", 0, 1)</f>
        <v>0</v>
      </c>
      <c r="AQ120" s="11">
        <f>if(surveydata3!AM119="", 0, 1)</f>
        <v>1</v>
      </c>
      <c r="AR120" s="11">
        <f>if(surveydata3!AN119="", 0, 1)</f>
        <v>0</v>
      </c>
      <c r="AU120" t="str">
        <f t="shared" si="7"/>
        <v/>
      </c>
      <c r="AX120" t="str">
        <f t="shared" si="8"/>
        <v/>
      </c>
      <c r="BA120" t="str">
        <f t="shared" si="9"/>
        <v/>
      </c>
      <c r="BD120" s="2" t="s">
        <v>101</v>
      </c>
      <c r="BF120" t="str">
        <f t="shared" si="10"/>
        <v>Google</v>
      </c>
      <c r="BG120" s="2">
        <v>10.0</v>
      </c>
      <c r="BH120" s="2" t="s">
        <v>771</v>
      </c>
      <c r="BI120" s="2" t="s">
        <v>772</v>
      </c>
      <c r="BJ120" s="2" t="s">
        <v>773</v>
      </c>
    </row>
    <row r="121">
      <c r="A121" s="2">
        <v>118.0</v>
      </c>
      <c r="B121">
        <f>if(surveydata3!D120="", 0, 1)</f>
        <v>1</v>
      </c>
      <c r="C121">
        <f>if(surveydata3!E120="", 0, 1)</f>
        <v>1</v>
      </c>
      <c r="D121">
        <f>if(surveydata3!F120="", 0, 1)</f>
        <v>0</v>
      </c>
      <c r="E121">
        <f>if(surveydata3!G120="", 0, 1)</f>
        <v>1</v>
      </c>
      <c r="F121">
        <f>if(surveydata3!H120="", 0, 1)</f>
        <v>1</v>
      </c>
      <c r="G121">
        <f>if(surveydata3!I120="", 0, 1)</f>
        <v>0</v>
      </c>
      <c r="H121" s="4">
        <v>33156.0</v>
      </c>
      <c r="I121" s="2">
        <f t="shared" si="1"/>
        <v>27</v>
      </c>
      <c r="J121" s="2">
        <v>7.0</v>
      </c>
      <c r="K121" s="2">
        <v>80.0</v>
      </c>
      <c r="L121" s="2">
        <v>12.0</v>
      </c>
      <c r="M121" s="2">
        <v>12.0</v>
      </c>
      <c r="N121" s="2" t="s">
        <v>437</v>
      </c>
      <c r="O121" s="2">
        <v>1.0</v>
      </c>
      <c r="P121" s="2" t="s">
        <v>491</v>
      </c>
      <c r="R121" t="str">
        <f t="shared" si="2"/>
        <v>track suit / sweat suit</v>
      </c>
      <c r="S121" s="2" t="s">
        <v>90</v>
      </c>
      <c r="U121" t="str">
        <f t="shared" si="3"/>
        <v>”Math - all the cool kids are doing it”</v>
      </c>
      <c r="V121" s="2">
        <v>1.0</v>
      </c>
      <c r="W121" s="2" t="s">
        <v>315</v>
      </c>
      <c r="Y121" t="str">
        <f t="shared" si="4"/>
        <v>Software Engineer</v>
      </c>
      <c r="Z121" s="2" t="s">
        <v>75</v>
      </c>
      <c r="AB121" t="str">
        <f t="shared" si="5"/>
        <v>Manager</v>
      </c>
      <c r="AC121" s="2" t="s">
        <v>684</v>
      </c>
      <c r="AE121" t="str">
        <f t="shared" si="6"/>
        <v>Electronics</v>
      </c>
      <c r="AF121" s="2">
        <v>3.0</v>
      </c>
      <c r="AG121" s="2" t="s">
        <v>774</v>
      </c>
      <c r="AH121" s="2" t="s">
        <v>78</v>
      </c>
      <c r="AI121" s="11">
        <f>if(surveydata3!AE120="", 0, 1)</f>
        <v>0</v>
      </c>
      <c r="AJ121" s="11">
        <f>if(surveydata3!AF120="", 0, 1)</f>
        <v>0</v>
      </c>
      <c r="AK121" s="11">
        <f>if(surveydata3!AG120="", 0, 1)</f>
        <v>0</v>
      </c>
      <c r="AL121" s="11">
        <f>if(surveydata3!AH120="", 0, 1)</f>
        <v>1</v>
      </c>
      <c r="AM121" s="11">
        <f>if(surveydata3!AI120="", 0, 1)</f>
        <v>0</v>
      </c>
      <c r="AN121" s="11">
        <f>if(surveydata3!AJ120="", 0, 1)</f>
        <v>0</v>
      </c>
      <c r="AO121" s="11">
        <f>if(surveydata3!AK120="", 0, 1)</f>
        <v>0</v>
      </c>
      <c r="AP121" s="11">
        <f>if(surveydata3!AL120="", 0, 1)</f>
        <v>0</v>
      </c>
      <c r="AQ121" s="11">
        <f>if(surveydata3!AM120="", 0, 1)</f>
        <v>0</v>
      </c>
      <c r="AR121" s="11">
        <f>if(surveydata3!AN120="", 0, 1)</f>
        <v>0</v>
      </c>
      <c r="AS121" s="2" t="s">
        <v>116</v>
      </c>
      <c r="AU121" t="str">
        <f t="shared" si="7"/>
        <v>Stack Overflow</v>
      </c>
      <c r="AV121" s="2">
        <v>6.0</v>
      </c>
      <c r="AX121">
        <f t="shared" si="8"/>
        <v>6</v>
      </c>
      <c r="AY121" s="2">
        <v>2.0</v>
      </c>
      <c r="BA121">
        <f t="shared" si="9"/>
        <v>2</v>
      </c>
      <c r="BB121" s="2">
        <v>12.0</v>
      </c>
      <c r="BC121" s="2" t="s">
        <v>775</v>
      </c>
      <c r="BD121" s="2" t="s">
        <v>101</v>
      </c>
      <c r="BF121" t="str">
        <f t="shared" si="10"/>
        <v>Google</v>
      </c>
      <c r="BG121" s="2">
        <v>10.0</v>
      </c>
      <c r="BH121" s="2" t="s">
        <v>776</v>
      </c>
      <c r="BI121" s="2" t="s">
        <v>777</v>
      </c>
      <c r="BJ121" s="2" t="s">
        <v>778</v>
      </c>
    </row>
    <row r="122">
      <c r="A122" s="2">
        <v>119.0</v>
      </c>
      <c r="B122">
        <f>if(surveydata3!D121="", 0, 1)</f>
        <v>1</v>
      </c>
      <c r="C122">
        <f>if(surveydata3!E121="", 0, 1)</f>
        <v>1</v>
      </c>
      <c r="D122">
        <f>if(surveydata3!F121="", 0, 1)</f>
        <v>0</v>
      </c>
      <c r="E122">
        <f>if(surveydata3!G121="", 0, 1)</f>
        <v>0</v>
      </c>
      <c r="F122">
        <f>if(surveydata3!H121="", 0, 1)</f>
        <v>0</v>
      </c>
      <c r="G122">
        <f>if(surveydata3!I121="", 0, 1)</f>
        <v>0</v>
      </c>
      <c r="H122" s="4">
        <v>33117.0</v>
      </c>
      <c r="I122" s="2">
        <f t="shared" si="1"/>
        <v>28</v>
      </c>
      <c r="J122" s="2">
        <v>7.0</v>
      </c>
      <c r="K122" s="2">
        <v>30.0</v>
      </c>
      <c r="L122" s="2">
        <v>1.0</v>
      </c>
      <c r="M122" s="2">
        <v>5.0</v>
      </c>
      <c r="N122" s="2" t="s">
        <v>70</v>
      </c>
      <c r="O122" s="2">
        <v>0.0</v>
      </c>
      <c r="P122" s="2" t="s">
        <v>71</v>
      </c>
      <c r="R122" t="str">
        <f t="shared" si="2"/>
        <v>hoodie</v>
      </c>
      <c r="S122" s="2" t="s">
        <v>72</v>
      </c>
      <c r="U122" t="str">
        <f t="shared" si="3"/>
        <v>“Data is the new bacon"</v>
      </c>
      <c r="V122" s="2">
        <v>1.0</v>
      </c>
      <c r="W122" s="2" t="s">
        <v>11</v>
      </c>
      <c r="Y122" t="str">
        <f t="shared" si="4"/>
        <v>Other</v>
      </c>
      <c r="Z122" s="2" t="s">
        <v>75</v>
      </c>
      <c r="AB122" t="str">
        <f t="shared" si="5"/>
        <v>Manager</v>
      </c>
      <c r="AC122" s="2" t="s">
        <v>531</v>
      </c>
      <c r="AE122" t="str">
        <f t="shared" si="6"/>
        <v>Government</v>
      </c>
      <c r="AF122" s="2">
        <v>4.0</v>
      </c>
      <c r="AG122" s="2" t="s">
        <v>779</v>
      </c>
      <c r="AH122" s="2" t="s">
        <v>114</v>
      </c>
      <c r="AI122" s="11">
        <f>if(surveydata3!AE121="", 0, 1)</f>
        <v>0</v>
      </c>
      <c r="AJ122" s="11">
        <f>if(surveydata3!AF121="", 0, 1)</f>
        <v>0</v>
      </c>
      <c r="AK122" s="11">
        <f>if(surveydata3!AG121="", 0, 1)</f>
        <v>0</v>
      </c>
      <c r="AL122" s="11">
        <f>if(surveydata3!AH121="", 0, 1)</f>
        <v>0</v>
      </c>
      <c r="AM122" s="11">
        <f>if(surveydata3!AI121="", 0, 1)</f>
        <v>0</v>
      </c>
      <c r="AN122" s="11">
        <f>if(surveydata3!AJ121="", 0, 1)</f>
        <v>1</v>
      </c>
      <c r="AO122" s="11">
        <f>if(surveydata3!AK121="", 0, 1)</f>
        <v>0</v>
      </c>
      <c r="AP122" s="11">
        <f>if(surveydata3!AL121="", 0, 1)</f>
        <v>0</v>
      </c>
      <c r="AQ122" s="11">
        <f>if(surveydata3!AM121="", 0, 1)</f>
        <v>0</v>
      </c>
      <c r="AR122" s="11">
        <f>if(surveydata3!AN121="", 0, 1)</f>
        <v>0</v>
      </c>
      <c r="AS122" s="2" t="s">
        <v>97</v>
      </c>
      <c r="AU122" t="str">
        <f t="shared" si="7"/>
        <v>Forums</v>
      </c>
      <c r="AV122" s="2">
        <v>6.0</v>
      </c>
      <c r="AX122">
        <f t="shared" si="8"/>
        <v>6</v>
      </c>
      <c r="AZ122" s="2">
        <v>10.0</v>
      </c>
      <c r="BA122">
        <f t="shared" si="9"/>
        <v>10</v>
      </c>
      <c r="BB122" s="2">
        <v>20.0</v>
      </c>
      <c r="BC122" s="2" t="s">
        <v>780</v>
      </c>
      <c r="BD122" s="2" t="s">
        <v>101</v>
      </c>
      <c r="BF122" t="str">
        <f t="shared" si="10"/>
        <v>Google</v>
      </c>
      <c r="BG122" s="2">
        <v>8.0</v>
      </c>
      <c r="BH122" s="2" t="s">
        <v>781</v>
      </c>
      <c r="BI122" s="2" t="s">
        <v>782</v>
      </c>
      <c r="BJ122" s="2" t="s">
        <v>783</v>
      </c>
    </row>
    <row r="123">
      <c r="A123" s="2">
        <v>120.0</v>
      </c>
      <c r="B123">
        <f>if(surveydata3!D122="", 0, 1)</f>
        <v>0</v>
      </c>
      <c r="C123">
        <f>if(surveydata3!E122="", 0, 1)</f>
        <v>1</v>
      </c>
      <c r="D123">
        <f>if(surveydata3!F122="", 0, 1)</f>
        <v>0</v>
      </c>
      <c r="E123">
        <f>if(surveydata3!G122="", 0, 1)</f>
        <v>0</v>
      </c>
      <c r="F123">
        <f>if(surveydata3!H122="", 0, 1)</f>
        <v>1</v>
      </c>
      <c r="G123">
        <f>if(surveydata3!I122="", 0, 1)</f>
        <v>0</v>
      </c>
      <c r="H123" s="4">
        <v>27127.0</v>
      </c>
      <c r="I123" s="2">
        <f t="shared" si="1"/>
        <v>44</v>
      </c>
      <c r="J123" s="2">
        <v>7.0</v>
      </c>
      <c r="K123" s="2">
        <v>50.0</v>
      </c>
      <c r="L123" s="2">
        <v>3.0</v>
      </c>
      <c r="M123" s="2">
        <v>20.0</v>
      </c>
      <c r="N123" s="2" t="s">
        <v>106</v>
      </c>
      <c r="O123" s="2">
        <v>1.0</v>
      </c>
      <c r="P123" s="2" t="s">
        <v>71</v>
      </c>
      <c r="R123" t="str">
        <f t="shared" si="2"/>
        <v>hoodie</v>
      </c>
      <c r="S123" s="2" t="s">
        <v>90</v>
      </c>
      <c r="U123" t="str">
        <f t="shared" si="3"/>
        <v>”Math - all the cool kids are doing it”</v>
      </c>
      <c r="V123" s="2">
        <v>1.0</v>
      </c>
      <c r="W123" s="2" t="s">
        <v>315</v>
      </c>
      <c r="Y123" t="str">
        <f t="shared" si="4"/>
        <v>Software Engineer</v>
      </c>
      <c r="Z123" s="2" t="s">
        <v>75</v>
      </c>
      <c r="AB123" t="str">
        <f t="shared" si="5"/>
        <v>Manager</v>
      </c>
      <c r="AC123" s="2" t="s">
        <v>531</v>
      </c>
      <c r="AE123" t="str">
        <f t="shared" si="6"/>
        <v>Government</v>
      </c>
      <c r="AF123" s="2">
        <v>22.0</v>
      </c>
      <c r="AG123" s="2" t="s">
        <v>784</v>
      </c>
      <c r="AH123" s="2" t="s">
        <v>114</v>
      </c>
      <c r="AI123" s="11">
        <f>if(surveydata3!AE122="", 0, 1)</f>
        <v>0</v>
      </c>
      <c r="AJ123" s="11">
        <f>if(surveydata3!AF122="", 0, 1)</f>
        <v>0</v>
      </c>
      <c r="AK123" s="11">
        <f>if(surveydata3!AG122="", 0, 1)</f>
        <v>1</v>
      </c>
      <c r="AL123" s="11">
        <f>if(surveydata3!AH122="", 0, 1)</f>
        <v>0</v>
      </c>
      <c r="AM123" s="11">
        <f>if(surveydata3!AI122="", 0, 1)</f>
        <v>0</v>
      </c>
      <c r="AN123" s="11">
        <f>if(surveydata3!AJ122="", 0, 1)</f>
        <v>0</v>
      </c>
      <c r="AO123" s="11">
        <f>if(surveydata3!AK122="", 0, 1)</f>
        <v>0</v>
      </c>
      <c r="AP123" s="11">
        <f>if(surveydata3!AL122="", 0, 1)</f>
        <v>0</v>
      </c>
      <c r="AQ123" s="11">
        <f>if(surveydata3!AM122="", 0, 1)</f>
        <v>0</v>
      </c>
      <c r="AR123" s="11">
        <f>if(surveydata3!AN122="", 0, 1)</f>
        <v>0</v>
      </c>
      <c r="AS123" s="2" t="s">
        <v>97</v>
      </c>
      <c r="AU123" t="str">
        <f t="shared" si="7"/>
        <v>Forums</v>
      </c>
      <c r="AW123" s="2">
        <v>15.0</v>
      </c>
      <c r="AX123">
        <f t="shared" si="8"/>
        <v>15</v>
      </c>
      <c r="AZ123" s="2">
        <v>20.0</v>
      </c>
      <c r="BA123">
        <f t="shared" si="9"/>
        <v>20</v>
      </c>
      <c r="BB123" s="2">
        <v>35.0</v>
      </c>
      <c r="BC123" s="2" t="s">
        <v>785</v>
      </c>
      <c r="BD123" s="2" t="s">
        <v>101</v>
      </c>
      <c r="BF123" t="str">
        <f t="shared" si="10"/>
        <v>Google</v>
      </c>
      <c r="BG123" s="2">
        <v>9.0</v>
      </c>
      <c r="BH123" s="2" t="s">
        <v>786</v>
      </c>
      <c r="BI123" s="2" t="s">
        <v>787</v>
      </c>
    </row>
    <row r="124">
      <c r="A124" s="2">
        <v>121.0</v>
      </c>
      <c r="B124">
        <f>if(surveydata3!D123="", 0, 1)</f>
        <v>0</v>
      </c>
      <c r="C124">
        <f>if(surveydata3!E123="", 0, 1)</f>
        <v>1</v>
      </c>
      <c r="D124">
        <f>if(surveydata3!F123="", 0, 1)</f>
        <v>0</v>
      </c>
      <c r="E124">
        <f>if(surveydata3!G123="", 0, 1)</f>
        <v>0</v>
      </c>
      <c r="F124">
        <f>if(surveydata3!H123="", 0, 1)</f>
        <v>1</v>
      </c>
      <c r="G124">
        <f>if(surveydata3!I123="", 0, 1)</f>
        <v>0</v>
      </c>
      <c r="H124" s="4">
        <v>34237.0</v>
      </c>
      <c r="I124" s="2">
        <f t="shared" si="1"/>
        <v>24</v>
      </c>
      <c r="J124" s="2">
        <v>7.0</v>
      </c>
      <c r="K124" s="2">
        <v>0.0</v>
      </c>
      <c r="L124" s="2">
        <v>12.0</v>
      </c>
      <c r="M124" s="2">
        <v>20.0</v>
      </c>
      <c r="N124" s="2" t="s">
        <v>291</v>
      </c>
      <c r="O124" s="2">
        <v>1.0</v>
      </c>
      <c r="P124" s="2" t="s">
        <v>71</v>
      </c>
      <c r="R124" t="str">
        <f t="shared" si="2"/>
        <v>hoodie</v>
      </c>
      <c r="S124" s="2" t="s">
        <v>72</v>
      </c>
      <c r="U124" t="str">
        <f t="shared" si="3"/>
        <v>“Data is the new bacon"</v>
      </c>
      <c r="V124" s="2">
        <v>1.0</v>
      </c>
      <c r="W124" s="2" t="s">
        <v>631</v>
      </c>
      <c r="Y124" t="str">
        <f t="shared" si="4"/>
        <v>Self employed</v>
      </c>
      <c r="Z124" s="2" t="s">
        <v>207</v>
      </c>
      <c r="AB124" t="str">
        <f t="shared" si="5"/>
        <v>C-Level</v>
      </c>
      <c r="AC124" s="2" t="s">
        <v>123</v>
      </c>
      <c r="AE124" t="str">
        <f t="shared" si="6"/>
        <v>Technology &amp; Internet</v>
      </c>
      <c r="AF124" s="2">
        <v>5.0</v>
      </c>
      <c r="AG124" s="2" t="s">
        <v>788</v>
      </c>
      <c r="AH124" s="2" t="s">
        <v>78</v>
      </c>
      <c r="AI124" s="11">
        <f>if(surveydata3!AE123="", 0, 1)</f>
        <v>0</v>
      </c>
      <c r="AJ124" s="11">
        <f>if(surveydata3!AF123="", 0, 1)</f>
        <v>0</v>
      </c>
      <c r="AK124" s="11">
        <f>if(surveydata3!AG123="", 0, 1)</f>
        <v>0</v>
      </c>
      <c r="AL124" s="11">
        <f>if(surveydata3!AH123="", 0, 1)</f>
        <v>1</v>
      </c>
      <c r="AM124" s="11">
        <f>if(surveydata3!AI123="", 0, 1)</f>
        <v>0</v>
      </c>
      <c r="AN124" s="11">
        <f>if(surveydata3!AJ123="", 0, 1)</f>
        <v>0</v>
      </c>
      <c r="AO124" s="11">
        <f>if(surveydata3!AK123="", 0, 1)</f>
        <v>0</v>
      </c>
      <c r="AP124" s="11">
        <f>if(surveydata3!AL123="", 0, 1)</f>
        <v>0</v>
      </c>
      <c r="AQ124" s="11">
        <f>if(surveydata3!AM123="", 0, 1)</f>
        <v>0</v>
      </c>
      <c r="AR124" s="11">
        <f>if(surveydata3!AN123="", 0, 1)</f>
        <v>0</v>
      </c>
      <c r="AS124" s="2" t="s">
        <v>116</v>
      </c>
      <c r="AU124" t="str">
        <f t="shared" si="7"/>
        <v>Stack Overflow</v>
      </c>
      <c r="AV124" s="2">
        <v>5.0</v>
      </c>
      <c r="AX124">
        <f t="shared" si="8"/>
        <v>5</v>
      </c>
      <c r="AY124" s="2">
        <v>5.0</v>
      </c>
      <c r="BA124">
        <f t="shared" si="9"/>
        <v>5</v>
      </c>
      <c r="BB124" s="2">
        <v>10.0</v>
      </c>
      <c r="BC124" s="2" t="s">
        <v>789</v>
      </c>
      <c r="BD124" s="2" t="s">
        <v>84</v>
      </c>
      <c r="BF124" t="str">
        <f t="shared" si="10"/>
        <v>Friend / word of mouth</v>
      </c>
      <c r="BG124" s="2">
        <v>10.0</v>
      </c>
      <c r="BH124" s="2" t="s">
        <v>790</v>
      </c>
      <c r="BI124" s="2" t="s">
        <v>791</v>
      </c>
      <c r="BJ124" s="2" t="s">
        <v>792</v>
      </c>
    </row>
    <row r="125">
      <c r="A125" s="2">
        <v>122.0</v>
      </c>
      <c r="B125">
        <f>if(surveydata3!D124="", 0, 1)</f>
        <v>1</v>
      </c>
      <c r="C125">
        <f>if(surveydata3!E124="", 0, 1)</f>
        <v>0</v>
      </c>
      <c r="D125">
        <f>if(surveydata3!F124="", 0, 1)</f>
        <v>0</v>
      </c>
      <c r="E125">
        <f>if(surveydata3!G124="", 0, 1)</f>
        <v>0</v>
      </c>
      <c r="F125">
        <f>if(surveydata3!H124="", 0, 1)</f>
        <v>0</v>
      </c>
      <c r="G125">
        <f>if(surveydata3!I124="", 0, 1)</f>
        <v>0</v>
      </c>
      <c r="H125" s="4">
        <v>34688.0</v>
      </c>
      <c r="I125" s="2">
        <f t="shared" si="1"/>
        <v>23</v>
      </c>
      <c r="J125" s="2">
        <v>9.0</v>
      </c>
      <c r="K125" s="2">
        <v>10.0</v>
      </c>
      <c r="L125" s="2">
        <v>9.0</v>
      </c>
      <c r="M125" s="2">
        <v>20.0</v>
      </c>
      <c r="N125" s="2" t="s">
        <v>134</v>
      </c>
      <c r="O125" s="2">
        <v>0.0</v>
      </c>
      <c r="P125" s="2" t="s">
        <v>129</v>
      </c>
      <c r="R125" t="str">
        <f t="shared" si="2"/>
        <v>backpack</v>
      </c>
      <c r="T125" s="2" t="s">
        <v>793</v>
      </c>
      <c r="U125" t="str">
        <f t="shared" si="3"/>
        <v>Ceci n'est à 95% pas un pipe</v>
      </c>
      <c r="V125" s="2">
        <v>1.0</v>
      </c>
      <c r="W125" s="2" t="s">
        <v>206</v>
      </c>
      <c r="Y125" t="str">
        <f t="shared" si="4"/>
        <v>Artificial Intelligence Engineer</v>
      </c>
      <c r="Z125" s="2" t="s">
        <v>111</v>
      </c>
      <c r="AB125" t="str">
        <f t="shared" si="5"/>
        <v>Individual Contributor</v>
      </c>
      <c r="AC125" s="2" t="s">
        <v>76</v>
      </c>
      <c r="AE125" t="str">
        <f t="shared" si="6"/>
        <v>Education</v>
      </c>
      <c r="AF125" s="2">
        <v>0.0</v>
      </c>
      <c r="AG125" s="2" t="s">
        <v>794</v>
      </c>
      <c r="AH125" s="2" t="s">
        <v>78</v>
      </c>
      <c r="AI125" s="11">
        <f>if(surveydata3!AE124="", 0, 1)</f>
        <v>0</v>
      </c>
      <c r="AJ125" s="11">
        <f>if(surveydata3!AF124="", 0, 1)</f>
        <v>0</v>
      </c>
      <c r="AK125" s="11">
        <f>if(surveydata3!AG124="", 0, 1)</f>
        <v>0</v>
      </c>
      <c r="AL125" s="11">
        <f>if(surveydata3!AH124="", 0, 1)</f>
        <v>1</v>
      </c>
      <c r="AM125" s="11">
        <f>if(surveydata3!AI124="", 0, 1)</f>
        <v>0</v>
      </c>
      <c r="AN125" s="11">
        <f>if(surveydata3!AJ124="", 0, 1)</f>
        <v>0</v>
      </c>
      <c r="AO125" s="11">
        <f>if(surveydata3!AK124="", 0, 1)</f>
        <v>0</v>
      </c>
      <c r="AP125" s="11">
        <f>if(surveydata3!AL124="", 0, 1)</f>
        <v>0</v>
      </c>
      <c r="AQ125" s="11">
        <f>if(surveydata3!AM124="", 0, 1)</f>
        <v>0</v>
      </c>
      <c r="AR125" s="11">
        <f>if(surveydata3!AN124="", 0, 1)</f>
        <v>0</v>
      </c>
      <c r="AS125" s="2" t="s">
        <v>97</v>
      </c>
      <c r="AU125" t="str">
        <f t="shared" si="7"/>
        <v>Forums</v>
      </c>
      <c r="AW125" s="2">
        <v>30.0</v>
      </c>
      <c r="AX125">
        <f t="shared" si="8"/>
        <v>30</v>
      </c>
      <c r="AY125" s="2">
        <v>5.0</v>
      </c>
      <c r="BA125">
        <f t="shared" si="9"/>
        <v>5</v>
      </c>
      <c r="BB125" s="2">
        <v>200.0</v>
      </c>
      <c r="BC125" s="2" t="s">
        <v>795</v>
      </c>
      <c r="BD125" s="2" t="s">
        <v>101</v>
      </c>
      <c r="BF125" t="str">
        <f t="shared" si="10"/>
        <v>Google</v>
      </c>
      <c r="BG125" s="2">
        <v>9.0</v>
      </c>
      <c r="BH125" s="2" t="s">
        <v>796</v>
      </c>
      <c r="BI125" s="2" t="s">
        <v>797</v>
      </c>
      <c r="BJ125" s="2" t="s">
        <v>798</v>
      </c>
    </row>
    <row r="126">
      <c r="A126" s="2">
        <v>123.0</v>
      </c>
      <c r="B126">
        <f>if(surveydata3!D125="", 0, 1)</f>
        <v>1</v>
      </c>
      <c r="C126">
        <f>if(surveydata3!E125="", 0, 1)</f>
        <v>1</v>
      </c>
      <c r="D126">
        <f>if(surveydata3!F125="", 0, 1)</f>
        <v>0</v>
      </c>
      <c r="E126">
        <f>if(surveydata3!G125="", 0, 1)</f>
        <v>0</v>
      </c>
      <c r="F126">
        <f>if(surveydata3!H125="", 0, 1)</f>
        <v>0</v>
      </c>
      <c r="G126">
        <f>if(surveydata3!I125="", 0, 1)</f>
        <v>0</v>
      </c>
      <c r="H126" s="4">
        <v>29094.0</v>
      </c>
      <c r="I126" s="2">
        <f t="shared" si="1"/>
        <v>39</v>
      </c>
      <c r="J126" s="2">
        <v>8.0</v>
      </c>
      <c r="K126" s="2">
        <v>0.0</v>
      </c>
      <c r="L126" s="2">
        <v>8.0</v>
      </c>
      <c r="M126" s="2">
        <v>24.0</v>
      </c>
      <c r="N126" s="2" t="s">
        <v>128</v>
      </c>
      <c r="O126" s="2">
        <v>0.0</v>
      </c>
      <c r="P126" s="2" t="s">
        <v>205</v>
      </c>
      <c r="R126" t="str">
        <f t="shared" si="2"/>
        <v>socks</v>
      </c>
      <c r="S126" s="2" t="s">
        <v>90</v>
      </c>
      <c r="U126" t="str">
        <f t="shared" si="3"/>
        <v>”Math - all the cool kids are doing it”</v>
      </c>
      <c r="V126" s="2">
        <v>1.0</v>
      </c>
      <c r="W126" s="2" t="s">
        <v>315</v>
      </c>
      <c r="Y126" t="str">
        <f t="shared" si="4"/>
        <v>Software Engineer</v>
      </c>
      <c r="Z126" s="2" t="s">
        <v>111</v>
      </c>
      <c r="AB126" t="str">
        <f t="shared" si="5"/>
        <v>Individual Contributor</v>
      </c>
      <c r="AC126" s="2" t="s">
        <v>123</v>
      </c>
      <c r="AE126" t="str">
        <f t="shared" si="6"/>
        <v>Technology &amp; Internet</v>
      </c>
      <c r="AF126" s="2">
        <v>20.0</v>
      </c>
      <c r="AG126" s="2" t="s">
        <v>674</v>
      </c>
      <c r="AH126" s="2" t="s">
        <v>78</v>
      </c>
      <c r="AI126" s="11">
        <f>if(surveydata3!AE125="", 0, 1)</f>
        <v>0</v>
      </c>
      <c r="AJ126" s="11">
        <f>if(surveydata3!AF125="", 0, 1)</f>
        <v>0</v>
      </c>
      <c r="AK126" s="11">
        <f>if(surveydata3!AG125="", 0, 1)</f>
        <v>1</v>
      </c>
      <c r="AL126" s="11">
        <f>if(surveydata3!AH125="", 0, 1)</f>
        <v>0</v>
      </c>
      <c r="AM126" s="11">
        <f>if(surveydata3!AI125="", 0, 1)</f>
        <v>1</v>
      </c>
      <c r="AN126" s="11">
        <f>if(surveydata3!AJ125="", 0, 1)</f>
        <v>0</v>
      </c>
      <c r="AO126" s="11">
        <f>if(surveydata3!AK125="", 0, 1)</f>
        <v>0</v>
      </c>
      <c r="AP126" s="11">
        <f>if(surveydata3!AL125="", 0, 1)</f>
        <v>0</v>
      </c>
      <c r="AQ126" s="11">
        <f>if(surveydata3!AM125="", 0, 1)</f>
        <v>0</v>
      </c>
      <c r="AR126" s="11">
        <f>if(surveydata3!AN125="", 0, 1)</f>
        <v>0</v>
      </c>
      <c r="AS126" s="2" t="s">
        <v>665</v>
      </c>
      <c r="AU126" t="str">
        <f t="shared" si="7"/>
        <v>Live Help</v>
      </c>
      <c r="AV126" s="2">
        <v>6.0</v>
      </c>
      <c r="AX126">
        <f t="shared" si="8"/>
        <v>6</v>
      </c>
      <c r="AY126" s="2">
        <v>6.0</v>
      </c>
      <c r="BA126">
        <f t="shared" si="9"/>
        <v>6</v>
      </c>
      <c r="BB126" s="2">
        <v>15.0</v>
      </c>
      <c r="BC126" s="2" t="s">
        <v>799</v>
      </c>
      <c r="BD126" s="2" t="s">
        <v>101</v>
      </c>
      <c r="BF126" t="str">
        <f t="shared" si="10"/>
        <v>Google</v>
      </c>
      <c r="BG126" s="2">
        <v>10.0</v>
      </c>
      <c r="BH126" s="2" t="s">
        <v>800</v>
      </c>
      <c r="BI126" s="2" t="s">
        <v>801</v>
      </c>
      <c r="BJ126" s="2" t="s">
        <v>802</v>
      </c>
    </row>
    <row r="127">
      <c r="A127" s="2">
        <v>124.0</v>
      </c>
      <c r="B127">
        <f>if(surveydata3!D126="", 0, 1)</f>
        <v>1</v>
      </c>
      <c r="C127">
        <f>if(surveydata3!E126="", 0, 1)</f>
        <v>0</v>
      </c>
      <c r="D127">
        <f>if(surveydata3!F126="", 0, 1)</f>
        <v>0</v>
      </c>
      <c r="E127">
        <f>if(surveydata3!G126="", 0, 1)</f>
        <v>0</v>
      </c>
      <c r="F127">
        <f>if(surveydata3!H126="", 0, 1)</f>
        <v>1</v>
      </c>
      <c r="G127">
        <f>if(surveydata3!I126="", 0, 1)</f>
        <v>0</v>
      </c>
      <c r="H127" s="4">
        <v>29489.0</v>
      </c>
      <c r="I127" s="2">
        <f t="shared" si="1"/>
        <v>37</v>
      </c>
      <c r="J127" s="2">
        <v>8.0</v>
      </c>
      <c r="K127" s="2">
        <v>30.0</v>
      </c>
      <c r="L127" s="2">
        <v>10.0</v>
      </c>
      <c r="M127" s="2">
        <v>3.0</v>
      </c>
      <c r="N127" s="2" t="s">
        <v>405</v>
      </c>
      <c r="O127" s="2">
        <v>0.0</v>
      </c>
      <c r="P127" s="2" t="s">
        <v>129</v>
      </c>
      <c r="R127" t="str">
        <f t="shared" si="2"/>
        <v>backpack</v>
      </c>
      <c r="S127" s="2" t="s">
        <v>135</v>
      </c>
      <c r="U127" t="str">
        <f t="shared" si="3"/>
        <v>“A quality life demands quality questions”</v>
      </c>
      <c r="V127" s="2">
        <v>1.0</v>
      </c>
      <c r="W127" s="2" t="s">
        <v>803</v>
      </c>
      <c r="Y127" t="str">
        <f t="shared" si="4"/>
        <v>Marketing</v>
      </c>
      <c r="Z127" s="2" t="s">
        <v>75</v>
      </c>
      <c r="AB127" t="str">
        <f t="shared" si="5"/>
        <v>Manager</v>
      </c>
      <c r="AC127" s="2" t="s">
        <v>457</v>
      </c>
      <c r="AE127" t="str">
        <f t="shared" si="6"/>
        <v>Telecommunications</v>
      </c>
      <c r="AF127" s="2">
        <v>10.0</v>
      </c>
      <c r="AG127" s="2" t="s">
        <v>804</v>
      </c>
      <c r="AH127" s="2" t="s">
        <v>114</v>
      </c>
      <c r="AI127" s="11">
        <f>if(surveydata3!AE126="", 0, 1)</f>
        <v>0</v>
      </c>
      <c r="AJ127" s="11">
        <f>if(surveydata3!AF126="", 0, 1)</f>
        <v>1</v>
      </c>
      <c r="AK127" s="11">
        <f>if(surveydata3!AG126="", 0, 1)</f>
        <v>0</v>
      </c>
      <c r="AL127" s="11">
        <f>if(surveydata3!AH126="", 0, 1)</f>
        <v>0</v>
      </c>
      <c r="AM127" s="11">
        <f>if(surveydata3!AI126="", 0, 1)</f>
        <v>0</v>
      </c>
      <c r="AN127" s="11">
        <f>if(surveydata3!AJ126="", 0, 1)</f>
        <v>0</v>
      </c>
      <c r="AO127" s="11">
        <f>if(surveydata3!AK126="", 0, 1)</f>
        <v>0</v>
      </c>
      <c r="AP127" s="11">
        <f>if(surveydata3!AL126="", 0, 1)</f>
        <v>0</v>
      </c>
      <c r="AQ127" s="11">
        <f>if(surveydata3!AM126="", 0, 1)</f>
        <v>0</v>
      </c>
      <c r="AR127" s="11">
        <f>if(surveydata3!AN126="", 0, 1)</f>
        <v>0</v>
      </c>
      <c r="AS127" s="2" t="s">
        <v>237</v>
      </c>
      <c r="AU127" t="str">
        <f t="shared" si="7"/>
        <v>Mentor Help (classroom or 1:1 mentors)</v>
      </c>
      <c r="AV127" s="2">
        <v>6.0</v>
      </c>
      <c r="AX127">
        <f t="shared" si="8"/>
        <v>6</v>
      </c>
      <c r="AY127" s="2">
        <v>4.0</v>
      </c>
      <c r="BA127">
        <f t="shared" si="9"/>
        <v>4</v>
      </c>
      <c r="BB127" s="2">
        <v>150.0</v>
      </c>
      <c r="BC127" s="2" t="s">
        <v>805</v>
      </c>
      <c r="BD127" s="2" t="s">
        <v>84</v>
      </c>
      <c r="BF127" t="str">
        <f t="shared" si="10"/>
        <v>Friend / word of mouth</v>
      </c>
      <c r="BG127" s="2">
        <v>10.0</v>
      </c>
      <c r="BH127" s="2" t="s">
        <v>806</v>
      </c>
      <c r="BI127" s="2" t="s">
        <v>540</v>
      </c>
      <c r="BJ127" s="2" t="s">
        <v>807</v>
      </c>
    </row>
    <row r="128">
      <c r="A128" s="2">
        <v>125.0</v>
      </c>
      <c r="B128">
        <f>if(surveydata3!D127="", 0, 1)</f>
        <v>1</v>
      </c>
      <c r="C128">
        <f>if(surveydata3!E127="", 0, 1)</f>
        <v>0</v>
      </c>
      <c r="D128">
        <f>if(surveydata3!F127="", 0, 1)</f>
        <v>0</v>
      </c>
      <c r="E128">
        <f>if(surveydata3!G127="", 0, 1)</f>
        <v>1</v>
      </c>
      <c r="F128">
        <f>if(surveydata3!H127="", 0, 1)</f>
        <v>0</v>
      </c>
      <c r="G128">
        <f>if(surveydata3!I127="", 0, 1)</f>
        <v>0</v>
      </c>
      <c r="H128" s="4">
        <v>33476.0</v>
      </c>
      <c r="I128" s="2">
        <f t="shared" si="1"/>
        <v>27</v>
      </c>
      <c r="J128" s="2">
        <v>8.0</v>
      </c>
      <c r="K128" s="2">
        <v>60.0</v>
      </c>
      <c r="L128" s="2">
        <v>10.0</v>
      </c>
      <c r="M128" s="2">
        <v>10.0</v>
      </c>
      <c r="N128" s="2" t="s">
        <v>70</v>
      </c>
      <c r="O128" s="2">
        <v>0.0</v>
      </c>
      <c r="P128" s="2" t="s">
        <v>193</v>
      </c>
      <c r="R128" t="str">
        <f t="shared" si="2"/>
        <v>shoes (brand is TBD… probably Adidas or Puma)</v>
      </c>
      <c r="S128" s="2" t="s">
        <v>72</v>
      </c>
      <c r="U128" t="str">
        <f t="shared" si="3"/>
        <v>“Data is the new bacon"</v>
      </c>
      <c r="V128" s="2">
        <v>1.0</v>
      </c>
      <c r="W128" s="2" t="s">
        <v>315</v>
      </c>
      <c r="Y128" t="str">
        <f t="shared" si="4"/>
        <v>Software Engineer</v>
      </c>
      <c r="Z128" s="2" t="s">
        <v>75</v>
      </c>
      <c r="AB128" t="str">
        <f t="shared" si="5"/>
        <v>Manager</v>
      </c>
      <c r="AC128" s="2" t="s">
        <v>123</v>
      </c>
      <c r="AE128" t="str">
        <f t="shared" si="6"/>
        <v>Technology &amp; Internet</v>
      </c>
      <c r="AF128" s="2">
        <v>5.0</v>
      </c>
      <c r="AG128" s="2" t="s">
        <v>101</v>
      </c>
      <c r="AH128" s="2" t="s">
        <v>114</v>
      </c>
      <c r="AI128" s="11">
        <f>if(surveydata3!AE127="", 0, 1)</f>
        <v>0</v>
      </c>
      <c r="AJ128" s="11">
        <f>if(surveydata3!AF127="", 0, 1)</f>
        <v>0</v>
      </c>
      <c r="AK128" s="11">
        <f>if(surveydata3!AG127="", 0, 1)</f>
        <v>0</v>
      </c>
      <c r="AL128" s="11">
        <f>if(surveydata3!AH127="", 0, 1)</f>
        <v>0</v>
      </c>
      <c r="AM128" s="11">
        <f>if(surveydata3!AI127="", 0, 1)</f>
        <v>0</v>
      </c>
      <c r="AN128" s="11">
        <f>if(surveydata3!AJ127="", 0, 1)</f>
        <v>1</v>
      </c>
      <c r="AO128" s="11">
        <f>if(surveydata3!AK127="", 0, 1)</f>
        <v>0</v>
      </c>
      <c r="AP128" s="11">
        <f>if(surveydata3!AL127="", 0, 1)</f>
        <v>0</v>
      </c>
      <c r="AQ128" s="11">
        <f>if(surveydata3!AM127="", 0, 1)</f>
        <v>0</v>
      </c>
      <c r="AR128" s="11">
        <f>if(surveydata3!AN127="", 0, 1)</f>
        <v>0</v>
      </c>
      <c r="AS128" s="2" t="s">
        <v>79</v>
      </c>
      <c r="AU128" t="str">
        <f t="shared" si="7"/>
        <v>Slack Channel</v>
      </c>
      <c r="AW128" s="2">
        <v>10.0</v>
      </c>
      <c r="AX128">
        <f t="shared" si="8"/>
        <v>10</v>
      </c>
      <c r="AY128" s="2">
        <v>6.0</v>
      </c>
      <c r="BA128">
        <f t="shared" si="9"/>
        <v>6</v>
      </c>
      <c r="BB128" s="2">
        <v>8.0</v>
      </c>
      <c r="BC128" s="2" t="s">
        <v>808</v>
      </c>
      <c r="BD128" s="2" t="s">
        <v>101</v>
      </c>
      <c r="BF128" t="str">
        <f t="shared" si="10"/>
        <v>Google</v>
      </c>
      <c r="BG128" s="2">
        <v>9.0</v>
      </c>
      <c r="BH128" s="2" t="s">
        <v>809</v>
      </c>
    </row>
    <row r="129">
      <c r="A129" s="2">
        <v>126.0</v>
      </c>
      <c r="B129">
        <f>if(surveydata3!D128="", 0, 1)</f>
        <v>0</v>
      </c>
      <c r="C129">
        <f>if(surveydata3!E128="", 0, 1)</f>
        <v>0</v>
      </c>
      <c r="D129">
        <f>if(surveydata3!F128="", 0, 1)</f>
        <v>0</v>
      </c>
      <c r="E129">
        <f>if(surveydata3!G128="", 0, 1)</f>
        <v>0</v>
      </c>
      <c r="F129">
        <f>if(surveydata3!H128="", 0, 1)</f>
        <v>1</v>
      </c>
      <c r="G129">
        <f>if(surveydata3!I128="", 0, 1)</f>
        <v>0</v>
      </c>
      <c r="H129" s="4">
        <v>32011.0</v>
      </c>
      <c r="I129" s="2">
        <f t="shared" si="1"/>
        <v>31</v>
      </c>
      <c r="J129" s="2">
        <v>7.0</v>
      </c>
      <c r="K129" s="2">
        <v>0.0</v>
      </c>
      <c r="L129" s="2">
        <v>12.0</v>
      </c>
      <c r="M129" s="2">
        <v>0.0</v>
      </c>
      <c r="N129" s="2" t="s">
        <v>167</v>
      </c>
      <c r="O129" s="2">
        <v>1.0</v>
      </c>
      <c r="P129" s="2" t="s">
        <v>193</v>
      </c>
      <c r="R129" t="str">
        <f t="shared" si="2"/>
        <v>shoes (brand is TBD… probably Adidas or Puma)</v>
      </c>
      <c r="S129" s="2" t="s">
        <v>130</v>
      </c>
      <c r="U129" t="str">
        <f t="shared" si="3"/>
        <v>“Machine learning for life”</v>
      </c>
      <c r="V129" s="2">
        <v>1.0</v>
      </c>
      <c r="W129" s="2" t="s">
        <v>315</v>
      </c>
      <c r="Y129" t="str">
        <f t="shared" si="4"/>
        <v>Software Engineer</v>
      </c>
      <c r="Z129" s="2" t="s">
        <v>147</v>
      </c>
      <c r="AB129" t="str">
        <f t="shared" si="5"/>
        <v>Not Applicable</v>
      </c>
      <c r="AC129" s="2" t="s">
        <v>123</v>
      </c>
      <c r="AE129" t="str">
        <f t="shared" si="6"/>
        <v>Technology &amp; Internet</v>
      </c>
      <c r="AF129" s="2">
        <v>7.0</v>
      </c>
      <c r="AG129" s="2" t="s">
        <v>719</v>
      </c>
      <c r="AH129" s="2" t="s">
        <v>114</v>
      </c>
      <c r="AI129" s="11">
        <f>if(surveydata3!AE128="", 0, 1)</f>
        <v>0</v>
      </c>
      <c r="AJ129" s="11">
        <f>if(surveydata3!AF128="", 0, 1)</f>
        <v>0</v>
      </c>
      <c r="AK129" s="11">
        <f>if(surveydata3!AG128="", 0, 1)</f>
        <v>0</v>
      </c>
      <c r="AL129" s="11">
        <f>if(surveydata3!AH128="", 0, 1)</f>
        <v>1</v>
      </c>
      <c r="AM129" s="11">
        <f>if(surveydata3!AI128="", 0, 1)</f>
        <v>0</v>
      </c>
      <c r="AN129" s="11">
        <f>if(surveydata3!AJ128="", 0, 1)</f>
        <v>0</v>
      </c>
      <c r="AO129" s="11">
        <f>if(surveydata3!AK128="", 0, 1)</f>
        <v>0</v>
      </c>
      <c r="AP129" s="11">
        <f>if(surveydata3!AL128="", 0, 1)</f>
        <v>0</v>
      </c>
      <c r="AQ129" s="11">
        <f>if(surveydata3!AM128="", 0, 1)</f>
        <v>0</v>
      </c>
      <c r="AR129" s="11">
        <f>if(surveydata3!AN128="", 0, 1)</f>
        <v>0</v>
      </c>
      <c r="AS129" s="2" t="s">
        <v>97</v>
      </c>
      <c r="AU129" t="str">
        <f t="shared" si="7"/>
        <v>Forums</v>
      </c>
      <c r="AW129" s="2">
        <v>15.0</v>
      </c>
      <c r="AX129">
        <f t="shared" si="8"/>
        <v>15</v>
      </c>
      <c r="AZ129" s="2">
        <v>10.0</v>
      </c>
      <c r="BA129">
        <f t="shared" si="9"/>
        <v>10</v>
      </c>
      <c r="BB129" s="2">
        <v>20.0</v>
      </c>
      <c r="BC129" s="2" t="s">
        <v>719</v>
      </c>
      <c r="BD129" s="2" t="s">
        <v>84</v>
      </c>
      <c r="BF129" t="str">
        <f t="shared" si="10"/>
        <v>Friend / word of mouth</v>
      </c>
      <c r="BG129" s="2">
        <v>9.0</v>
      </c>
      <c r="BH129" s="2" t="s">
        <v>719</v>
      </c>
      <c r="BI129" s="2" t="s">
        <v>719</v>
      </c>
      <c r="BJ129" s="2" t="s">
        <v>719</v>
      </c>
    </row>
    <row r="130">
      <c r="A130" s="2">
        <v>127.0</v>
      </c>
      <c r="B130">
        <f>if(surveydata3!D129="", 0, 1)</f>
        <v>1</v>
      </c>
      <c r="C130">
        <f>if(surveydata3!E129="", 0, 1)</f>
        <v>0</v>
      </c>
      <c r="D130">
        <f>if(surveydata3!F129="", 0, 1)</f>
        <v>0</v>
      </c>
      <c r="E130">
        <f>if(surveydata3!G129="", 0, 1)</f>
        <v>0</v>
      </c>
      <c r="F130">
        <f>if(surveydata3!H129="", 0, 1)</f>
        <v>0</v>
      </c>
      <c r="G130">
        <f>if(surveydata3!I129="", 0, 1)</f>
        <v>0</v>
      </c>
      <c r="H130" s="4">
        <v>34037.0</v>
      </c>
      <c r="I130" s="2">
        <f t="shared" si="1"/>
        <v>25</v>
      </c>
      <c r="J130" s="2">
        <v>7.0</v>
      </c>
      <c r="K130" s="2">
        <v>60.0</v>
      </c>
      <c r="L130" s="2">
        <v>11.0</v>
      </c>
      <c r="M130" s="2">
        <v>6.0</v>
      </c>
      <c r="N130" s="2" t="s">
        <v>167</v>
      </c>
      <c r="O130" s="2">
        <v>0.0</v>
      </c>
      <c r="P130" s="2" t="s">
        <v>71</v>
      </c>
      <c r="R130" t="str">
        <f t="shared" si="2"/>
        <v>hoodie</v>
      </c>
      <c r="S130" s="2" t="s">
        <v>130</v>
      </c>
      <c r="U130" t="str">
        <f t="shared" si="3"/>
        <v>“Machine learning for life”</v>
      </c>
      <c r="V130" s="2">
        <v>1.0</v>
      </c>
      <c r="W130" s="2" t="s">
        <v>315</v>
      </c>
      <c r="Y130" t="str">
        <f t="shared" si="4"/>
        <v>Software Engineer</v>
      </c>
      <c r="Z130" s="2" t="s">
        <v>111</v>
      </c>
      <c r="AB130" t="str">
        <f t="shared" si="5"/>
        <v>Individual Contributor</v>
      </c>
      <c r="AC130" s="2" t="s">
        <v>123</v>
      </c>
      <c r="AE130" t="str">
        <f t="shared" si="6"/>
        <v>Technology &amp; Internet</v>
      </c>
      <c r="AF130" s="2">
        <v>3.0</v>
      </c>
      <c r="AG130" s="2" t="s">
        <v>810</v>
      </c>
      <c r="AH130" s="2" t="s">
        <v>114</v>
      </c>
      <c r="AI130" s="11">
        <f>if(surveydata3!AE129="", 0, 1)</f>
        <v>0</v>
      </c>
      <c r="AJ130" s="11">
        <f>if(surveydata3!AF129="", 0, 1)</f>
        <v>0</v>
      </c>
      <c r="AK130" s="11">
        <f>if(surveydata3!AG129="", 0, 1)</f>
        <v>0</v>
      </c>
      <c r="AL130" s="11">
        <f>if(surveydata3!AH129="", 0, 1)</f>
        <v>1</v>
      </c>
      <c r="AM130" s="11">
        <f>if(surveydata3!AI129="", 0, 1)</f>
        <v>0</v>
      </c>
      <c r="AN130" s="11">
        <f>if(surveydata3!AJ129="", 0, 1)</f>
        <v>0</v>
      </c>
      <c r="AO130" s="11">
        <f>if(surveydata3!AK129="", 0, 1)</f>
        <v>0</v>
      </c>
      <c r="AP130" s="11">
        <f>if(surveydata3!AL129="", 0, 1)</f>
        <v>0</v>
      </c>
      <c r="AQ130" s="11">
        <f>if(surveydata3!AM129="", 0, 1)</f>
        <v>0</v>
      </c>
      <c r="AR130" s="11">
        <f>if(surveydata3!AN129="", 0, 1)</f>
        <v>0</v>
      </c>
      <c r="AS130" s="2" t="s">
        <v>97</v>
      </c>
      <c r="AU130" t="str">
        <f t="shared" si="7"/>
        <v>Forums</v>
      </c>
      <c r="AV130" s="2">
        <v>5.0</v>
      </c>
      <c r="AX130">
        <f t="shared" si="8"/>
        <v>5</v>
      </c>
      <c r="AY130" s="2">
        <v>1.0</v>
      </c>
      <c r="BA130">
        <f t="shared" si="9"/>
        <v>1</v>
      </c>
      <c r="BB130" s="2">
        <v>10.0</v>
      </c>
      <c r="BC130" s="2" t="s">
        <v>811</v>
      </c>
      <c r="BD130" s="2" t="s">
        <v>84</v>
      </c>
      <c r="BF130" t="str">
        <f t="shared" si="10"/>
        <v>Friend / word of mouth</v>
      </c>
      <c r="BG130" s="2">
        <v>10.0</v>
      </c>
      <c r="BH130" s="2" t="s">
        <v>812</v>
      </c>
      <c r="BI130" s="2" t="s">
        <v>813</v>
      </c>
    </row>
    <row r="131">
      <c r="A131" s="2">
        <v>128.0</v>
      </c>
      <c r="B131">
        <f>if(surveydata3!D130="", 0, 1)</f>
        <v>1</v>
      </c>
      <c r="C131">
        <f>if(surveydata3!E130="", 0, 1)</f>
        <v>1</v>
      </c>
      <c r="D131">
        <f>if(surveydata3!F130="", 0, 1)</f>
        <v>0</v>
      </c>
      <c r="E131">
        <f>if(surveydata3!G130="", 0, 1)</f>
        <v>0</v>
      </c>
      <c r="F131">
        <f>if(surveydata3!H130="", 0, 1)</f>
        <v>1</v>
      </c>
      <c r="G131">
        <f>if(surveydata3!I130="", 0, 1)</f>
        <v>0</v>
      </c>
      <c r="H131" s="4">
        <v>28828.0</v>
      </c>
      <c r="I131" s="2">
        <f t="shared" si="1"/>
        <v>39</v>
      </c>
      <c r="J131" s="2">
        <v>5.0</v>
      </c>
      <c r="K131" s="2">
        <v>30.0</v>
      </c>
      <c r="L131" s="2">
        <v>16.0</v>
      </c>
      <c r="M131" s="2">
        <v>50.0</v>
      </c>
      <c r="N131" s="2" t="s">
        <v>128</v>
      </c>
      <c r="O131" s="2">
        <v>1.0</v>
      </c>
      <c r="P131" s="2" t="s">
        <v>89</v>
      </c>
      <c r="R131" t="str">
        <f t="shared" si="2"/>
        <v>t-shirt</v>
      </c>
      <c r="S131" s="2" t="s">
        <v>90</v>
      </c>
      <c r="U131" t="str">
        <f t="shared" si="3"/>
        <v>”Math - all the cool kids are doing it”</v>
      </c>
      <c r="V131" s="2">
        <v>1.0</v>
      </c>
      <c r="W131" s="2" t="s">
        <v>577</v>
      </c>
      <c r="Y131" t="str">
        <f t="shared" si="4"/>
        <v>Accounting/Finance</v>
      </c>
      <c r="Z131" s="2" t="s">
        <v>75</v>
      </c>
      <c r="AB131" t="str">
        <f t="shared" si="5"/>
        <v>Manager</v>
      </c>
      <c r="AD131" s="2" t="s">
        <v>814</v>
      </c>
      <c r="AE131" t="str">
        <f t="shared" si="6"/>
        <v>Micro finance</v>
      </c>
      <c r="AF131" s="2">
        <v>13.0</v>
      </c>
      <c r="AG131" s="2" t="s">
        <v>815</v>
      </c>
      <c r="AH131" s="2" t="s">
        <v>114</v>
      </c>
      <c r="AI131" s="11">
        <f>if(surveydata3!AE130="", 0, 1)</f>
        <v>0</v>
      </c>
      <c r="AJ131" s="11">
        <f>if(surveydata3!AF130="", 0, 1)</f>
        <v>0</v>
      </c>
      <c r="AK131" s="11">
        <f>if(surveydata3!AG130="", 0, 1)</f>
        <v>0</v>
      </c>
      <c r="AL131" s="11">
        <f>if(surveydata3!AH130="", 0, 1)</f>
        <v>1</v>
      </c>
      <c r="AM131" s="11">
        <f>if(surveydata3!AI130="", 0, 1)</f>
        <v>0</v>
      </c>
      <c r="AN131" s="11">
        <f>if(surveydata3!AJ130="", 0, 1)</f>
        <v>0</v>
      </c>
      <c r="AO131" s="11">
        <f>if(surveydata3!AK130="", 0, 1)</f>
        <v>0</v>
      </c>
      <c r="AP131" s="11">
        <f>if(surveydata3!AL130="", 0, 1)</f>
        <v>0</v>
      </c>
      <c r="AQ131" s="11">
        <f>if(surveydata3!AM130="", 0, 1)</f>
        <v>0</v>
      </c>
      <c r="AR131" s="11">
        <f>if(surveydata3!AN130="", 0, 1)</f>
        <v>0</v>
      </c>
      <c r="AS131" s="2" t="s">
        <v>97</v>
      </c>
      <c r="AU131" t="str">
        <f t="shared" si="7"/>
        <v>Forums</v>
      </c>
      <c r="AV131" s="2">
        <v>6.0</v>
      </c>
      <c r="AX131">
        <f t="shared" si="8"/>
        <v>6</v>
      </c>
      <c r="AZ131" s="2">
        <v>10.0</v>
      </c>
      <c r="BA131">
        <f t="shared" si="9"/>
        <v>10</v>
      </c>
      <c r="BB131" s="2">
        <v>20.0</v>
      </c>
      <c r="BC131" s="2" t="s">
        <v>816</v>
      </c>
      <c r="BD131" s="2" t="s">
        <v>294</v>
      </c>
      <c r="BF131" t="str">
        <f t="shared" si="10"/>
        <v>Twitter</v>
      </c>
      <c r="BG131" s="2">
        <v>10.0</v>
      </c>
      <c r="BH131" s="2" t="s">
        <v>817</v>
      </c>
      <c r="BI131" s="2" t="s">
        <v>818</v>
      </c>
      <c r="BJ131" s="2" t="s">
        <v>819</v>
      </c>
    </row>
    <row r="132">
      <c r="A132" s="2">
        <v>129.0</v>
      </c>
      <c r="B132">
        <f>if(surveydata3!D131="", 0, 1)</f>
        <v>1</v>
      </c>
      <c r="C132">
        <f>if(surveydata3!E131="", 0, 1)</f>
        <v>0</v>
      </c>
      <c r="D132">
        <f>if(surveydata3!F131="", 0, 1)</f>
        <v>0</v>
      </c>
      <c r="E132">
        <f>if(surveydata3!G131="", 0, 1)</f>
        <v>0</v>
      </c>
      <c r="F132">
        <f>if(surveydata3!H131="", 0, 1)</f>
        <v>0</v>
      </c>
      <c r="G132">
        <f>if(surveydata3!I131="", 0, 1)</f>
        <v>0</v>
      </c>
      <c r="I132" s="2" t="str">
        <f t="shared" si="1"/>
        <v/>
      </c>
      <c r="J132" s="2">
        <v>8.0</v>
      </c>
      <c r="K132" s="2">
        <v>90.0</v>
      </c>
      <c r="L132" s="2">
        <v>6.0</v>
      </c>
      <c r="M132" s="2">
        <v>4.0</v>
      </c>
      <c r="N132" s="2" t="s">
        <v>128</v>
      </c>
      <c r="O132" s="2">
        <v>0.0</v>
      </c>
      <c r="P132" s="2" t="s">
        <v>108</v>
      </c>
      <c r="R132" t="str">
        <f t="shared" si="2"/>
        <v>jacket (brand is TBD... probably Patagonia)</v>
      </c>
      <c r="S132" s="2" t="s">
        <v>90</v>
      </c>
      <c r="U132" t="str">
        <f t="shared" si="3"/>
        <v>”Math - all the cool kids are doing it”</v>
      </c>
      <c r="V132" s="2">
        <v>1.0</v>
      </c>
      <c r="W132" s="2" t="s">
        <v>315</v>
      </c>
      <c r="Y132" t="str">
        <f t="shared" si="4"/>
        <v>Software Engineer</v>
      </c>
      <c r="Z132" s="2" t="s">
        <v>111</v>
      </c>
      <c r="AB132" t="str">
        <f t="shared" si="5"/>
        <v>Individual Contributor</v>
      </c>
      <c r="AC132" s="2" t="s">
        <v>123</v>
      </c>
      <c r="AE132" t="str">
        <f t="shared" si="6"/>
        <v>Technology &amp; Internet</v>
      </c>
      <c r="AF132" s="2">
        <v>10.0</v>
      </c>
      <c r="AG132" s="2" t="s">
        <v>820</v>
      </c>
      <c r="AH132" s="2" t="s">
        <v>114</v>
      </c>
      <c r="AI132" s="11">
        <f>if(surveydata3!AE131="", 0, 1)</f>
        <v>0</v>
      </c>
      <c r="AJ132" s="11">
        <f>if(surveydata3!AF131="", 0, 1)</f>
        <v>0</v>
      </c>
      <c r="AK132" s="11">
        <f>if(surveydata3!AG131="", 0, 1)</f>
        <v>0</v>
      </c>
      <c r="AL132" s="11">
        <f>if(surveydata3!AH131="", 0, 1)</f>
        <v>1</v>
      </c>
      <c r="AM132" s="11">
        <f>if(surveydata3!AI131="", 0, 1)</f>
        <v>0</v>
      </c>
      <c r="AN132" s="11">
        <f>if(surveydata3!AJ131="", 0, 1)</f>
        <v>0</v>
      </c>
      <c r="AO132" s="11">
        <f>if(surveydata3!AK131="", 0, 1)</f>
        <v>0</v>
      </c>
      <c r="AP132" s="11">
        <f>if(surveydata3!AL131="", 0, 1)</f>
        <v>0</v>
      </c>
      <c r="AQ132" s="11">
        <f>if(surveydata3!AM131="", 0, 1)</f>
        <v>0</v>
      </c>
      <c r="AR132" s="11">
        <f>if(surveydata3!AN131="", 0, 1)</f>
        <v>0</v>
      </c>
      <c r="AS132" s="2" t="s">
        <v>116</v>
      </c>
      <c r="AU132" t="str">
        <f t="shared" si="7"/>
        <v>Stack Overflow</v>
      </c>
      <c r="AV132" s="2">
        <v>6.0</v>
      </c>
      <c r="AX132">
        <f t="shared" si="8"/>
        <v>6</v>
      </c>
      <c r="AY132" s="2">
        <v>4.0</v>
      </c>
      <c r="BA132">
        <f t="shared" si="9"/>
        <v>4</v>
      </c>
      <c r="BB132" s="2">
        <v>30.0</v>
      </c>
      <c r="BC132" s="2" t="s">
        <v>821</v>
      </c>
      <c r="BD132" s="2" t="s">
        <v>84</v>
      </c>
      <c r="BF132" t="str">
        <f t="shared" si="10"/>
        <v>Friend / word of mouth</v>
      </c>
      <c r="BG132" s="2">
        <v>9.0</v>
      </c>
      <c r="BH132" s="2" t="s">
        <v>822</v>
      </c>
    </row>
    <row r="133">
      <c r="A133" s="2">
        <v>130.0</v>
      </c>
      <c r="B133">
        <f>if(surveydata3!D132="", 0, 1)</f>
        <v>1</v>
      </c>
      <c r="C133">
        <f>if(surveydata3!E132="", 0, 1)</f>
        <v>0</v>
      </c>
      <c r="D133">
        <f>if(surveydata3!F132="", 0, 1)</f>
        <v>0</v>
      </c>
      <c r="E133">
        <f>if(surveydata3!G132="", 0, 1)</f>
        <v>0</v>
      </c>
      <c r="F133">
        <f>if(surveydata3!H132="", 0, 1)</f>
        <v>1</v>
      </c>
      <c r="G133">
        <f>if(surveydata3!I132="", 0, 1)</f>
        <v>0</v>
      </c>
      <c r="H133" s="4">
        <v>31656.0</v>
      </c>
      <c r="I133" s="2">
        <f t="shared" si="1"/>
        <v>32</v>
      </c>
      <c r="J133" s="2">
        <v>7.0</v>
      </c>
      <c r="K133" s="2">
        <v>0.0</v>
      </c>
      <c r="L133" s="2">
        <v>14.0</v>
      </c>
      <c r="M133" s="2">
        <v>12.0</v>
      </c>
      <c r="N133" s="2" t="s">
        <v>437</v>
      </c>
      <c r="O133" s="2">
        <v>0.0</v>
      </c>
      <c r="P133" s="2" t="s">
        <v>108</v>
      </c>
      <c r="R133" t="str">
        <f t="shared" si="2"/>
        <v>jacket (brand is TBD... probably Patagonia)</v>
      </c>
      <c r="S133" s="2" t="s">
        <v>130</v>
      </c>
      <c r="U133" t="str">
        <f t="shared" si="3"/>
        <v>“Machine learning for life”</v>
      </c>
      <c r="V133" s="2">
        <v>0.0</v>
      </c>
      <c r="Y133" t="str">
        <f t="shared" si="4"/>
        <v/>
      </c>
      <c r="AB133" t="str">
        <f t="shared" si="5"/>
        <v/>
      </c>
      <c r="AE133" t="str">
        <f t="shared" si="6"/>
        <v/>
      </c>
      <c r="AH133" s="2" t="s">
        <v>114</v>
      </c>
      <c r="AI133" s="11">
        <f>if(surveydata3!AE132="", 0, 1)</f>
        <v>0</v>
      </c>
      <c r="AJ133" s="11">
        <f>if(surveydata3!AF132="", 0, 1)</f>
        <v>0</v>
      </c>
      <c r="AK133" s="11">
        <f>if(surveydata3!AG132="", 0, 1)</f>
        <v>1</v>
      </c>
      <c r="AL133" s="11">
        <f>if(surveydata3!AH132="", 0, 1)</f>
        <v>0</v>
      </c>
      <c r="AM133" s="11">
        <f>if(surveydata3!AI132="", 0, 1)</f>
        <v>0</v>
      </c>
      <c r="AN133" s="11">
        <f>if(surveydata3!AJ132="", 0, 1)</f>
        <v>0</v>
      </c>
      <c r="AO133" s="11">
        <f>if(surveydata3!AK132="", 0, 1)</f>
        <v>0</v>
      </c>
      <c r="AP133" s="11">
        <f>if(surveydata3!AL132="", 0, 1)</f>
        <v>0</v>
      </c>
      <c r="AQ133" s="11">
        <f>if(surveydata3!AM132="", 0, 1)</f>
        <v>0</v>
      </c>
      <c r="AR133" s="11">
        <f>if(surveydata3!AN132="", 0, 1)</f>
        <v>0</v>
      </c>
      <c r="AS133" s="2" t="s">
        <v>97</v>
      </c>
      <c r="AU133" t="str">
        <f t="shared" si="7"/>
        <v>Forums</v>
      </c>
      <c r="AV133" s="2">
        <v>6.0</v>
      </c>
      <c r="AX133">
        <f t="shared" si="8"/>
        <v>6</v>
      </c>
      <c r="AY133" s="2">
        <v>6.0</v>
      </c>
      <c r="BA133">
        <f t="shared" si="9"/>
        <v>6</v>
      </c>
      <c r="BB133" s="2">
        <v>12.0</v>
      </c>
      <c r="BC133" s="2" t="s">
        <v>823</v>
      </c>
      <c r="BE133" s="2" t="s">
        <v>824</v>
      </c>
      <c r="BF133" t="str">
        <f t="shared" si="10"/>
        <v>News about the free AI course that started it all. I do not remember the site.</v>
      </c>
      <c r="BG133" s="2">
        <v>7.0</v>
      </c>
      <c r="BH133" s="2" t="s">
        <v>825</v>
      </c>
    </row>
    <row r="134">
      <c r="A134" s="2">
        <v>131.0</v>
      </c>
      <c r="B134">
        <f>if(surveydata3!D133="", 0, 1)</f>
        <v>0</v>
      </c>
      <c r="C134">
        <f>if(surveydata3!E133="", 0, 1)</f>
        <v>1</v>
      </c>
      <c r="D134">
        <f>if(surveydata3!F133="", 0, 1)</f>
        <v>0</v>
      </c>
      <c r="E134">
        <f>if(surveydata3!G133="", 0, 1)</f>
        <v>0</v>
      </c>
      <c r="F134">
        <f>if(surveydata3!H133="", 0, 1)</f>
        <v>0</v>
      </c>
      <c r="G134">
        <f>if(surveydata3!I133="", 0, 1)</f>
        <v>0</v>
      </c>
      <c r="H134" s="4">
        <v>24061.0</v>
      </c>
      <c r="I134" s="2">
        <f t="shared" si="1"/>
        <v>52</v>
      </c>
      <c r="J134" s="2">
        <v>8.0</v>
      </c>
      <c r="K134" s="2">
        <v>0.0</v>
      </c>
      <c r="L134" s="2">
        <v>7.0</v>
      </c>
      <c r="M134" s="2">
        <v>0.0</v>
      </c>
      <c r="N134" s="2" t="s">
        <v>120</v>
      </c>
      <c r="O134" s="2">
        <v>1.0</v>
      </c>
      <c r="P134" s="2" t="s">
        <v>89</v>
      </c>
      <c r="R134" t="str">
        <f t="shared" si="2"/>
        <v>t-shirt</v>
      </c>
      <c r="S134" s="2" t="s">
        <v>90</v>
      </c>
      <c r="U134" t="str">
        <f t="shared" si="3"/>
        <v>”Math - all the cool kids are doing it”</v>
      </c>
      <c r="V134" s="2">
        <v>1.0</v>
      </c>
      <c r="W134" s="2" t="s">
        <v>36</v>
      </c>
      <c r="Y134" t="str">
        <f t="shared" si="4"/>
        <v>Machine Learning Engineer</v>
      </c>
      <c r="Z134" s="2" t="s">
        <v>111</v>
      </c>
      <c r="AB134" t="str">
        <f t="shared" si="5"/>
        <v>Individual Contributor</v>
      </c>
      <c r="AC134" s="2" t="s">
        <v>684</v>
      </c>
      <c r="AE134" t="str">
        <f t="shared" si="6"/>
        <v>Electronics</v>
      </c>
      <c r="AF134" s="2">
        <v>20.0</v>
      </c>
      <c r="AG134" s="2" t="s">
        <v>826</v>
      </c>
      <c r="AH134" s="2" t="s">
        <v>96</v>
      </c>
      <c r="AI134" s="11">
        <f>if(surveydata3!AE133="", 0, 1)</f>
        <v>0</v>
      </c>
      <c r="AJ134" s="11">
        <f>if(surveydata3!AF133="", 0, 1)</f>
        <v>0</v>
      </c>
      <c r="AK134" s="11">
        <f>if(surveydata3!AG133="", 0, 1)</f>
        <v>0</v>
      </c>
      <c r="AL134" s="11">
        <f>if(surveydata3!AH133="", 0, 1)</f>
        <v>0</v>
      </c>
      <c r="AM134" s="11">
        <f>if(surveydata3!AI133="", 0, 1)</f>
        <v>1</v>
      </c>
      <c r="AN134" s="11">
        <f>if(surveydata3!AJ133="", 0, 1)</f>
        <v>0</v>
      </c>
      <c r="AO134" s="11">
        <f>if(surveydata3!AK133="", 0, 1)</f>
        <v>0</v>
      </c>
      <c r="AP134" s="11">
        <f>if(surveydata3!AL133="", 0, 1)</f>
        <v>0</v>
      </c>
      <c r="AQ134" s="11">
        <f>if(surveydata3!AM133="", 0, 1)</f>
        <v>0</v>
      </c>
      <c r="AR134" s="11">
        <f>if(surveydata3!AN133="", 0, 1)</f>
        <v>0</v>
      </c>
      <c r="AS134" s="2" t="s">
        <v>79</v>
      </c>
      <c r="AU134" t="str">
        <f t="shared" si="7"/>
        <v>Slack Channel</v>
      </c>
      <c r="AV134" s="2">
        <v>6.0</v>
      </c>
      <c r="AX134">
        <f t="shared" si="8"/>
        <v>6</v>
      </c>
      <c r="AZ134" s="2">
        <v>10.0</v>
      </c>
      <c r="BA134">
        <f t="shared" si="9"/>
        <v>10</v>
      </c>
      <c r="BB134" s="2">
        <v>12.0</v>
      </c>
      <c r="BC134" s="2" t="s">
        <v>827</v>
      </c>
      <c r="BD134" s="2" t="s">
        <v>101</v>
      </c>
      <c r="BF134" t="str">
        <f t="shared" si="10"/>
        <v>Google</v>
      </c>
      <c r="BG134" s="2">
        <v>9.0</v>
      </c>
      <c r="BH134" s="2" t="s">
        <v>828</v>
      </c>
      <c r="BI134" s="2" t="s">
        <v>829</v>
      </c>
      <c r="BJ134" s="2" t="s">
        <v>830</v>
      </c>
    </row>
    <row r="135">
      <c r="A135" s="2">
        <v>132.0</v>
      </c>
      <c r="B135">
        <f>if(surveydata3!D134="", 0, 1)</f>
        <v>1</v>
      </c>
      <c r="C135">
        <f>if(surveydata3!E134="", 0, 1)</f>
        <v>0</v>
      </c>
      <c r="D135">
        <f>if(surveydata3!F134="", 0, 1)</f>
        <v>0</v>
      </c>
      <c r="E135">
        <f>if(surveydata3!G134="", 0, 1)</f>
        <v>0</v>
      </c>
      <c r="F135">
        <f>if(surveydata3!H134="", 0, 1)</f>
        <v>1</v>
      </c>
      <c r="G135">
        <f>if(surveydata3!I134="", 0, 1)</f>
        <v>0</v>
      </c>
      <c r="H135" s="4">
        <v>29906.0</v>
      </c>
      <c r="I135" s="2">
        <f t="shared" si="1"/>
        <v>36</v>
      </c>
      <c r="J135" s="2">
        <v>6.0</v>
      </c>
      <c r="K135" s="2">
        <v>0.0</v>
      </c>
      <c r="L135" s="2">
        <v>10.0</v>
      </c>
      <c r="M135" s="2">
        <v>12.0</v>
      </c>
      <c r="N135" s="2" t="s">
        <v>192</v>
      </c>
      <c r="O135" s="2">
        <v>1.0</v>
      </c>
      <c r="P135" s="2" t="s">
        <v>172</v>
      </c>
      <c r="R135" t="str">
        <f t="shared" si="2"/>
        <v>hat</v>
      </c>
      <c r="S135" s="2" t="s">
        <v>90</v>
      </c>
      <c r="U135" t="str">
        <f t="shared" si="3"/>
        <v>”Math - all the cool kids are doing it”</v>
      </c>
      <c r="V135" s="2">
        <v>1.0</v>
      </c>
      <c r="W135" s="2" t="s">
        <v>315</v>
      </c>
      <c r="Y135" t="str">
        <f t="shared" si="4"/>
        <v>Software Engineer</v>
      </c>
      <c r="Z135" s="2" t="s">
        <v>207</v>
      </c>
      <c r="AB135" t="str">
        <f t="shared" si="5"/>
        <v>C-Level</v>
      </c>
      <c r="AC135" s="2" t="s">
        <v>228</v>
      </c>
      <c r="AE135" t="str">
        <f t="shared" si="6"/>
        <v>Healthcare and Pharmaceuticals</v>
      </c>
      <c r="AF135" s="2">
        <v>1.0</v>
      </c>
      <c r="AG135" s="2" t="s">
        <v>831</v>
      </c>
      <c r="AH135" s="2" t="s">
        <v>464</v>
      </c>
      <c r="AI135" s="11">
        <f>if(surveydata3!AE134="", 0, 1)</f>
        <v>0</v>
      </c>
      <c r="AJ135" s="11">
        <f>if(surveydata3!AF134="", 0, 1)</f>
        <v>0</v>
      </c>
      <c r="AK135" s="11">
        <f>if(surveydata3!AG134="", 0, 1)</f>
        <v>0</v>
      </c>
      <c r="AL135" s="11">
        <f>if(surveydata3!AH134="", 0, 1)</f>
        <v>0</v>
      </c>
      <c r="AM135" s="11">
        <f>if(surveydata3!AI134="", 0, 1)</f>
        <v>0</v>
      </c>
      <c r="AN135" s="11">
        <f>if(surveydata3!AJ134="", 0, 1)</f>
        <v>0</v>
      </c>
      <c r="AO135" s="11">
        <f>if(surveydata3!AK134="", 0, 1)</f>
        <v>0</v>
      </c>
      <c r="AP135" s="11">
        <f>if(surveydata3!AL134="", 0, 1)</f>
        <v>0</v>
      </c>
      <c r="AQ135" s="11">
        <f>if(surveydata3!AM134="", 0, 1)</f>
        <v>0</v>
      </c>
      <c r="AR135" s="11">
        <f>if(surveydata3!AN134="", 0, 1)</f>
        <v>1</v>
      </c>
      <c r="AS135" s="2" t="s">
        <v>97</v>
      </c>
      <c r="AU135" t="str">
        <f t="shared" si="7"/>
        <v>Forums</v>
      </c>
      <c r="AV135" s="2">
        <v>6.0</v>
      </c>
      <c r="AX135">
        <f t="shared" si="8"/>
        <v>6</v>
      </c>
      <c r="AY135" s="2">
        <v>6.0</v>
      </c>
      <c r="BA135">
        <f t="shared" si="9"/>
        <v>6</v>
      </c>
      <c r="BB135" s="2">
        <v>25.0</v>
      </c>
      <c r="BC135" s="2" t="s">
        <v>833</v>
      </c>
      <c r="BD135" s="2" t="s">
        <v>292</v>
      </c>
      <c r="BF135" t="str">
        <f t="shared" si="10"/>
        <v>Facebook</v>
      </c>
      <c r="BG135" s="2">
        <v>10.0</v>
      </c>
      <c r="BH135" s="2" t="s">
        <v>834</v>
      </c>
      <c r="BI135" s="2" t="s">
        <v>835</v>
      </c>
      <c r="BJ135" s="2" t="s">
        <v>836</v>
      </c>
    </row>
    <row r="136">
      <c r="A136" s="2">
        <v>133.0</v>
      </c>
      <c r="B136">
        <f>if(surveydata3!D135="", 0, 1)</f>
        <v>0</v>
      </c>
      <c r="C136">
        <f>if(surveydata3!E135="", 0, 1)</f>
        <v>1</v>
      </c>
      <c r="D136">
        <f>if(surveydata3!F135="", 0, 1)</f>
        <v>0</v>
      </c>
      <c r="E136">
        <f>if(surveydata3!G135="", 0, 1)</f>
        <v>0</v>
      </c>
      <c r="F136">
        <f>if(surveydata3!H135="", 0, 1)</f>
        <v>0</v>
      </c>
      <c r="G136">
        <f>if(surveydata3!I135="", 0, 1)</f>
        <v>0</v>
      </c>
      <c r="H136" s="4">
        <v>31994.0</v>
      </c>
      <c r="I136" s="2">
        <f t="shared" si="1"/>
        <v>31</v>
      </c>
      <c r="J136" s="2">
        <v>8.0</v>
      </c>
      <c r="K136" s="2">
        <v>120.0</v>
      </c>
      <c r="L136" s="2">
        <v>14.0</v>
      </c>
      <c r="M136" s="2">
        <v>10.0</v>
      </c>
      <c r="N136" s="2" t="s">
        <v>405</v>
      </c>
      <c r="O136" s="2">
        <v>0.0</v>
      </c>
      <c r="P136" s="2" t="s">
        <v>491</v>
      </c>
      <c r="R136" t="str">
        <f t="shared" si="2"/>
        <v>track suit / sweat suit</v>
      </c>
      <c r="S136" s="2" t="s">
        <v>72</v>
      </c>
      <c r="U136" t="str">
        <f t="shared" si="3"/>
        <v>“Data is the new bacon"</v>
      </c>
      <c r="V136" s="2">
        <v>1.0</v>
      </c>
      <c r="W136" s="2" t="s">
        <v>224</v>
      </c>
      <c r="Y136" t="str">
        <f t="shared" si="4"/>
        <v>Data Scientist</v>
      </c>
      <c r="Z136" s="2" t="s">
        <v>111</v>
      </c>
      <c r="AB136" t="str">
        <f t="shared" si="5"/>
        <v>Individual Contributor</v>
      </c>
      <c r="AC136" s="2" t="s">
        <v>123</v>
      </c>
      <c r="AE136" t="str">
        <f t="shared" si="6"/>
        <v>Technology &amp; Internet</v>
      </c>
      <c r="AF136" s="2">
        <v>7.0</v>
      </c>
      <c r="AG136" s="2" t="s">
        <v>837</v>
      </c>
      <c r="AH136" s="2" t="s">
        <v>78</v>
      </c>
      <c r="AI136" s="11">
        <f>if(surveydata3!AE135="", 0, 1)</f>
        <v>0</v>
      </c>
      <c r="AJ136" s="11">
        <f>if(surveydata3!AF135="", 0, 1)</f>
        <v>0</v>
      </c>
      <c r="AK136" s="11">
        <f>if(surveydata3!AG135="", 0, 1)</f>
        <v>0</v>
      </c>
      <c r="AL136" s="11">
        <f>if(surveydata3!AH135="", 0, 1)</f>
        <v>0</v>
      </c>
      <c r="AM136" s="11">
        <f>if(surveydata3!AI135="", 0, 1)</f>
        <v>0</v>
      </c>
      <c r="AN136" s="11">
        <f>if(surveydata3!AJ135="", 0, 1)</f>
        <v>1</v>
      </c>
      <c r="AO136" s="11">
        <f>if(surveydata3!AK135="", 0, 1)</f>
        <v>0</v>
      </c>
      <c r="AP136" s="11">
        <f>if(surveydata3!AL135="", 0, 1)</f>
        <v>0</v>
      </c>
      <c r="AQ136" s="11">
        <f>if(surveydata3!AM135="", 0, 1)</f>
        <v>0</v>
      </c>
      <c r="AR136" s="11">
        <f>if(surveydata3!AN135="", 0, 1)</f>
        <v>0</v>
      </c>
      <c r="AS136" s="2" t="s">
        <v>79</v>
      </c>
      <c r="AU136" t="str">
        <f t="shared" si="7"/>
        <v>Slack Channel</v>
      </c>
      <c r="AV136" s="2">
        <v>5.0</v>
      </c>
      <c r="AX136">
        <f t="shared" si="8"/>
        <v>5</v>
      </c>
      <c r="AY136" s="2">
        <v>4.0</v>
      </c>
      <c r="BA136">
        <f t="shared" si="9"/>
        <v>4</v>
      </c>
      <c r="BB136" s="2">
        <v>10.0</v>
      </c>
      <c r="BC136" s="2" t="s">
        <v>838</v>
      </c>
      <c r="BD136" s="2" t="s">
        <v>101</v>
      </c>
      <c r="BF136" t="str">
        <f t="shared" si="10"/>
        <v>Google</v>
      </c>
      <c r="BG136" s="2">
        <v>9.0</v>
      </c>
      <c r="BH136" s="2" t="s">
        <v>839</v>
      </c>
      <c r="BI136" s="2" t="s">
        <v>840</v>
      </c>
    </row>
    <row r="137">
      <c r="A137" s="2">
        <v>134.0</v>
      </c>
      <c r="B137">
        <f>if(surveydata3!D136="", 0, 1)</f>
        <v>0</v>
      </c>
      <c r="C137">
        <f>if(surveydata3!E136="", 0, 1)</f>
        <v>1</v>
      </c>
      <c r="D137">
        <f>if(surveydata3!F136="", 0, 1)</f>
        <v>0</v>
      </c>
      <c r="E137">
        <f>if(surveydata3!G136="", 0, 1)</f>
        <v>0</v>
      </c>
      <c r="F137">
        <f>if(surveydata3!H136="", 0, 1)</f>
        <v>1</v>
      </c>
      <c r="G137">
        <f>if(surveydata3!I136="", 0, 1)</f>
        <v>0</v>
      </c>
      <c r="H137" s="4">
        <v>34615.0</v>
      </c>
      <c r="I137" s="2">
        <f t="shared" si="1"/>
        <v>23</v>
      </c>
      <c r="J137" s="2">
        <v>6.0</v>
      </c>
      <c r="K137" s="2">
        <v>240.0</v>
      </c>
      <c r="L137" s="2">
        <v>10.0</v>
      </c>
      <c r="M137" s="2">
        <v>20.0</v>
      </c>
      <c r="N137" s="2" t="s">
        <v>327</v>
      </c>
      <c r="O137" s="2">
        <v>1.0</v>
      </c>
      <c r="P137" s="2" t="s">
        <v>108</v>
      </c>
      <c r="R137" t="str">
        <f t="shared" si="2"/>
        <v>jacket (brand is TBD... probably Patagonia)</v>
      </c>
      <c r="S137" s="2" t="s">
        <v>130</v>
      </c>
      <c r="U137" t="str">
        <f t="shared" si="3"/>
        <v>“Machine learning for life”</v>
      </c>
      <c r="V137" s="2">
        <v>1.0</v>
      </c>
      <c r="W137" s="2" t="s">
        <v>224</v>
      </c>
      <c r="Y137" t="str">
        <f t="shared" si="4"/>
        <v>Data Scientist</v>
      </c>
      <c r="AA137" s="2" t="s">
        <v>841</v>
      </c>
      <c r="AB137" t="str">
        <f t="shared" si="5"/>
        <v>Junior</v>
      </c>
      <c r="AC137" s="2" t="s">
        <v>123</v>
      </c>
      <c r="AE137" t="str">
        <f t="shared" si="6"/>
        <v>Technology &amp; Internet</v>
      </c>
      <c r="AF137" s="2">
        <v>2.0</v>
      </c>
      <c r="AG137" s="2" t="s">
        <v>842</v>
      </c>
      <c r="AH137" s="2" t="s">
        <v>78</v>
      </c>
      <c r="AI137" s="11">
        <f>if(surveydata3!AE136="", 0, 1)</f>
        <v>0</v>
      </c>
      <c r="AJ137" s="11">
        <f>if(surveydata3!AF136="", 0, 1)</f>
        <v>0</v>
      </c>
      <c r="AK137" s="11">
        <f>if(surveydata3!AG136="", 0, 1)</f>
        <v>0</v>
      </c>
      <c r="AL137" s="11">
        <f>if(surveydata3!AH136="", 0, 1)</f>
        <v>1</v>
      </c>
      <c r="AM137" s="11">
        <f>if(surveydata3!AI136="", 0, 1)</f>
        <v>0</v>
      </c>
      <c r="AN137" s="11">
        <f>if(surveydata3!AJ136="", 0, 1)</f>
        <v>0</v>
      </c>
      <c r="AO137" s="11">
        <f>if(surveydata3!AK136="", 0, 1)</f>
        <v>0</v>
      </c>
      <c r="AP137" s="11">
        <f>if(surveydata3!AL136="", 0, 1)</f>
        <v>0</v>
      </c>
      <c r="AQ137" s="11">
        <f>if(surveydata3!AM136="", 0, 1)</f>
        <v>0</v>
      </c>
      <c r="AR137" s="11">
        <f>if(surveydata3!AN136="", 0, 1)</f>
        <v>0</v>
      </c>
      <c r="AS137" s="2" t="s">
        <v>97</v>
      </c>
      <c r="AU137" t="str">
        <f t="shared" si="7"/>
        <v>Forums</v>
      </c>
      <c r="AV137" s="2">
        <v>5.0</v>
      </c>
      <c r="AX137">
        <f t="shared" si="8"/>
        <v>5</v>
      </c>
      <c r="AY137" s="2">
        <v>6.0</v>
      </c>
      <c r="BA137">
        <f t="shared" si="9"/>
        <v>6</v>
      </c>
      <c r="BB137" s="2">
        <v>300.0</v>
      </c>
      <c r="BC137" s="2" t="s">
        <v>843</v>
      </c>
      <c r="BD137" s="2" t="s">
        <v>101</v>
      </c>
      <c r="BF137" t="str">
        <f t="shared" si="10"/>
        <v>Google</v>
      </c>
      <c r="BG137" s="2">
        <v>10.0</v>
      </c>
      <c r="BH137" s="2" t="s">
        <v>844</v>
      </c>
      <c r="BI137" s="2" t="s">
        <v>845</v>
      </c>
    </row>
    <row r="138">
      <c r="A138" s="2">
        <v>135.0</v>
      </c>
      <c r="B138">
        <f>if(surveydata3!D137="", 0, 1)</f>
        <v>1</v>
      </c>
      <c r="C138">
        <f>if(surveydata3!E137="", 0, 1)</f>
        <v>1</v>
      </c>
      <c r="D138">
        <f>if(surveydata3!F137="", 0, 1)</f>
        <v>1</v>
      </c>
      <c r="E138">
        <f>if(surveydata3!G137="", 0, 1)</f>
        <v>0</v>
      </c>
      <c r="F138">
        <f>if(surveydata3!H137="", 0, 1)</f>
        <v>1</v>
      </c>
      <c r="G138">
        <f>if(surveydata3!I137="", 0, 1)</f>
        <v>0</v>
      </c>
      <c r="H138" s="4">
        <v>33885.0</v>
      </c>
      <c r="I138" s="2">
        <f t="shared" si="1"/>
        <v>25</v>
      </c>
      <c r="J138" s="2">
        <v>6.0</v>
      </c>
      <c r="K138" s="2">
        <v>60.0</v>
      </c>
      <c r="L138" s="2">
        <v>8.0</v>
      </c>
      <c r="M138" s="2">
        <v>3.0</v>
      </c>
      <c r="N138" s="2" t="s">
        <v>106</v>
      </c>
      <c r="O138" s="2">
        <v>1.0</v>
      </c>
      <c r="P138" s="2" t="s">
        <v>129</v>
      </c>
      <c r="R138" t="str">
        <f t="shared" si="2"/>
        <v>backpack</v>
      </c>
      <c r="S138" s="2" t="s">
        <v>130</v>
      </c>
      <c r="U138" t="str">
        <f t="shared" si="3"/>
        <v>“Machine learning for life”</v>
      </c>
      <c r="V138" s="2">
        <v>1.0</v>
      </c>
      <c r="W138" s="2" t="s">
        <v>315</v>
      </c>
      <c r="Y138" t="str">
        <f t="shared" si="4"/>
        <v>Software Engineer</v>
      </c>
      <c r="AA138" s="2" t="s">
        <v>841</v>
      </c>
      <c r="AB138" t="str">
        <f t="shared" si="5"/>
        <v>Junior</v>
      </c>
      <c r="AD138" s="2" t="s">
        <v>846</v>
      </c>
      <c r="AE138" t="str">
        <f t="shared" si="6"/>
        <v>Financial Services</v>
      </c>
      <c r="AF138" s="2">
        <v>2.0</v>
      </c>
      <c r="AG138" s="2" t="s">
        <v>847</v>
      </c>
      <c r="AH138" s="2" t="s">
        <v>78</v>
      </c>
      <c r="AI138" s="11">
        <f>if(surveydata3!AE137="", 0, 1)</f>
        <v>0</v>
      </c>
      <c r="AJ138" s="11">
        <f>if(surveydata3!AF137="", 0, 1)</f>
        <v>0</v>
      </c>
      <c r="AK138" s="11">
        <f>if(surveydata3!AG137="", 0, 1)</f>
        <v>0</v>
      </c>
      <c r="AL138" s="11">
        <f>if(surveydata3!AH137="", 0, 1)</f>
        <v>0</v>
      </c>
      <c r="AM138" s="11">
        <f>if(surveydata3!AI137="", 0, 1)</f>
        <v>0</v>
      </c>
      <c r="AN138" s="11">
        <f>if(surveydata3!AJ137="", 0, 1)</f>
        <v>1</v>
      </c>
      <c r="AO138" s="11">
        <f>if(surveydata3!AK137="", 0, 1)</f>
        <v>0</v>
      </c>
      <c r="AP138" s="11">
        <f>if(surveydata3!AL137="", 0, 1)</f>
        <v>0</v>
      </c>
      <c r="AQ138" s="11">
        <f>if(surveydata3!AM137="", 0, 1)</f>
        <v>0</v>
      </c>
      <c r="AR138" s="11">
        <f>if(surveydata3!AN137="", 0, 1)</f>
        <v>0</v>
      </c>
      <c r="AS138" s="2" t="s">
        <v>79</v>
      </c>
      <c r="AU138" t="str">
        <f t="shared" si="7"/>
        <v>Slack Channel</v>
      </c>
      <c r="AV138" s="2">
        <v>3.0</v>
      </c>
      <c r="AX138">
        <f t="shared" si="8"/>
        <v>3</v>
      </c>
      <c r="AY138" s="2">
        <v>4.0</v>
      </c>
      <c r="BA138">
        <f t="shared" si="9"/>
        <v>4</v>
      </c>
      <c r="BB138" s="2">
        <v>3.0</v>
      </c>
      <c r="BC138" s="2" t="s">
        <v>848</v>
      </c>
      <c r="BD138" s="2" t="s">
        <v>84</v>
      </c>
      <c r="BF138" t="str">
        <f t="shared" si="10"/>
        <v>Friend / word of mouth</v>
      </c>
      <c r="BG138" s="2">
        <v>10.0</v>
      </c>
      <c r="BH138" s="2" t="s">
        <v>849</v>
      </c>
    </row>
    <row r="139">
      <c r="A139" s="2">
        <v>136.0</v>
      </c>
      <c r="B139">
        <f>if(surveydata3!D138="", 0, 1)</f>
        <v>1</v>
      </c>
      <c r="C139">
        <f>if(surveydata3!E138="", 0, 1)</f>
        <v>0</v>
      </c>
      <c r="D139">
        <f>if(surveydata3!F138="", 0, 1)</f>
        <v>0</v>
      </c>
      <c r="E139">
        <f>if(surveydata3!G138="", 0, 1)</f>
        <v>0</v>
      </c>
      <c r="F139">
        <f>if(surveydata3!H138="", 0, 1)</f>
        <v>0</v>
      </c>
      <c r="G139">
        <f>if(surveydata3!I138="", 0, 1)</f>
        <v>0</v>
      </c>
      <c r="H139" s="4">
        <v>33877.0</v>
      </c>
      <c r="I139" s="2">
        <f t="shared" si="1"/>
        <v>25</v>
      </c>
      <c r="J139" s="2">
        <v>10.0</v>
      </c>
      <c r="K139" s="2">
        <v>30.0</v>
      </c>
      <c r="L139" s="2">
        <v>20.0</v>
      </c>
      <c r="M139" s="2">
        <v>3.0</v>
      </c>
      <c r="N139" s="2" t="s">
        <v>106</v>
      </c>
      <c r="O139" s="2">
        <v>1.0</v>
      </c>
      <c r="P139" s="2" t="s">
        <v>71</v>
      </c>
      <c r="R139" t="str">
        <f t="shared" si="2"/>
        <v>hoodie</v>
      </c>
      <c r="S139" s="2" t="s">
        <v>130</v>
      </c>
      <c r="U139" t="str">
        <f t="shared" si="3"/>
        <v>“Machine learning for life”</v>
      </c>
      <c r="V139" s="2">
        <v>0.0</v>
      </c>
      <c r="Y139" t="str">
        <f t="shared" si="4"/>
        <v/>
      </c>
      <c r="AB139" t="str">
        <f t="shared" si="5"/>
        <v/>
      </c>
      <c r="AE139" t="str">
        <f t="shared" si="6"/>
        <v/>
      </c>
      <c r="AH139" s="2" t="s">
        <v>114</v>
      </c>
      <c r="AI139" s="11">
        <f>if(surveydata3!AE138="", 0, 1)</f>
        <v>0</v>
      </c>
      <c r="AJ139" s="11">
        <f>if(surveydata3!AF138="", 0, 1)</f>
        <v>0</v>
      </c>
      <c r="AK139" s="11">
        <f>if(surveydata3!AG138="", 0, 1)</f>
        <v>1</v>
      </c>
      <c r="AL139" s="11">
        <f>if(surveydata3!AH138="", 0, 1)</f>
        <v>0</v>
      </c>
      <c r="AM139" s="11">
        <f>if(surveydata3!AI138="", 0, 1)</f>
        <v>0</v>
      </c>
      <c r="AN139" s="11">
        <f>if(surveydata3!AJ138="", 0, 1)</f>
        <v>0</v>
      </c>
      <c r="AO139" s="11">
        <f>if(surveydata3!AK138="", 0, 1)</f>
        <v>0</v>
      </c>
      <c r="AP139" s="11">
        <f>if(surveydata3!AL138="", 0, 1)</f>
        <v>0</v>
      </c>
      <c r="AQ139" s="11">
        <f>if(surveydata3!AM138="", 0, 1)</f>
        <v>0</v>
      </c>
      <c r="AR139" s="11">
        <f>if(surveydata3!AN138="", 0, 1)</f>
        <v>0</v>
      </c>
      <c r="AS139" s="2" t="s">
        <v>97</v>
      </c>
      <c r="AU139" t="str">
        <f t="shared" si="7"/>
        <v>Forums</v>
      </c>
      <c r="AW139" s="2">
        <v>10.0</v>
      </c>
      <c r="AX139">
        <f t="shared" si="8"/>
        <v>10</v>
      </c>
      <c r="AZ139" s="2">
        <v>10.0</v>
      </c>
      <c r="BA139">
        <f t="shared" si="9"/>
        <v>10</v>
      </c>
      <c r="BB139" s="2">
        <v>10.0</v>
      </c>
      <c r="BC139" s="2" t="s">
        <v>850</v>
      </c>
      <c r="BD139" s="2" t="s">
        <v>292</v>
      </c>
      <c r="BF139" t="str">
        <f t="shared" si="10"/>
        <v>Facebook</v>
      </c>
      <c r="BG139" s="2">
        <v>9.0</v>
      </c>
      <c r="BH139" s="2" t="s">
        <v>851</v>
      </c>
      <c r="BJ139" s="2" t="s">
        <v>852</v>
      </c>
    </row>
    <row r="140">
      <c r="A140" s="2">
        <v>137.0</v>
      </c>
      <c r="B140">
        <f>if(surveydata3!D139="", 0, 1)</f>
        <v>0</v>
      </c>
      <c r="C140">
        <f>if(surveydata3!E139="", 0, 1)</f>
        <v>0</v>
      </c>
      <c r="D140">
        <f>if(surveydata3!F139="", 0, 1)</f>
        <v>0</v>
      </c>
      <c r="E140">
        <f>if(surveydata3!G139="", 0, 1)</f>
        <v>0</v>
      </c>
      <c r="F140">
        <f>if(surveydata3!H139="", 0, 1)</f>
        <v>1</v>
      </c>
      <c r="G140">
        <f>if(surveydata3!I139="", 0, 1)</f>
        <v>0</v>
      </c>
      <c r="H140" s="4">
        <v>29845.0</v>
      </c>
      <c r="I140" s="2">
        <f t="shared" si="1"/>
        <v>36</v>
      </c>
      <c r="J140" s="2">
        <v>8.0</v>
      </c>
      <c r="K140" s="2">
        <v>65.0</v>
      </c>
      <c r="L140" s="2">
        <v>14.0</v>
      </c>
      <c r="M140" s="2">
        <v>20.0</v>
      </c>
      <c r="N140" s="2" t="s">
        <v>134</v>
      </c>
      <c r="O140" s="2">
        <v>1.0</v>
      </c>
      <c r="P140" s="2" t="s">
        <v>71</v>
      </c>
      <c r="R140" t="str">
        <f t="shared" si="2"/>
        <v>hoodie</v>
      </c>
      <c r="S140" s="2" t="s">
        <v>72</v>
      </c>
      <c r="U140" t="str">
        <f t="shared" si="3"/>
        <v>“Data is the new bacon"</v>
      </c>
      <c r="V140" s="2">
        <v>1.0</v>
      </c>
      <c r="W140" s="2" t="s">
        <v>36</v>
      </c>
      <c r="Y140" t="str">
        <f t="shared" si="4"/>
        <v>Machine Learning Engineer</v>
      </c>
      <c r="Z140" s="2" t="s">
        <v>122</v>
      </c>
      <c r="AB140" t="str">
        <f t="shared" si="5"/>
        <v>Director</v>
      </c>
      <c r="AC140" s="2" t="s">
        <v>333</v>
      </c>
      <c r="AE140" t="str">
        <f t="shared" si="6"/>
        <v>Advertising &amp; Marketing</v>
      </c>
      <c r="AF140" s="2">
        <v>15.0</v>
      </c>
      <c r="AG140" s="2" t="s">
        <v>853</v>
      </c>
      <c r="AH140" s="2" t="s">
        <v>236</v>
      </c>
      <c r="AI140" s="11">
        <f>if(surveydata3!AE139="", 0, 1)</f>
        <v>0</v>
      </c>
      <c r="AJ140" s="11">
        <f>if(surveydata3!AF139="", 0, 1)</f>
        <v>0</v>
      </c>
      <c r="AK140" s="11">
        <f>if(surveydata3!AG139="", 0, 1)</f>
        <v>0</v>
      </c>
      <c r="AL140" s="11">
        <f>if(surveydata3!AH139="", 0, 1)</f>
        <v>1</v>
      </c>
      <c r="AM140" s="11">
        <f>if(surveydata3!AI139="", 0, 1)</f>
        <v>0</v>
      </c>
      <c r="AN140" s="11">
        <f>if(surveydata3!AJ139="", 0, 1)</f>
        <v>0</v>
      </c>
      <c r="AO140" s="11">
        <f>if(surveydata3!AK139="", 0, 1)</f>
        <v>0</v>
      </c>
      <c r="AP140" s="11">
        <f>if(surveydata3!AL139="", 0, 1)</f>
        <v>0</v>
      </c>
      <c r="AQ140" s="11">
        <f>if(surveydata3!AM139="", 0, 1)</f>
        <v>0</v>
      </c>
      <c r="AR140" s="11">
        <f>if(surveydata3!AN139="", 0, 1)</f>
        <v>0</v>
      </c>
      <c r="AS140" s="2" t="s">
        <v>116</v>
      </c>
      <c r="AU140" t="str">
        <f t="shared" si="7"/>
        <v>Stack Overflow</v>
      </c>
      <c r="AV140" s="2">
        <v>4.0</v>
      </c>
      <c r="AX140">
        <f t="shared" si="8"/>
        <v>4</v>
      </c>
      <c r="AY140" s="2">
        <v>6.0</v>
      </c>
      <c r="BA140">
        <f t="shared" si="9"/>
        <v>6</v>
      </c>
      <c r="BB140" s="2">
        <v>16.0</v>
      </c>
      <c r="BC140" s="2" t="s">
        <v>854</v>
      </c>
      <c r="BE140" s="2" t="s">
        <v>855</v>
      </c>
      <c r="BF140" t="str">
        <f t="shared" si="10"/>
        <v>I don't really remember.</v>
      </c>
      <c r="BG140" s="2">
        <v>10.0</v>
      </c>
      <c r="BH140" s="2" t="s">
        <v>856</v>
      </c>
      <c r="BI140" s="2" t="s">
        <v>857</v>
      </c>
      <c r="BJ140" s="2" t="s">
        <v>858</v>
      </c>
    </row>
    <row r="141">
      <c r="A141" s="2">
        <v>138.0</v>
      </c>
      <c r="B141">
        <f>if(surveydata3!D140="", 0, 1)</f>
        <v>1</v>
      </c>
      <c r="C141">
        <f>if(surveydata3!E140="", 0, 1)</f>
        <v>0</v>
      </c>
      <c r="D141">
        <f>if(surveydata3!F140="", 0, 1)</f>
        <v>0</v>
      </c>
      <c r="E141">
        <f>if(surveydata3!G140="", 0, 1)</f>
        <v>0</v>
      </c>
      <c r="F141">
        <f>if(surveydata3!H140="", 0, 1)</f>
        <v>0</v>
      </c>
      <c r="G141">
        <f>if(surveydata3!I140="", 0, 1)</f>
        <v>0</v>
      </c>
      <c r="H141" s="4">
        <v>33885.0</v>
      </c>
      <c r="I141" s="2">
        <f t="shared" si="1"/>
        <v>25</v>
      </c>
      <c r="J141" s="2">
        <v>8.0</v>
      </c>
      <c r="K141" s="2">
        <v>60.0</v>
      </c>
      <c r="L141" s="2">
        <v>8.0</v>
      </c>
      <c r="M141" s="2">
        <v>10.0</v>
      </c>
      <c r="N141" s="2" t="s">
        <v>291</v>
      </c>
      <c r="O141" s="2">
        <v>1.0</v>
      </c>
      <c r="P141" s="2" t="s">
        <v>89</v>
      </c>
      <c r="R141" t="str">
        <f t="shared" si="2"/>
        <v>t-shirt</v>
      </c>
      <c r="S141" s="2" t="s">
        <v>130</v>
      </c>
      <c r="U141" t="str">
        <f t="shared" si="3"/>
        <v>“Machine learning for life”</v>
      </c>
      <c r="V141" s="2">
        <v>1.0</v>
      </c>
      <c r="W141" s="2" t="s">
        <v>36</v>
      </c>
      <c r="Y141" t="str">
        <f t="shared" si="4"/>
        <v>Machine Learning Engineer</v>
      </c>
      <c r="Z141" s="2" t="s">
        <v>111</v>
      </c>
      <c r="AB141" t="str">
        <f t="shared" si="5"/>
        <v>Individual Contributor</v>
      </c>
      <c r="AC141" s="2" t="s">
        <v>228</v>
      </c>
      <c r="AE141" t="str">
        <f t="shared" si="6"/>
        <v>Healthcare and Pharmaceuticals</v>
      </c>
      <c r="AF141" s="2">
        <v>1.0</v>
      </c>
      <c r="AG141" s="2" t="s">
        <v>859</v>
      </c>
      <c r="AH141" s="2" t="s">
        <v>78</v>
      </c>
      <c r="AI141" s="11">
        <f>if(surveydata3!AE140="", 0, 1)</f>
        <v>0</v>
      </c>
      <c r="AJ141" s="11">
        <f>if(surveydata3!AF140="", 0, 1)</f>
        <v>0</v>
      </c>
      <c r="AK141" s="11">
        <f>if(surveydata3!AG140="", 0, 1)</f>
        <v>0</v>
      </c>
      <c r="AL141" s="11">
        <f>if(surveydata3!AH140="", 0, 1)</f>
        <v>1</v>
      </c>
      <c r="AM141" s="11">
        <f>if(surveydata3!AI140="", 0, 1)</f>
        <v>0</v>
      </c>
      <c r="AN141" s="11">
        <f>if(surveydata3!AJ140="", 0, 1)</f>
        <v>0</v>
      </c>
      <c r="AO141" s="11">
        <f>if(surveydata3!AK140="", 0, 1)</f>
        <v>0</v>
      </c>
      <c r="AP141" s="11">
        <f>if(surveydata3!AL140="", 0, 1)</f>
        <v>0</v>
      </c>
      <c r="AQ141" s="11">
        <f>if(surveydata3!AM140="", 0, 1)</f>
        <v>0</v>
      </c>
      <c r="AR141" s="11">
        <f>if(surveydata3!AN140="", 0, 1)</f>
        <v>0</v>
      </c>
      <c r="AS141" s="2" t="s">
        <v>116</v>
      </c>
      <c r="AU141" t="str">
        <f t="shared" si="7"/>
        <v>Stack Overflow</v>
      </c>
      <c r="AV141" s="2">
        <v>6.0</v>
      </c>
      <c r="AX141">
        <f t="shared" si="8"/>
        <v>6</v>
      </c>
      <c r="AY141" s="2">
        <v>6.0</v>
      </c>
      <c r="BA141">
        <f t="shared" si="9"/>
        <v>6</v>
      </c>
      <c r="BB141" s="2">
        <v>10.0</v>
      </c>
      <c r="BC141" s="2" t="s">
        <v>860</v>
      </c>
      <c r="BE141" s="2" t="s">
        <v>861</v>
      </c>
      <c r="BF141" t="str">
        <f t="shared" si="10"/>
        <v>MIT Technology Review</v>
      </c>
      <c r="BG141" s="2">
        <v>9.0</v>
      </c>
      <c r="BH141" s="2" t="s">
        <v>862</v>
      </c>
      <c r="BI141" s="2" t="s">
        <v>863</v>
      </c>
      <c r="BJ141" s="2" t="s">
        <v>864</v>
      </c>
    </row>
    <row r="142">
      <c r="A142" s="2">
        <v>139.0</v>
      </c>
      <c r="B142">
        <f>if(surveydata3!D141="", 0, 1)</f>
        <v>1</v>
      </c>
      <c r="C142">
        <f>if(surveydata3!E141="", 0, 1)</f>
        <v>0</v>
      </c>
      <c r="D142">
        <f>if(surveydata3!F141="", 0, 1)</f>
        <v>0</v>
      </c>
      <c r="E142">
        <f>if(surveydata3!G141="", 0, 1)</f>
        <v>0</v>
      </c>
      <c r="F142">
        <f>if(surveydata3!H141="", 0, 1)</f>
        <v>0</v>
      </c>
      <c r="G142">
        <f>if(surveydata3!I141="", 0, 1)</f>
        <v>0</v>
      </c>
      <c r="H142" s="4">
        <v>29414.0</v>
      </c>
      <c r="I142" s="2">
        <f t="shared" si="1"/>
        <v>38</v>
      </c>
      <c r="J142" s="2">
        <v>6.0</v>
      </c>
      <c r="K142" s="2">
        <v>140.0</v>
      </c>
      <c r="L142" s="2">
        <v>12.0</v>
      </c>
      <c r="M142" s="2">
        <v>1.0</v>
      </c>
      <c r="N142" s="2" t="s">
        <v>106</v>
      </c>
      <c r="O142" s="2">
        <v>0.0</v>
      </c>
      <c r="P142" s="2" t="s">
        <v>71</v>
      </c>
      <c r="R142" t="str">
        <f t="shared" si="2"/>
        <v>hoodie</v>
      </c>
      <c r="S142" s="2" t="s">
        <v>90</v>
      </c>
      <c r="U142" t="str">
        <f t="shared" si="3"/>
        <v>”Math - all the cool kids are doing it”</v>
      </c>
      <c r="V142" s="2">
        <v>1.0</v>
      </c>
      <c r="W142" s="2" t="s">
        <v>224</v>
      </c>
      <c r="Y142" t="str">
        <f t="shared" si="4"/>
        <v>Data Scientist</v>
      </c>
      <c r="Z142" s="2" t="s">
        <v>111</v>
      </c>
      <c r="AB142" t="str">
        <f t="shared" si="5"/>
        <v>Individual Contributor</v>
      </c>
      <c r="AC142" s="2" t="s">
        <v>123</v>
      </c>
      <c r="AE142" t="str">
        <f t="shared" si="6"/>
        <v>Technology &amp; Internet</v>
      </c>
      <c r="AF142" s="2">
        <v>1.0</v>
      </c>
      <c r="AG142" s="2" t="s">
        <v>865</v>
      </c>
      <c r="AH142" s="2" t="s">
        <v>114</v>
      </c>
      <c r="AI142" s="11">
        <f>if(surveydata3!AE141="", 0, 1)</f>
        <v>0</v>
      </c>
      <c r="AJ142" s="11">
        <f>if(surveydata3!AF141="", 0, 1)</f>
        <v>0</v>
      </c>
      <c r="AK142" s="11">
        <f>if(surveydata3!AG141="", 0, 1)</f>
        <v>0</v>
      </c>
      <c r="AL142" s="11">
        <f>if(surveydata3!AH141="", 0, 1)</f>
        <v>1</v>
      </c>
      <c r="AM142" s="11">
        <f>if(surveydata3!AI141="", 0, 1)</f>
        <v>0</v>
      </c>
      <c r="AN142" s="11">
        <f>if(surveydata3!AJ141="", 0, 1)</f>
        <v>0</v>
      </c>
      <c r="AO142" s="11">
        <f>if(surveydata3!AK141="", 0, 1)</f>
        <v>0</v>
      </c>
      <c r="AP142" s="11">
        <f>if(surveydata3!AL141="", 0, 1)</f>
        <v>0</v>
      </c>
      <c r="AQ142" s="11">
        <f>if(surveydata3!AM141="", 0, 1)</f>
        <v>0</v>
      </c>
      <c r="AR142" s="11">
        <f>if(surveydata3!AN141="", 0, 1)</f>
        <v>0</v>
      </c>
      <c r="AS142" s="2" t="s">
        <v>97</v>
      </c>
      <c r="AU142" t="str">
        <f t="shared" si="7"/>
        <v>Forums</v>
      </c>
      <c r="AW142" s="2">
        <v>10.0</v>
      </c>
      <c r="AX142">
        <f t="shared" si="8"/>
        <v>10</v>
      </c>
      <c r="AY142" s="2">
        <v>6.0</v>
      </c>
      <c r="BA142">
        <f t="shared" si="9"/>
        <v>6</v>
      </c>
      <c r="BB142" s="2">
        <v>20.0</v>
      </c>
      <c r="BC142" s="2" t="s">
        <v>866</v>
      </c>
      <c r="BD142" s="2" t="s">
        <v>84</v>
      </c>
      <c r="BF142" t="str">
        <f t="shared" si="10"/>
        <v>Friend / word of mouth</v>
      </c>
      <c r="BG142" s="2">
        <v>6.0</v>
      </c>
      <c r="BH142" s="2" t="s">
        <v>867</v>
      </c>
      <c r="BI142" s="2" t="s">
        <v>424</v>
      </c>
      <c r="BJ142" s="2" t="s">
        <v>868</v>
      </c>
    </row>
    <row r="143">
      <c r="A143" s="2">
        <v>140.0</v>
      </c>
      <c r="B143">
        <f>if(surveydata3!D142="", 0, 1)</f>
        <v>1</v>
      </c>
      <c r="C143">
        <f>if(surveydata3!E142="", 0, 1)</f>
        <v>0</v>
      </c>
      <c r="D143">
        <f>if(surveydata3!F142="", 0, 1)</f>
        <v>0</v>
      </c>
      <c r="E143">
        <f>if(surveydata3!G142="", 0, 1)</f>
        <v>1</v>
      </c>
      <c r="F143">
        <f>if(surveydata3!H142="", 0, 1)</f>
        <v>1</v>
      </c>
      <c r="G143">
        <f>if(surveydata3!I142="", 0, 1)</f>
        <v>0</v>
      </c>
      <c r="H143" s="4">
        <v>33876.0</v>
      </c>
      <c r="I143" s="2">
        <f t="shared" si="1"/>
        <v>25</v>
      </c>
      <c r="J143" s="2">
        <v>6.0</v>
      </c>
      <c r="K143" s="2">
        <v>90.0</v>
      </c>
      <c r="L143" s="2">
        <v>10.0</v>
      </c>
      <c r="M143" s="2">
        <v>12.0</v>
      </c>
      <c r="N143" s="2" t="s">
        <v>327</v>
      </c>
      <c r="O143" s="2">
        <v>0.0</v>
      </c>
      <c r="P143" s="2" t="s">
        <v>89</v>
      </c>
      <c r="R143" t="str">
        <f t="shared" si="2"/>
        <v>t-shirt</v>
      </c>
      <c r="S143" s="2" t="s">
        <v>90</v>
      </c>
      <c r="U143" t="str">
        <f t="shared" si="3"/>
        <v>”Math - all the cool kids are doing it”</v>
      </c>
      <c r="V143" s="2">
        <v>1.0</v>
      </c>
      <c r="W143" s="2" t="s">
        <v>515</v>
      </c>
      <c r="Y143" t="str">
        <f t="shared" si="4"/>
        <v>Research</v>
      </c>
      <c r="Z143" s="2" t="s">
        <v>147</v>
      </c>
      <c r="AB143" t="str">
        <f t="shared" si="5"/>
        <v>Not Applicable</v>
      </c>
      <c r="AD143" s="2" t="s">
        <v>869</v>
      </c>
      <c r="AE143" t="str">
        <f t="shared" si="6"/>
        <v>Market Research</v>
      </c>
      <c r="AF143" s="2">
        <v>2.0</v>
      </c>
      <c r="AG143" s="2" t="s">
        <v>870</v>
      </c>
      <c r="AH143" s="2" t="s">
        <v>78</v>
      </c>
      <c r="AI143" s="11">
        <f>if(surveydata3!AE142="", 0, 1)</f>
        <v>0</v>
      </c>
      <c r="AJ143" s="11">
        <f>if(surveydata3!AF142="", 0, 1)</f>
        <v>0</v>
      </c>
      <c r="AK143" s="11">
        <f>if(surveydata3!AG142="", 0, 1)</f>
        <v>1</v>
      </c>
      <c r="AL143" s="11">
        <f>if(surveydata3!AH142="", 0, 1)</f>
        <v>0</v>
      </c>
      <c r="AM143" s="11">
        <f>if(surveydata3!AI142="", 0, 1)</f>
        <v>0</v>
      </c>
      <c r="AN143" s="11">
        <f>if(surveydata3!AJ142="", 0, 1)</f>
        <v>0</v>
      </c>
      <c r="AO143" s="11">
        <f>if(surveydata3!AK142="", 0, 1)</f>
        <v>0</v>
      </c>
      <c r="AP143" s="11">
        <f>if(surveydata3!AL142="", 0, 1)</f>
        <v>0</v>
      </c>
      <c r="AQ143" s="11">
        <f>if(surveydata3!AM142="", 0, 1)</f>
        <v>0</v>
      </c>
      <c r="AR143" s="11">
        <f>if(surveydata3!AN142="", 0, 1)</f>
        <v>0</v>
      </c>
      <c r="AS143" s="2" t="s">
        <v>97</v>
      </c>
      <c r="AU143" t="str">
        <f t="shared" si="7"/>
        <v>Forums</v>
      </c>
      <c r="AV143" s="2">
        <v>6.0</v>
      </c>
      <c r="AX143">
        <f t="shared" si="8"/>
        <v>6</v>
      </c>
      <c r="AZ143" s="2">
        <v>10.0</v>
      </c>
      <c r="BA143">
        <f t="shared" si="9"/>
        <v>10</v>
      </c>
      <c r="BB143" s="2">
        <v>50.0</v>
      </c>
      <c r="BC143" s="2" t="s">
        <v>871</v>
      </c>
      <c r="BD143" s="2" t="s">
        <v>101</v>
      </c>
      <c r="BF143" t="str">
        <f t="shared" si="10"/>
        <v>Google</v>
      </c>
      <c r="BG143" s="2">
        <v>10.0</v>
      </c>
      <c r="BH143" s="2" t="s">
        <v>872</v>
      </c>
      <c r="BI143" s="2" t="s">
        <v>873</v>
      </c>
      <c r="BJ143" s="2" t="s">
        <v>874</v>
      </c>
    </row>
    <row r="144">
      <c r="A144" s="2">
        <v>141.0</v>
      </c>
      <c r="B144">
        <f>if(surveydata3!D143="", 0, 1)</f>
        <v>1</v>
      </c>
      <c r="C144">
        <f>if(surveydata3!E143="", 0, 1)</f>
        <v>0</v>
      </c>
      <c r="D144">
        <f>if(surveydata3!F143="", 0, 1)</f>
        <v>0</v>
      </c>
      <c r="E144">
        <f>if(surveydata3!G143="", 0, 1)</f>
        <v>0</v>
      </c>
      <c r="F144">
        <f>if(surveydata3!H143="", 0, 1)</f>
        <v>0</v>
      </c>
      <c r="G144">
        <f>if(surveydata3!I143="", 0, 1)</f>
        <v>0</v>
      </c>
      <c r="H144" s="4">
        <v>34017.0</v>
      </c>
      <c r="I144" s="2">
        <f t="shared" si="1"/>
        <v>25</v>
      </c>
      <c r="J144" s="2">
        <v>4.0</v>
      </c>
      <c r="K144" s="2">
        <v>2.0</v>
      </c>
      <c r="L144" s="2">
        <v>10.0</v>
      </c>
      <c r="M144" s="2">
        <v>15.0</v>
      </c>
      <c r="N144" s="2" t="s">
        <v>70</v>
      </c>
      <c r="O144" s="2">
        <v>1.0</v>
      </c>
      <c r="P144" s="2" t="s">
        <v>71</v>
      </c>
      <c r="R144" t="str">
        <f t="shared" si="2"/>
        <v>hoodie</v>
      </c>
      <c r="S144" s="2" t="s">
        <v>90</v>
      </c>
      <c r="U144" t="str">
        <f t="shared" si="3"/>
        <v>”Math - all the cool kids are doing it”</v>
      </c>
      <c r="V144" s="2">
        <v>0.0</v>
      </c>
      <c r="Y144" t="str">
        <f t="shared" si="4"/>
        <v/>
      </c>
      <c r="AB144" t="str">
        <f t="shared" si="5"/>
        <v/>
      </c>
      <c r="AE144" t="str">
        <f t="shared" si="6"/>
        <v/>
      </c>
      <c r="AH144" s="2" t="s">
        <v>78</v>
      </c>
      <c r="AI144" s="11">
        <f>if(surveydata3!AE143="", 0, 1)</f>
        <v>0</v>
      </c>
      <c r="AJ144" s="11">
        <f>if(surveydata3!AF143="", 0, 1)</f>
        <v>1</v>
      </c>
      <c r="AK144" s="11">
        <f>if(surveydata3!AG143="", 0, 1)</f>
        <v>0</v>
      </c>
      <c r="AL144" s="11">
        <f>if(surveydata3!AH143="", 0, 1)</f>
        <v>0</v>
      </c>
      <c r="AM144" s="11">
        <f>if(surveydata3!AI143="", 0, 1)</f>
        <v>0</v>
      </c>
      <c r="AN144" s="11">
        <f>if(surveydata3!AJ143="", 0, 1)</f>
        <v>0</v>
      </c>
      <c r="AO144" s="11">
        <f>if(surveydata3!AK143="", 0, 1)</f>
        <v>0</v>
      </c>
      <c r="AP144" s="11">
        <f>if(surveydata3!AL143="", 0, 1)</f>
        <v>0</v>
      </c>
      <c r="AQ144" s="11">
        <f>if(surveydata3!AM143="", 0, 1)</f>
        <v>0</v>
      </c>
      <c r="AR144" s="11">
        <f>if(surveydata3!AN143="", 0, 1)</f>
        <v>0</v>
      </c>
      <c r="AS144" s="2" t="s">
        <v>97</v>
      </c>
      <c r="AU144" t="str">
        <f t="shared" si="7"/>
        <v>Forums</v>
      </c>
      <c r="AV144" s="2">
        <v>6.0</v>
      </c>
      <c r="AX144">
        <f t="shared" si="8"/>
        <v>6</v>
      </c>
      <c r="AY144" s="2">
        <v>6.0</v>
      </c>
      <c r="BA144">
        <f t="shared" si="9"/>
        <v>6</v>
      </c>
      <c r="BB144" s="2">
        <v>3.0</v>
      </c>
      <c r="BC144" s="2" t="s">
        <v>875</v>
      </c>
      <c r="BD144" s="2" t="s">
        <v>84</v>
      </c>
      <c r="BF144" t="str">
        <f t="shared" si="10"/>
        <v>Friend / word of mouth</v>
      </c>
      <c r="BG144" s="2">
        <v>10.0</v>
      </c>
      <c r="BH144" s="2" t="s">
        <v>876</v>
      </c>
      <c r="BI144" s="2" t="s">
        <v>869</v>
      </c>
      <c r="BJ144" s="2" t="s">
        <v>877</v>
      </c>
    </row>
    <row r="145">
      <c r="A145" s="2">
        <v>142.0</v>
      </c>
      <c r="B145">
        <f>if(surveydata3!D144="", 0, 1)</f>
        <v>0</v>
      </c>
      <c r="C145">
        <f>if(surveydata3!E144="", 0, 1)</f>
        <v>1</v>
      </c>
      <c r="D145">
        <f>if(surveydata3!F144="", 0, 1)</f>
        <v>0</v>
      </c>
      <c r="E145">
        <f>if(surveydata3!G144="", 0, 1)</f>
        <v>0</v>
      </c>
      <c r="F145">
        <f>if(surveydata3!H144="", 0, 1)</f>
        <v>0</v>
      </c>
      <c r="G145">
        <f>if(surveydata3!I144="", 0, 1)</f>
        <v>0</v>
      </c>
      <c r="H145" s="4">
        <v>33015.0</v>
      </c>
      <c r="I145" s="2">
        <f t="shared" si="1"/>
        <v>28</v>
      </c>
      <c r="J145" s="2">
        <v>7.0</v>
      </c>
      <c r="K145" s="2">
        <v>150.0</v>
      </c>
      <c r="L145" s="2">
        <v>9.0</v>
      </c>
      <c r="M145" s="2">
        <v>10.0</v>
      </c>
      <c r="N145" s="2" t="s">
        <v>120</v>
      </c>
      <c r="O145" s="2">
        <v>0.0</v>
      </c>
      <c r="P145" s="2" t="s">
        <v>89</v>
      </c>
      <c r="R145" t="str">
        <f t="shared" si="2"/>
        <v>t-shirt</v>
      </c>
      <c r="S145" s="2" t="s">
        <v>72</v>
      </c>
      <c r="U145" t="str">
        <f t="shared" si="3"/>
        <v>“Data is the new bacon"</v>
      </c>
      <c r="V145" s="2">
        <v>1.0</v>
      </c>
      <c r="W145" s="2" t="s">
        <v>213</v>
      </c>
      <c r="Y145" t="str">
        <f t="shared" si="4"/>
        <v>Business Intelligence / Business Analyst</v>
      </c>
      <c r="Z145" s="2" t="s">
        <v>111</v>
      </c>
      <c r="AB145" t="str">
        <f t="shared" si="5"/>
        <v>Individual Contributor</v>
      </c>
      <c r="AC145" s="2" t="s">
        <v>175</v>
      </c>
      <c r="AE145" t="str">
        <f t="shared" si="6"/>
        <v>Manufacturing</v>
      </c>
      <c r="AF145" s="2">
        <v>3.0</v>
      </c>
      <c r="AG145" s="2" t="s">
        <v>878</v>
      </c>
      <c r="AH145" s="2" t="s">
        <v>78</v>
      </c>
      <c r="AI145" s="11">
        <f>if(surveydata3!AE144="", 0, 1)</f>
        <v>0</v>
      </c>
      <c r="AJ145" s="11">
        <f>if(surveydata3!AF144="", 0, 1)</f>
        <v>1</v>
      </c>
      <c r="AK145" s="11">
        <f>if(surveydata3!AG144="", 0, 1)</f>
        <v>0</v>
      </c>
      <c r="AL145" s="11">
        <f>if(surveydata3!AH144="", 0, 1)</f>
        <v>0</v>
      </c>
      <c r="AM145" s="11">
        <f>if(surveydata3!AI144="", 0, 1)</f>
        <v>0</v>
      </c>
      <c r="AN145" s="11">
        <f>if(surveydata3!AJ144="", 0, 1)</f>
        <v>0</v>
      </c>
      <c r="AO145" s="11">
        <f>if(surveydata3!AK144="", 0, 1)</f>
        <v>0</v>
      </c>
      <c r="AP145" s="11">
        <f>if(surveydata3!AL144="", 0, 1)</f>
        <v>0</v>
      </c>
      <c r="AQ145" s="11">
        <f>if(surveydata3!AM144="", 0, 1)</f>
        <v>0</v>
      </c>
      <c r="AR145" s="11">
        <f>if(surveydata3!AN144="", 0, 1)</f>
        <v>0</v>
      </c>
      <c r="AS145" s="2" t="s">
        <v>97</v>
      </c>
      <c r="AU145" t="str">
        <f t="shared" si="7"/>
        <v>Forums</v>
      </c>
      <c r="AW145" s="2">
        <v>10.0</v>
      </c>
      <c r="AX145">
        <f t="shared" si="8"/>
        <v>10</v>
      </c>
      <c r="AZ145" s="2">
        <v>10.0</v>
      </c>
      <c r="BA145">
        <f t="shared" si="9"/>
        <v>10</v>
      </c>
      <c r="BB145" s="2">
        <v>20.0</v>
      </c>
      <c r="BC145" s="2" t="s">
        <v>229</v>
      </c>
      <c r="BD145" s="2" t="s">
        <v>84</v>
      </c>
      <c r="BF145" t="str">
        <f t="shared" si="10"/>
        <v>Friend / word of mouth</v>
      </c>
      <c r="BG145" s="2">
        <v>10.0</v>
      </c>
      <c r="BH145" s="2" t="s">
        <v>879</v>
      </c>
      <c r="BI145" s="2" t="s">
        <v>880</v>
      </c>
      <c r="BJ145" s="2" t="s">
        <v>881</v>
      </c>
    </row>
    <row r="146">
      <c r="A146" s="2">
        <v>143.0</v>
      </c>
      <c r="B146">
        <f>if(surveydata3!D145="", 0, 1)</f>
        <v>0</v>
      </c>
      <c r="C146">
        <f>if(surveydata3!E145="", 0, 1)</f>
        <v>1</v>
      </c>
      <c r="D146">
        <f>if(surveydata3!F145="", 0, 1)</f>
        <v>0</v>
      </c>
      <c r="E146">
        <f>if(surveydata3!G145="", 0, 1)</f>
        <v>0</v>
      </c>
      <c r="F146">
        <f>if(surveydata3!H145="", 0, 1)</f>
        <v>0</v>
      </c>
      <c r="G146">
        <f>if(surveydata3!I145="", 0, 1)</f>
        <v>0</v>
      </c>
      <c r="H146" s="4">
        <v>32885.0</v>
      </c>
      <c r="I146" s="2">
        <f t="shared" si="1"/>
        <v>28</v>
      </c>
      <c r="J146" s="2">
        <v>7.0</v>
      </c>
      <c r="K146" s="2">
        <v>28.0</v>
      </c>
      <c r="L146" s="2">
        <v>12.0</v>
      </c>
      <c r="M146" s="2">
        <v>6.0</v>
      </c>
      <c r="N146" s="2" t="s">
        <v>437</v>
      </c>
      <c r="O146" s="2">
        <v>0.0</v>
      </c>
      <c r="P146" s="2" t="s">
        <v>193</v>
      </c>
      <c r="R146" t="str">
        <f t="shared" si="2"/>
        <v>shoes (brand is TBD… probably Adidas or Puma)</v>
      </c>
      <c r="S146" s="2" t="s">
        <v>90</v>
      </c>
      <c r="U146" t="str">
        <f t="shared" si="3"/>
        <v>”Math - all the cool kids are doing it”</v>
      </c>
      <c r="V146" s="2">
        <v>1.0</v>
      </c>
      <c r="W146" s="2" t="s">
        <v>121</v>
      </c>
      <c r="Y146" t="str">
        <f t="shared" si="4"/>
        <v>Data Engineer</v>
      </c>
      <c r="Z146" s="2" t="s">
        <v>111</v>
      </c>
      <c r="AB146" t="str">
        <f t="shared" si="5"/>
        <v>Individual Contributor</v>
      </c>
      <c r="AC146" s="2" t="s">
        <v>322</v>
      </c>
      <c r="AE146" t="str">
        <f t="shared" si="6"/>
        <v>Insurance</v>
      </c>
      <c r="AF146" s="2">
        <v>5.0</v>
      </c>
      <c r="AG146" s="2" t="s">
        <v>882</v>
      </c>
      <c r="AH146" s="2" t="s">
        <v>114</v>
      </c>
      <c r="AI146" s="11">
        <f>if(surveydata3!AE145="", 0, 1)</f>
        <v>0</v>
      </c>
      <c r="AJ146" s="11">
        <f>if(surveydata3!AF145="", 0, 1)</f>
        <v>0</v>
      </c>
      <c r="AK146" s="11">
        <f>if(surveydata3!AG145="", 0, 1)</f>
        <v>1</v>
      </c>
      <c r="AL146" s="11">
        <f>if(surveydata3!AH145="", 0, 1)</f>
        <v>0</v>
      </c>
      <c r="AM146" s="11">
        <f>if(surveydata3!AI145="", 0, 1)</f>
        <v>0</v>
      </c>
      <c r="AN146" s="11">
        <f>if(surveydata3!AJ145="", 0, 1)</f>
        <v>1</v>
      </c>
      <c r="AO146" s="11">
        <f>if(surveydata3!AK145="", 0, 1)</f>
        <v>0</v>
      </c>
      <c r="AP146" s="11">
        <f>if(surveydata3!AL145="", 0, 1)</f>
        <v>0</v>
      </c>
      <c r="AQ146" s="11">
        <f>if(surveydata3!AM145="", 0, 1)</f>
        <v>0</v>
      </c>
      <c r="AR146" s="11">
        <f>if(surveydata3!AN145="", 0, 1)</f>
        <v>0</v>
      </c>
      <c r="AS146" s="2" t="s">
        <v>79</v>
      </c>
      <c r="AU146" t="str">
        <f t="shared" si="7"/>
        <v>Slack Channel</v>
      </c>
      <c r="AV146" s="2">
        <v>4.0</v>
      </c>
      <c r="AX146">
        <f t="shared" si="8"/>
        <v>4</v>
      </c>
      <c r="AY146" s="2">
        <v>4.0</v>
      </c>
      <c r="BA146">
        <f t="shared" si="9"/>
        <v>4</v>
      </c>
      <c r="BB146" s="2">
        <v>100.0</v>
      </c>
      <c r="BC146" s="2" t="s">
        <v>883</v>
      </c>
      <c r="BD146" s="2" t="s">
        <v>84</v>
      </c>
      <c r="BF146" t="str">
        <f t="shared" si="10"/>
        <v>Friend / word of mouth</v>
      </c>
      <c r="BG146" s="2">
        <v>9.0</v>
      </c>
      <c r="BH146" s="2" t="s">
        <v>884</v>
      </c>
      <c r="BI146" s="2" t="s">
        <v>885</v>
      </c>
    </row>
    <row r="147">
      <c r="A147" s="2">
        <v>144.0</v>
      </c>
      <c r="B147">
        <f>if(surveydata3!D146="", 0, 1)</f>
        <v>0</v>
      </c>
      <c r="C147">
        <f>if(surveydata3!E146="", 0, 1)</f>
        <v>0</v>
      </c>
      <c r="D147">
        <f>if(surveydata3!F146="", 0, 1)</f>
        <v>0</v>
      </c>
      <c r="E147">
        <f>if(surveydata3!G146="", 0, 1)</f>
        <v>0</v>
      </c>
      <c r="F147">
        <f>if(surveydata3!H146="", 0, 1)</f>
        <v>1</v>
      </c>
      <c r="G147">
        <f>if(surveydata3!I146="", 0, 1)</f>
        <v>0</v>
      </c>
      <c r="H147" s="4">
        <v>32154.0</v>
      </c>
      <c r="I147" s="2">
        <f t="shared" si="1"/>
        <v>30</v>
      </c>
      <c r="J147" s="2">
        <v>8.0</v>
      </c>
      <c r="K147" s="2">
        <v>0.0</v>
      </c>
      <c r="L147" s="2">
        <v>12.0</v>
      </c>
      <c r="M147" s="2">
        <v>1.0</v>
      </c>
      <c r="N147" s="2" t="s">
        <v>120</v>
      </c>
      <c r="O147" s="2">
        <v>0.0</v>
      </c>
      <c r="P147" s="2" t="s">
        <v>71</v>
      </c>
      <c r="R147" t="str">
        <f t="shared" si="2"/>
        <v>hoodie</v>
      </c>
      <c r="S147" s="2" t="s">
        <v>72</v>
      </c>
      <c r="U147" t="str">
        <f t="shared" si="3"/>
        <v>“Data is the new bacon"</v>
      </c>
      <c r="V147" s="2">
        <v>1.0</v>
      </c>
      <c r="W147" s="2" t="s">
        <v>315</v>
      </c>
      <c r="Y147" t="str">
        <f t="shared" si="4"/>
        <v>Software Engineer</v>
      </c>
      <c r="AA147" s="2" t="s">
        <v>315</v>
      </c>
      <c r="AB147" t="str">
        <f t="shared" si="5"/>
        <v>Software Engineer</v>
      </c>
      <c r="AC147" s="2" t="s">
        <v>123</v>
      </c>
      <c r="AE147" t="str">
        <f t="shared" si="6"/>
        <v>Technology &amp; Internet</v>
      </c>
      <c r="AF147" s="2">
        <v>5.0</v>
      </c>
      <c r="AG147" s="2" t="s">
        <v>886</v>
      </c>
      <c r="AH147" s="2" t="s">
        <v>78</v>
      </c>
      <c r="AI147" s="11">
        <f>if(surveydata3!AE146="", 0, 1)</f>
        <v>0</v>
      </c>
      <c r="AJ147" s="11">
        <f>if(surveydata3!AF146="", 0, 1)</f>
        <v>0</v>
      </c>
      <c r="AK147" s="11">
        <f>if(surveydata3!AG146="", 0, 1)</f>
        <v>0</v>
      </c>
      <c r="AL147" s="11">
        <f>if(surveydata3!AH146="", 0, 1)</f>
        <v>1</v>
      </c>
      <c r="AM147" s="11">
        <f>if(surveydata3!AI146="", 0, 1)</f>
        <v>0</v>
      </c>
      <c r="AN147" s="11">
        <f>if(surveydata3!AJ146="", 0, 1)</f>
        <v>0</v>
      </c>
      <c r="AO147" s="11">
        <f>if(surveydata3!AK146="", 0, 1)</f>
        <v>0</v>
      </c>
      <c r="AP147" s="11">
        <f>if(surveydata3!AL146="", 0, 1)</f>
        <v>0</v>
      </c>
      <c r="AQ147" s="11">
        <f>if(surveydata3!AM146="", 0, 1)</f>
        <v>0</v>
      </c>
      <c r="AR147" s="11">
        <f>if(surveydata3!AN146="", 0, 1)</f>
        <v>0</v>
      </c>
      <c r="AS147" s="2" t="s">
        <v>116</v>
      </c>
      <c r="AU147" t="str">
        <f t="shared" si="7"/>
        <v>Stack Overflow</v>
      </c>
      <c r="AV147" s="2">
        <v>3.0</v>
      </c>
      <c r="AX147">
        <f t="shared" si="8"/>
        <v>3</v>
      </c>
      <c r="AY147" s="2">
        <v>1.0</v>
      </c>
      <c r="BA147">
        <f t="shared" si="9"/>
        <v>1</v>
      </c>
      <c r="BB147" s="2">
        <v>160.0</v>
      </c>
      <c r="BC147" s="2" t="s">
        <v>41</v>
      </c>
      <c r="BD147" s="2" t="s">
        <v>84</v>
      </c>
      <c r="BF147" t="str">
        <f t="shared" si="10"/>
        <v>Friend / word of mouth</v>
      </c>
      <c r="BG147" s="2">
        <v>10.0</v>
      </c>
      <c r="BH147" s="2" t="s">
        <v>887</v>
      </c>
      <c r="BI147" s="2" t="s">
        <v>530</v>
      </c>
      <c r="BJ147" s="2" t="s">
        <v>392</v>
      </c>
    </row>
    <row r="148">
      <c r="A148" s="2">
        <v>145.0</v>
      </c>
      <c r="B148">
        <f>if(surveydata3!D147="", 0, 1)</f>
        <v>0</v>
      </c>
      <c r="C148">
        <f>if(surveydata3!E147="", 0, 1)</f>
        <v>1</v>
      </c>
      <c r="D148">
        <f>if(surveydata3!F147="", 0, 1)</f>
        <v>0</v>
      </c>
      <c r="E148">
        <f>if(surveydata3!G147="", 0, 1)</f>
        <v>1</v>
      </c>
      <c r="F148">
        <f>if(surveydata3!H147="", 0, 1)</f>
        <v>1</v>
      </c>
      <c r="G148">
        <f>if(surveydata3!I147="", 0, 1)</f>
        <v>0</v>
      </c>
      <c r="H148" s="4">
        <v>34064.0</v>
      </c>
      <c r="I148" s="2">
        <f t="shared" si="1"/>
        <v>25</v>
      </c>
      <c r="J148" s="2">
        <v>6.0</v>
      </c>
      <c r="K148" s="2">
        <v>120.0</v>
      </c>
      <c r="L148" s="2">
        <v>13.0</v>
      </c>
      <c r="M148" s="2">
        <v>4.0</v>
      </c>
      <c r="N148" s="2" t="s">
        <v>327</v>
      </c>
      <c r="O148" s="2">
        <v>1.0</v>
      </c>
      <c r="P148" s="2" t="s">
        <v>108</v>
      </c>
      <c r="R148" t="str">
        <f t="shared" si="2"/>
        <v>jacket (brand is TBD... probably Patagonia)</v>
      </c>
      <c r="T148" s="2" t="s">
        <v>888</v>
      </c>
      <c r="U148" t="str">
        <f t="shared" si="3"/>
        <v>Unquenchable Thirst for Knowledge</v>
      </c>
      <c r="V148" s="2">
        <v>1.0</v>
      </c>
      <c r="W148" s="2" t="s">
        <v>224</v>
      </c>
      <c r="Y148" t="str">
        <f t="shared" si="4"/>
        <v>Data Scientist</v>
      </c>
      <c r="Z148" s="2" t="s">
        <v>111</v>
      </c>
      <c r="AB148" t="str">
        <f t="shared" si="5"/>
        <v>Individual Contributor</v>
      </c>
      <c r="AC148" s="2" t="s">
        <v>333</v>
      </c>
      <c r="AE148" t="str">
        <f t="shared" si="6"/>
        <v>Advertising &amp; Marketing</v>
      </c>
      <c r="AF148" s="2">
        <v>2.0</v>
      </c>
      <c r="AG148" s="2" t="s">
        <v>889</v>
      </c>
      <c r="AH148" s="2" t="s">
        <v>78</v>
      </c>
      <c r="AI148" s="11">
        <f>if(surveydata3!AE147="", 0, 1)</f>
        <v>0</v>
      </c>
      <c r="AJ148" s="11">
        <f>if(surveydata3!AF147="", 0, 1)</f>
        <v>0</v>
      </c>
      <c r="AK148" s="11">
        <f>if(surveydata3!AG147="", 0, 1)</f>
        <v>0</v>
      </c>
      <c r="AL148" s="11">
        <f>if(surveydata3!AH147="", 0, 1)</f>
        <v>0</v>
      </c>
      <c r="AM148" s="11">
        <f>if(surveydata3!AI147="", 0, 1)</f>
        <v>0</v>
      </c>
      <c r="AN148" s="11">
        <f>if(surveydata3!AJ147="", 0, 1)</f>
        <v>0</v>
      </c>
      <c r="AO148" s="11">
        <f>if(surveydata3!AK147="", 0, 1)</f>
        <v>0</v>
      </c>
      <c r="AP148" s="11">
        <f>if(surveydata3!AL147="", 0, 1)</f>
        <v>0</v>
      </c>
      <c r="AQ148" s="11">
        <f>if(surveydata3!AM147="", 0, 1)</f>
        <v>1</v>
      </c>
      <c r="AR148" s="11">
        <f>if(surveydata3!AN147="", 0, 1)</f>
        <v>0</v>
      </c>
      <c r="AU148" t="str">
        <f t="shared" si="7"/>
        <v/>
      </c>
      <c r="AX148" t="str">
        <f t="shared" si="8"/>
        <v/>
      </c>
      <c r="BA148" t="str">
        <f t="shared" si="9"/>
        <v/>
      </c>
      <c r="BD148" s="2" t="s">
        <v>101</v>
      </c>
      <c r="BF148" t="str">
        <f t="shared" si="10"/>
        <v>Google</v>
      </c>
      <c r="BG148" s="2">
        <v>8.0</v>
      </c>
      <c r="BH148" s="2" t="s">
        <v>890</v>
      </c>
      <c r="BJ148" s="2" t="s">
        <v>891</v>
      </c>
    </row>
    <row r="149">
      <c r="A149" s="2">
        <v>146.0</v>
      </c>
      <c r="B149">
        <f>if(surveydata3!D148="", 0, 1)</f>
        <v>1</v>
      </c>
      <c r="C149">
        <f>if(surveydata3!E148="", 0, 1)</f>
        <v>0</v>
      </c>
      <c r="D149">
        <f>if(surveydata3!F148="", 0, 1)</f>
        <v>1</v>
      </c>
      <c r="E149">
        <f>if(surveydata3!G148="", 0, 1)</f>
        <v>0</v>
      </c>
      <c r="F149">
        <f>if(surveydata3!H148="", 0, 1)</f>
        <v>0</v>
      </c>
      <c r="G149">
        <f>if(surveydata3!I148="", 0, 1)</f>
        <v>0</v>
      </c>
      <c r="H149" s="4">
        <v>32540.0</v>
      </c>
      <c r="I149" s="2">
        <f t="shared" si="1"/>
        <v>29</v>
      </c>
      <c r="J149" s="2">
        <v>8.0</v>
      </c>
      <c r="K149" s="2">
        <v>7.0</v>
      </c>
      <c r="L149" s="2">
        <v>12.0</v>
      </c>
      <c r="M149" s="2">
        <v>0.0</v>
      </c>
      <c r="N149" s="2" t="s">
        <v>134</v>
      </c>
      <c r="O149" s="2">
        <v>1.0</v>
      </c>
      <c r="P149" s="2" t="s">
        <v>89</v>
      </c>
      <c r="R149" t="str">
        <f t="shared" si="2"/>
        <v>t-shirt</v>
      </c>
      <c r="S149" s="2" t="s">
        <v>135</v>
      </c>
      <c r="U149" t="str">
        <f t="shared" si="3"/>
        <v>“A quality life demands quality questions”</v>
      </c>
      <c r="V149" s="2">
        <v>1.0</v>
      </c>
      <c r="W149" s="2" t="s">
        <v>515</v>
      </c>
      <c r="Y149" t="str">
        <f t="shared" si="4"/>
        <v>Research</v>
      </c>
      <c r="Z149" s="2" t="s">
        <v>111</v>
      </c>
      <c r="AB149" t="str">
        <f t="shared" si="5"/>
        <v>Individual Contributor</v>
      </c>
      <c r="AC149" s="2" t="s">
        <v>228</v>
      </c>
      <c r="AE149" t="str">
        <f t="shared" si="6"/>
        <v>Healthcare and Pharmaceuticals</v>
      </c>
      <c r="AF149" s="2">
        <v>3.0</v>
      </c>
      <c r="AG149" s="2" t="s">
        <v>892</v>
      </c>
      <c r="AH149" s="2" t="s">
        <v>114</v>
      </c>
      <c r="AI149" s="11">
        <f>if(surveydata3!AE148="", 0, 1)</f>
        <v>0</v>
      </c>
      <c r="AJ149" s="11">
        <f>if(surveydata3!AF148="", 0, 1)</f>
        <v>0</v>
      </c>
      <c r="AK149" s="11">
        <f>if(surveydata3!AG148="", 0, 1)</f>
        <v>1</v>
      </c>
      <c r="AL149" s="11">
        <f>if(surveydata3!AH148="", 0, 1)</f>
        <v>0</v>
      </c>
      <c r="AM149" s="11">
        <f>if(surveydata3!AI148="", 0, 1)</f>
        <v>0</v>
      </c>
      <c r="AN149" s="11">
        <f>if(surveydata3!AJ148="", 0, 1)</f>
        <v>0</v>
      </c>
      <c r="AO149" s="11">
        <f>if(surveydata3!AK148="", 0, 1)</f>
        <v>0</v>
      </c>
      <c r="AP149" s="11">
        <f>if(surveydata3!AL148="", 0, 1)</f>
        <v>0</v>
      </c>
      <c r="AQ149" s="11">
        <f>if(surveydata3!AM148="", 0, 1)</f>
        <v>0</v>
      </c>
      <c r="AR149" s="11">
        <f>if(surveydata3!AN148="", 0, 1)</f>
        <v>0</v>
      </c>
      <c r="AS149" s="2" t="s">
        <v>97</v>
      </c>
      <c r="AU149" t="str">
        <f t="shared" si="7"/>
        <v>Forums</v>
      </c>
      <c r="AV149" s="2">
        <v>4.0</v>
      </c>
      <c r="AX149">
        <f t="shared" si="8"/>
        <v>4</v>
      </c>
      <c r="AY149" s="2">
        <v>6.0</v>
      </c>
      <c r="BA149">
        <f t="shared" si="9"/>
        <v>6</v>
      </c>
      <c r="BB149" s="2">
        <v>20.0</v>
      </c>
      <c r="BC149" s="2" t="s">
        <v>893</v>
      </c>
      <c r="BD149" s="2" t="s">
        <v>101</v>
      </c>
      <c r="BF149" t="str">
        <f t="shared" si="10"/>
        <v>Google</v>
      </c>
      <c r="BG149" s="2">
        <v>10.0</v>
      </c>
      <c r="BH149" s="2" t="s">
        <v>894</v>
      </c>
      <c r="BI149" s="2" t="s">
        <v>895</v>
      </c>
      <c r="BJ149" s="2" t="s">
        <v>896</v>
      </c>
    </row>
    <row r="150">
      <c r="A150" s="2">
        <v>147.0</v>
      </c>
      <c r="B150">
        <f>if(surveydata3!D149="", 0, 1)</f>
        <v>1</v>
      </c>
      <c r="C150">
        <f>if(surveydata3!E149="", 0, 1)</f>
        <v>0</v>
      </c>
      <c r="D150">
        <f>if(surveydata3!F149="", 0, 1)</f>
        <v>0</v>
      </c>
      <c r="E150">
        <f>if(surveydata3!G149="", 0, 1)</f>
        <v>0</v>
      </c>
      <c r="F150">
        <f>if(surveydata3!H149="", 0, 1)</f>
        <v>0</v>
      </c>
      <c r="G150">
        <f>if(surveydata3!I149="", 0, 1)</f>
        <v>0</v>
      </c>
      <c r="H150" s="4">
        <v>32950.0</v>
      </c>
      <c r="I150" s="2">
        <f t="shared" si="1"/>
        <v>28</v>
      </c>
      <c r="J150" s="2">
        <v>7.0</v>
      </c>
      <c r="K150" s="2">
        <v>60.0</v>
      </c>
      <c r="L150" s="2">
        <v>14.0</v>
      </c>
      <c r="M150" s="2">
        <v>5.0</v>
      </c>
      <c r="N150" s="2" t="s">
        <v>70</v>
      </c>
      <c r="O150" s="2">
        <v>0.0</v>
      </c>
      <c r="P150" s="2" t="s">
        <v>71</v>
      </c>
      <c r="R150" t="str">
        <f t="shared" si="2"/>
        <v>hoodie</v>
      </c>
      <c r="S150" s="2" t="s">
        <v>90</v>
      </c>
      <c r="U150" t="str">
        <f t="shared" si="3"/>
        <v>”Math - all the cool kids are doing it”</v>
      </c>
      <c r="V150" s="2">
        <v>1.0</v>
      </c>
      <c r="W150" s="2" t="s">
        <v>213</v>
      </c>
      <c r="Y150" t="str">
        <f t="shared" si="4"/>
        <v>Business Intelligence / Business Analyst</v>
      </c>
      <c r="Z150" s="2" t="s">
        <v>111</v>
      </c>
      <c r="AB150" t="str">
        <f t="shared" si="5"/>
        <v>Individual Contributor</v>
      </c>
      <c r="AC150" s="2" t="s">
        <v>148</v>
      </c>
      <c r="AE150" t="str">
        <f t="shared" si="6"/>
        <v>Retail &amp; Consumer Durables</v>
      </c>
      <c r="AF150" s="2">
        <v>5.0</v>
      </c>
      <c r="AG150" s="2" t="s">
        <v>897</v>
      </c>
      <c r="AH150" s="2" t="s">
        <v>78</v>
      </c>
      <c r="AI150" s="11">
        <f>if(surveydata3!AE149="", 0, 1)</f>
        <v>0</v>
      </c>
      <c r="AJ150" s="11">
        <f>if(surveydata3!AF149="", 0, 1)</f>
        <v>0</v>
      </c>
      <c r="AK150" s="11">
        <f>if(surveydata3!AG149="", 0, 1)</f>
        <v>1</v>
      </c>
      <c r="AL150" s="11">
        <f>if(surveydata3!AH149="", 0, 1)</f>
        <v>0</v>
      </c>
      <c r="AM150" s="11">
        <f>if(surveydata3!AI149="", 0, 1)</f>
        <v>0</v>
      </c>
      <c r="AN150" s="11">
        <f>if(surveydata3!AJ149="", 0, 1)</f>
        <v>0</v>
      </c>
      <c r="AO150" s="11">
        <f>if(surveydata3!AK149="", 0, 1)</f>
        <v>0</v>
      </c>
      <c r="AP150" s="11">
        <f>if(surveydata3!AL149="", 0, 1)</f>
        <v>0</v>
      </c>
      <c r="AQ150" s="11">
        <f>if(surveydata3!AM149="", 0, 1)</f>
        <v>0</v>
      </c>
      <c r="AR150" s="11">
        <f>if(surveydata3!AN149="", 0, 1)</f>
        <v>0</v>
      </c>
      <c r="AS150" s="2" t="s">
        <v>116</v>
      </c>
      <c r="AU150" t="str">
        <f t="shared" si="7"/>
        <v>Stack Overflow</v>
      </c>
      <c r="AV150" s="2">
        <v>6.0</v>
      </c>
      <c r="AX150">
        <f t="shared" si="8"/>
        <v>6</v>
      </c>
      <c r="AY150" s="2">
        <v>5.0</v>
      </c>
      <c r="BA150">
        <f t="shared" si="9"/>
        <v>5</v>
      </c>
      <c r="BB150" s="2">
        <v>25.0</v>
      </c>
      <c r="BC150" s="2" t="s">
        <v>898</v>
      </c>
      <c r="BD150" s="2" t="s">
        <v>292</v>
      </c>
      <c r="BF150" t="str">
        <f t="shared" si="10"/>
        <v>Facebook</v>
      </c>
      <c r="BG150" s="2">
        <v>9.0</v>
      </c>
      <c r="BH150" s="2" t="s">
        <v>899</v>
      </c>
      <c r="BI150" s="2" t="s">
        <v>900</v>
      </c>
      <c r="BJ150" s="2" t="s">
        <v>901</v>
      </c>
    </row>
    <row r="151">
      <c r="A151" s="2">
        <v>148.0</v>
      </c>
      <c r="B151">
        <f>if(surveydata3!D150="", 0, 1)</f>
        <v>0</v>
      </c>
      <c r="C151">
        <f>if(surveydata3!E150="", 0, 1)</f>
        <v>0</v>
      </c>
      <c r="D151">
        <f>if(surveydata3!F150="", 0, 1)</f>
        <v>0</v>
      </c>
      <c r="E151">
        <f>if(surveydata3!G150="", 0, 1)</f>
        <v>1</v>
      </c>
      <c r="F151">
        <f>if(surveydata3!H150="", 0, 1)</f>
        <v>1</v>
      </c>
      <c r="G151">
        <f>if(surveydata3!I150="", 0, 1)</f>
        <v>0</v>
      </c>
      <c r="H151" s="4">
        <v>34861.0</v>
      </c>
      <c r="I151" s="2">
        <f t="shared" si="1"/>
        <v>23</v>
      </c>
      <c r="J151" s="2">
        <v>7.0</v>
      </c>
      <c r="K151" s="2">
        <v>0.0</v>
      </c>
      <c r="L151" s="2">
        <v>12.0</v>
      </c>
      <c r="M151" s="2">
        <v>15.0</v>
      </c>
      <c r="N151" s="2" t="s">
        <v>291</v>
      </c>
      <c r="O151" s="2">
        <v>1.0</v>
      </c>
      <c r="P151" s="2" t="s">
        <v>71</v>
      </c>
      <c r="R151" t="str">
        <f t="shared" si="2"/>
        <v>hoodie</v>
      </c>
      <c r="S151" s="2" t="s">
        <v>130</v>
      </c>
      <c r="U151" t="str">
        <f t="shared" si="3"/>
        <v>“Machine learning for life”</v>
      </c>
      <c r="V151" s="2">
        <v>1.0</v>
      </c>
      <c r="W151" s="2" t="s">
        <v>259</v>
      </c>
      <c r="Y151" t="str">
        <f t="shared" si="4"/>
        <v>Student</v>
      </c>
      <c r="Z151" s="2" t="s">
        <v>147</v>
      </c>
      <c r="AB151" t="str">
        <f t="shared" si="5"/>
        <v>Not Applicable</v>
      </c>
      <c r="AC151" s="2" t="s">
        <v>76</v>
      </c>
      <c r="AE151" t="str">
        <f t="shared" si="6"/>
        <v>Education</v>
      </c>
      <c r="AF151" s="2">
        <v>1.0</v>
      </c>
      <c r="AG151" s="2" t="s">
        <v>77</v>
      </c>
      <c r="AH151" s="2" t="s">
        <v>78</v>
      </c>
      <c r="AI151" s="11">
        <f>if(surveydata3!AE150="", 0, 1)</f>
        <v>0</v>
      </c>
      <c r="AJ151" s="11">
        <f>if(surveydata3!AF150="", 0, 1)</f>
        <v>0</v>
      </c>
      <c r="AK151" s="11">
        <f>if(surveydata3!AG150="", 0, 1)</f>
        <v>0</v>
      </c>
      <c r="AL151" s="11">
        <f>if(surveydata3!AH150="", 0, 1)</f>
        <v>0</v>
      </c>
      <c r="AM151" s="11">
        <f>if(surveydata3!AI150="", 0, 1)</f>
        <v>1</v>
      </c>
      <c r="AN151" s="11">
        <f>if(surveydata3!AJ150="", 0, 1)</f>
        <v>1</v>
      </c>
      <c r="AO151" s="11">
        <f>if(surveydata3!AK150="", 0, 1)</f>
        <v>1</v>
      </c>
      <c r="AP151" s="11">
        <f>if(surveydata3!AL150="", 0, 1)</f>
        <v>1</v>
      </c>
      <c r="AQ151" s="11">
        <f>if(surveydata3!AM150="", 0, 1)</f>
        <v>0</v>
      </c>
      <c r="AR151" s="11">
        <f>if(surveydata3!AN150="", 0, 1)</f>
        <v>0</v>
      </c>
      <c r="AS151" s="2" t="s">
        <v>79</v>
      </c>
      <c r="AU151" t="str">
        <f t="shared" si="7"/>
        <v>Slack Channel</v>
      </c>
      <c r="AW151" s="2">
        <v>15.0</v>
      </c>
      <c r="AX151">
        <f t="shared" si="8"/>
        <v>15</v>
      </c>
      <c r="AY151" s="2">
        <v>6.0</v>
      </c>
      <c r="BA151">
        <f t="shared" si="9"/>
        <v>6</v>
      </c>
      <c r="BB151" s="2">
        <v>90.0</v>
      </c>
      <c r="BC151" s="2" t="s">
        <v>902</v>
      </c>
      <c r="BD151" s="2" t="s">
        <v>101</v>
      </c>
      <c r="BF151" t="str">
        <f t="shared" si="10"/>
        <v>Google</v>
      </c>
      <c r="BG151" s="2">
        <v>10.0</v>
      </c>
      <c r="BH151" s="2" t="s">
        <v>903</v>
      </c>
      <c r="BI151" s="2" t="s">
        <v>904</v>
      </c>
    </row>
    <row r="152">
      <c r="A152" s="2">
        <v>149.0</v>
      </c>
      <c r="B152">
        <f>if(surveydata3!D151="", 0, 1)</f>
        <v>1</v>
      </c>
      <c r="C152">
        <f>if(surveydata3!E151="", 0, 1)</f>
        <v>1</v>
      </c>
      <c r="D152">
        <f>if(surveydata3!F151="", 0, 1)</f>
        <v>0</v>
      </c>
      <c r="E152">
        <f>if(surveydata3!G151="", 0, 1)</f>
        <v>0</v>
      </c>
      <c r="F152">
        <f>if(surveydata3!H151="", 0, 1)</f>
        <v>1</v>
      </c>
      <c r="G152">
        <f>if(surveydata3!I151="", 0, 1)</f>
        <v>0</v>
      </c>
      <c r="H152" s="4">
        <v>30465.0</v>
      </c>
      <c r="I152" s="2">
        <f t="shared" si="1"/>
        <v>35</v>
      </c>
      <c r="J152" s="2">
        <v>7.0</v>
      </c>
      <c r="K152" s="2">
        <v>55.0</v>
      </c>
      <c r="L152" s="2">
        <v>9.0</v>
      </c>
      <c r="M152" s="2">
        <v>2.0</v>
      </c>
      <c r="N152" s="2" t="s">
        <v>120</v>
      </c>
      <c r="O152" s="2">
        <v>0.0</v>
      </c>
      <c r="P152" s="2" t="s">
        <v>129</v>
      </c>
      <c r="R152" t="str">
        <f t="shared" si="2"/>
        <v>backpack</v>
      </c>
      <c r="S152" s="2" t="s">
        <v>130</v>
      </c>
      <c r="U152" t="str">
        <f t="shared" si="3"/>
        <v>“Machine learning for life”</v>
      </c>
      <c r="V152" s="2">
        <v>1.0</v>
      </c>
      <c r="W152" s="2" t="s">
        <v>224</v>
      </c>
      <c r="Y152" t="str">
        <f t="shared" si="4"/>
        <v>Data Scientist</v>
      </c>
      <c r="Z152" s="2" t="s">
        <v>111</v>
      </c>
      <c r="AB152" t="str">
        <f t="shared" si="5"/>
        <v>Individual Contributor</v>
      </c>
      <c r="AC152" s="2" t="s">
        <v>138</v>
      </c>
      <c r="AE152" t="str">
        <f t="shared" si="6"/>
        <v>Entertainment &amp; Leisure</v>
      </c>
      <c r="AF152" s="2">
        <v>6.0</v>
      </c>
      <c r="AG152" s="2" t="s">
        <v>905</v>
      </c>
      <c r="AH152" s="2" t="s">
        <v>464</v>
      </c>
      <c r="AI152" s="11">
        <f>if(surveydata3!AE151="", 0, 1)</f>
        <v>0</v>
      </c>
      <c r="AJ152" s="11">
        <f>if(surveydata3!AF151="", 0, 1)</f>
        <v>0</v>
      </c>
      <c r="AK152" s="11">
        <f>if(surveydata3!AG151="", 0, 1)</f>
        <v>0</v>
      </c>
      <c r="AL152" s="11">
        <f>if(surveydata3!AH151="", 0, 1)</f>
        <v>1</v>
      </c>
      <c r="AM152" s="11">
        <f>if(surveydata3!AI151="", 0, 1)</f>
        <v>1</v>
      </c>
      <c r="AN152" s="11">
        <f>if(surveydata3!AJ151="", 0, 1)</f>
        <v>1</v>
      </c>
      <c r="AO152" s="11">
        <f>if(surveydata3!AK151="", 0, 1)</f>
        <v>0</v>
      </c>
      <c r="AP152" s="11">
        <f>if(surveydata3!AL151="", 0, 1)</f>
        <v>0</v>
      </c>
      <c r="AQ152" s="11">
        <f>if(surveydata3!AM151="", 0, 1)</f>
        <v>0</v>
      </c>
      <c r="AR152" s="11">
        <f>if(surveydata3!AN151="", 0, 1)</f>
        <v>0</v>
      </c>
      <c r="AS152" s="2" t="s">
        <v>97</v>
      </c>
      <c r="AU152" t="str">
        <f t="shared" si="7"/>
        <v>Forums</v>
      </c>
      <c r="AV152" s="2">
        <v>4.0</v>
      </c>
      <c r="AX152">
        <f t="shared" si="8"/>
        <v>4</v>
      </c>
      <c r="AY152" s="2">
        <v>4.0</v>
      </c>
      <c r="BA152">
        <f t="shared" si="9"/>
        <v>4</v>
      </c>
      <c r="BB152" s="2">
        <v>6.0</v>
      </c>
      <c r="BC152" s="2" t="s">
        <v>906</v>
      </c>
      <c r="BE152" s="2" t="s">
        <v>907</v>
      </c>
      <c r="BF152" t="str">
        <f t="shared" si="10"/>
        <v>Received email by Sebastian Thrun about the opening of Udacity.</v>
      </c>
      <c r="BG152" s="2">
        <v>10.0</v>
      </c>
      <c r="BH152" s="2" t="s">
        <v>908</v>
      </c>
      <c r="BI152" s="2" t="s">
        <v>909</v>
      </c>
      <c r="BJ152" s="2" t="s">
        <v>910</v>
      </c>
    </row>
    <row r="153">
      <c r="A153" s="2">
        <v>150.0</v>
      </c>
      <c r="B153">
        <f>if(surveydata3!D152="", 0, 1)</f>
        <v>0</v>
      </c>
      <c r="C153">
        <f>if(surveydata3!E152="", 0, 1)</f>
        <v>1</v>
      </c>
      <c r="D153">
        <f>if(surveydata3!F152="", 0, 1)</f>
        <v>0</v>
      </c>
      <c r="E153">
        <f>if(surveydata3!G152="", 0, 1)</f>
        <v>0</v>
      </c>
      <c r="F153">
        <f>if(surveydata3!H152="", 0, 1)</f>
        <v>0</v>
      </c>
      <c r="G153">
        <f>if(surveydata3!I152="", 0, 1)</f>
        <v>0</v>
      </c>
      <c r="H153" s="4">
        <v>33864.0</v>
      </c>
      <c r="I153" s="2">
        <f t="shared" si="1"/>
        <v>25</v>
      </c>
      <c r="J153" s="2">
        <v>7.0</v>
      </c>
      <c r="K153" s="2">
        <v>25.0</v>
      </c>
      <c r="L153" s="2">
        <v>9.0</v>
      </c>
      <c r="M153" s="2">
        <v>5.0</v>
      </c>
      <c r="N153" s="2" t="s">
        <v>106</v>
      </c>
      <c r="O153" s="2">
        <v>0.0</v>
      </c>
      <c r="P153" s="2" t="s">
        <v>71</v>
      </c>
      <c r="R153" t="str">
        <f t="shared" si="2"/>
        <v>hoodie</v>
      </c>
      <c r="S153" s="2" t="s">
        <v>130</v>
      </c>
      <c r="U153" t="str">
        <f t="shared" si="3"/>
        <v>“Machine learning for life”</v>
      </c>
      <c r="V153" s="2">
        <v>1.0</v>
      </c>
      <c r="W153" s="2" t="s">
        <v>35</v>
      </c>
      <c r="Y153" t="str">
        <f t="shared" si="4"/>
        <v>Data Analyst</v>
      </c>
      <c r="Z153" s="2" t="s">
        <v>147</v>
      </c>
      <c r="AB153" t="str">
        <f t="shared" si="5"/>
        <v>Not Applicable</v>
      </c>
      <c r="AD153" s="2" t="s">
        <v>911</v>
      </c>
      <c r="AE153" t="str">
        <f t="shared" si="6"/>
        <v>Gambling</v>
      </c>
      <c r="AF153" s="2">
        <v>2.0</v>
      </c>
      <c r="AG153" s="2" t="s">
        <v>881</v>
      </c>
      <c r="AH153" s="2" t="s">
        <v>114</v>
      </c>
      <c r="AI153" s="11">
        <f>if(surveydata3!AE152="", 0, 1)</f>
        <v>0</v>
      </c>
      <c r="AJ153" s="11">
        <f>if(surveydata3!AF152="", 0, 1)</f>
        <v>0</v>
      </c>
      <c r="AK153" s="11">
        <f>if(surveydata3!AG152="", 0, 1)</f>
        <v>1</v>
      </c>
      <c r="AL153" s="11">
        <f>if(surveydata3!AH152="", 0, 1)</f>
        <v>0</v>
      </c>
      <c r="AM153" s="11">
        <f>if(surveydata3!AI152="", 0, 1)</f>
        <v>0</v>
      </c>
      <c r="AN153" s="11">
        <f>if(surveydata3!AJ152="", 0, 1)</f>
        <v>0</v>
      </c>
      <c r="AO153" s="11">
        <f>if(surveydata3!AK152="", 0, 1)</f>
        <v>0</v>
      </c>
      <c r="AP153" s="11">
        <f>if(surveydata3!AL152="", 0, 1)</f>
        <v>0</v>
      </c>
      <c r="AQ153" s="11">
        <f>if(surveydata3!AM152="", 0, 1)</f>
        <v>0</v>
      </c>
      <c r="AR153" s="11">
        <f>if(surveydata3!AN152="", 0, 1)</f>
        <v>0</v>
      </c>
      <c r="AS153" s="2" t="s">
        <v>97</v>
      </c>
      <c r="AU153" t="str">
        <f t="shared" si="7"/>
        <v>Forums</v>
      </c>
      <c r="AV153" s="2">
        <v>2.0</v>
      </c>
      <c r="AX153">
        <f t="shared" si="8"/>
        <v>2</v>
      </c>
      <c r="AY153" s="2">
        <v>1.0</v>
      </c>
      <c r="BA153">
        <f t="shared" si="9"/>
        <v>1</v>
      </c>
      <c r="BB153" s="2">
        <v>10.0</v>
      </c>
      <c r="BC153" s="2" t="s">
        <v>881</v>
      </c>
      <c r="BD153" s="2" t="s">
        <v>294</v>
      </c>
      <c r="BF153" t="str">
        <f t="shared" si="10"/>
        <v>Twitter</v>
      </c>
      <c r="BG153" s="2">
        <v>8.0</v>
      </c>
      <c r="BH153" s="2" t="s">
        <v>881</v>
      </c>
      <c r="BI153" s="2" t="s">
        <v>912</v>
      </c>
      <c r="BJ153" s="2" t="s">
        <v>881</v>
      </c>
    </row>
    <row r="154">
      <c r="A154" s="2">
        <v>151.0</v>
      </c>
      <c r="B154">
        <f>if(surveydata3!D153="", 0, 1)</f>
        <v>1</v>
      </c>
      <c r="C154">
        <f>if(surveydata3!E153="", 0, 1)</f>
        <v>1</v>
      </c>
      <c r="D154">
        <f>if(surveydata3!F153="", 0, 1)</f>
        <v>0</v>
      </c>
      <c r="E154">
        <f>if(surveydata3!G153="", 0, 1)</f>
        <v>1</v>
      </c>
      <c r="F154">
        <f>if(surveydata3!H153="", 0, 1)</f>
        <v>0</v>
      </c>
      <c r="G154">
        <f>if(surveydata3!I153="", 0, 1)</f>
        <v>0</v>
      </c>
      <c r="H154" s="4">
        <v>31252.0</v>
      </c>
      <c r="I154" s="2">
        <f t="shared" si="1"/>
        <v>33</v>
      </c>
      <c r="J154" s="2">
        <v>6.0</v>
      </c>
      <c r="K154" s="2">
        <v>0.0</v>
      </c>
      <c r="L154" s="2">
        <v>10.0</v>
      </c>
      <c r="M154" s="2">
        <v>6.0</v>
      </c>
      <c r="N154" s="2" t="s">
        <v>192</v>
      </c>
      <c r="O154" s="2">
        <v>0.0</v>
      </c>
      <c r="P154" s="2" t="s">
        <v>89</v>
      </c>
      <c r="R154" t="str">
        <f t="shared" si="2"/>
        <v>t-shirt</v>
      </c>
      <c r="S154" s="2" t="s">
        <v>72</v>
      </c>
      <c r="U154" t="str">
        <f t="shared" si="3"/>
        <v>“Data is the new bacon"</v>
      </c>
      <c r="V154" s="2">
        <v>1.0</v>
      </c>
      <c r="W154" s="2" t="s">
        <v>524</v>
      </c>
      <c r="Y154" t="str">
        <f t="shared" si="4"/>
        <v>Consulting</v>
      </c>
      <c r="Z154" s="2" t="s">
        <v>75</v>
      </c>
      <c r="AB154" t="str">
        <f t="shared" si="5"/>
        <v>Manager</v>
      </c>
      <c r="AC154" s="2" t="s">
        <v>123</v>
      </c>
      <c r="AE154" t="str">
        <f t="shared" si="6"/>
        <v>Technology &amp; Internet</v>
      </c>
      <c r="AF154" s="2">
        <v>10.0</v>
      </c>
      <c r="AG154" s="2" t="s">
        <v>913</v>
      </c>
      <c r="AH154" s="2" t="s">
        <v>78</v>
      </c>
      <c r="AI154" s="11">
        <f>if(surveydata3!AE153="", 0, 1)</f>
        <v>0</v>
      </c>
      <c r="AJ154" s="11">
        <f>if(surveydata3!AF153="", 0, 1)</f>
        <v>0</v>
      </c>
      <c r="AK154" s="11">
        <f>if(surveydata3!AG153="", 0, 1)</f>
        <v>0</v>
      </c>
      <c r="AL154" s="11">
        <f>if(surveydata3!AH153="", 0, 1)</f>
        <v>1</v>
      </c>
      <c r="AM154" s="11">
        <f>if(surveydata3!AI153="", 0, 1)</f>
        <v>0</v>
      </c>
      <c r="AN154" s="11">
        <f>if(surveydata3!AJ153="", 0, 1)</f>
        <v>0</v>
      </c>
      <c r="AO154" s="11">
        <f>if(surveydata3!AK153="", 0, 1)</f>
        <v>0</v>
      </c>
      <c r="AP154" s="11">
        <f>if(surveydata3!AL153="", 0, 1)</f>
        <v>0</v>
      </c>
      <c r="AQ154" s="11">
        <f>if(surveydata3!AM153="", 0, 1)</f>
        <v>0</v>
      </c>
      <c r="AR154" s="11">
        <f>if(surveydata3!AN153="", 0, 1)</f>
        <v>1</v>
      </c>
      <c r="AS154" s="2" t="s">
        <v>97</v>
      </c>
      <c r="AU154" t="str">
        <f t="shared" si="7"/>
        <v>Forums</v>
      </c>
      <c r="AV154" s="2">
        <v>6.0</v>
      </c>
      <c r="AX154">
        <f t="shared" si="8"/>
        <v>6</v>
      </c>
      <c r="AY154" s="2">
        <v>6.0</v>
      </c>
      <c r="BA154">
        <f t="shared" si="9"/>
        <v>6</v>
      </c>
      <c r="BB154" s="2">
        <v>16.0</v>
      </c>
      <c r="BC154" s="2" t="s">
        <v>915</v>
      </c>
      <c r="BD154" s="2" t="s">
        <v>101</v>
      </c>
      <c r="BF154" t="str">
        <f t="shared" si="10"/>
        <v>Google</v>
      </c>
      <c r="BG154" s="2">
        <v>10.0</v>
      </c>
      <c r="BH154" s="2" t="s">
        <v>916</v>
      </c>
      <c r="BI154" s="2" t="s">
        <v>917</v>
      </c>
      <c r="BJ154" s="2" t="s">
        <v>918</v>
      </c>
    </row>
    <row r="155">
      <c r="A155" s="2">
        <v>152.0</v>
      </c>
      <c r="B155">
        <f>if(surveydata3!D154="", 0, 1)</f>
        <v>0</v>
      </c>
      <c r="C155">
        <f>if(surveydata3!E154="", 0, 1)</f>
        <v>1</v>
      </c>
      <c r="D155">
        <f>if(surveydata3!F154="", 0, 1)</f>
        <v>0</v>
      </c>
      <c r="E155">
        <f>if(surveydata3!G154="", 0, 1)</f>
        <v>0</v>
      </c>
      <c r="F155">
        <f>if(surveydata3!H154="", 0, 1)</f>
        <v>0</v>
      </c>
      <c r="G155">
        <f>if(surveydata3!I154="", 0, 1)</f>
        <v>0</v>
      </c>
      <c r="H155" s="4">
        <v>29519.0</v>
      </c>
      <c r="I155" s="2">
        <f t="shared" si="1"/>
        <v>37</v>
      </c>
      <c r="J155" s="2">
        <v>7.0</v>
      </c>
      <c r="K155" s="2">
        <v>60.0</v>
      </c>
      <c r="L155" s="2">
        <v>10.0</v>
      </c>
      <c r="M155" s="2">
        <v>12.0</v>
      </c>
      <c r="N155" s="2" t="s">
        <v>291</v>
      </c>
      <c r="O155" s="2">
        <v>1.0</v>
      </c>
      <c r="P155" s="2" t="s">
        <v>89</v>
      </c>
      <c r="R155" t="str">
        <f t="shared" si="2"/>
        <v>t-shirt</v>
      </c>
      <c r="S155" s="2" t="s">
        <v>90</v>
      </c>
      <c r="U155" t="str">
        <f t="shared" si="3"/>
        <v>”Math - all the cool kids are doing it”</v>
      </c>
      <c r="V155" s="2">
        <v>1.0</v>
      </c>
      <c r="W155" s="2" t="s">
        <v>213</v>
      </c>
      <c r="Y155" t="str">
        <f t="shared" si="4"/>
        <v>Business Intelligence / Business Analyst</v>
      </c>
      <c r="Z155" s="2" t="s">
        <v>75</v>
      </c>
      <c r="AB155" t="str">
        <f t="shared" si="5"/>
        <v>Manager</v>
      </c>
      <c r="AC155" s="2" t="s">
        <v>138</v>
      </c>
      <c r="AE155" t="str">
        <f t="shared" si="6"/>
        <v>Entertainment &amp; Leisure</v>
      </c>
      <c r="AF155" s="2">
        <v>10.0</v>
      </c>
      <c r="AG155" s="2" t="s">
        <v>919</v>
      </c>
      <c r="AH155" s="2" t="s">
        <v>96</v>
      </c>
      <c r="AI155" s="11">
        <f>if(surveydata3!AE154="", 0, 1)</f>
        <v>0</v>
      </c>
      <c r="AJ155" s="11">
        <f>if(surveydata3!AF154="", 0, 1)</f>
        <v>0</v>
      </c>
      <c r="AK155" s="11">
        <f>if(surveydata3!AG154="", 0, 1)</f>
        <v>0</v>
      </c>
      <c r="AL155" s="11">
        <f>if(surveydata3!AH154="", 0, 1)</f>
        <v>0</v>
      </c>
      <c r="AM155" s="11">
        <f>if(surveydata3!AI154="", 0, 1)</f>
        <v>0</v>
      </c>
      <c r="AN155" s="11">
        <f>if(surveydata3!AJ154="", 0, 1)</f>
        <v>1</v>
      </c>
      <c r="AO155" s="11">
        <f>if(surveydata3!AK154="", 0, 1)</f>
        <v>0</v>
      </c>
      <c r="AP155" s="11">
        <f>if(surveydata3!AL154="", 0, 1)</f>
        <v>0</v>
      </c>
      <c r="AQ155" s="11">
        <f>if(surveydata3!AM154="", 0, 1)</f>
        <v>0</v>
      </c>
      <c r="AR155" s="11">
        <f>if(surveydata3!AN154="", 0, 1)</f>
        <v>0</v>
      </c>
      <c r="AS155" s="2" t="s">
        <v>116</v>
      </c>
      <c r="AU155" t="str">
        <f t="shared" si="7"/>
        <v>Stack Overflow</v>
      </c>
      <c r="AW155" s="2">
        <v>10.0</v>
      </c>
      <c r="AX155">
        <f t="shared" si="8"/>
        <v>10</v>
      </c>
      <c r="AY155" s="2">
        <v>3.0</v>
      </c>
      <c r="BA155">
        <f t="shared" si="9"/>
        <v>3</v>
      </c>
      <c r="BB155" s="2">
        <v>4.0</v>
      </c>
      <c r="BC155" s="2" t="s">
        <v>920</v>
      </c>
      <c r="BD155" s="2" t="s">
        <v>84</v>
      </c>
      <c r="BF155" t="str">
        <f t="shared" si="10"/>
        <v>Friend / word of mouth</v>
      </c>
      <c r="BG155" s="2">
        <v>7.0</v>
      </c>
      <c r="BH155" s="2" t="s">
        <v>921</v>
      </c>
      <c r="BI155" s="2" t="s">
        <v>922</v>
      </c>
      <c r="BJ155" s="2" t="s">
        <v>923</v>
      </c>
    </row>
    <row r="156">
      <c r="A156" s="2">
        <v>153.0</v>
      </c>
      <c r="B156">
        <f>if(surveydata3!D155="", 0, 1)</f>
        <v>1</v>
      </c>
      <c r="C156">
        <f>if(surveydata3!E155="", 0, 1)</f>
        <v>0</v>
      </c>
      <c r="D156">
        <f>if(surveydata3!F155="", 0, 1)</f>
        <v>1</v>
      </c>
      <c r="E156">
        <f>if(surveydata3!G155="", 0, 1)</f>
        <v>0</v>
      </c>
      <c r="F156">
        <f>if(surveydata3!H155="", 0, 1)</f>
        <v>1</v>
      </c>
      <c r="G156">
        <f>if(surveydata3!I155="", 0, 1)</f>
        <v>0</v>
      </c>
      <c r="H156" s="4">
        <v>24021.0</v>
      </c>
      <c r="I156" s="2">
        <f t="shared" si="1"/>
        <v>52</v>
      </c>
      <c r="J156" s="2">
        <v>7.0</v>
      </c>
      <c r="K156" s="2">
        <v>0.0</v>
      </c>
      <c r="L156" s="2">
        <v>9.0</v>
      </c>
      <c r="M156" s="2">
        <v>30.0</v>
      </c>
      <c r="N156" s="2" t="s">
        <v>128</v>
      </c>
      <c r="O156" s="2">
        <v>1.0</v>
      </c>
      <c r="P156" s="2" t="s">
        <v>71</v>
      </c>
      <c r="R156" t="str">
        <f t="shared" si="2"/>
        <v>hoodie</v>
      </c>
      <c r="T156" s="2" t="s">
        <v>924</v>
      </c>
      <c r="U156" t="str">
        <f t="shared" si="3"/>
        <v>Life long [machine] learning matters.</v>
      </c>
      <c r="V156" s="2">
        <v>1.0</v>
      </c>
      <c r="W156" s="2" t="s">
        <v>524</v>
      </c>
      <c r="Y156" t="str">
        <f t="shared" si="4"/>
        <v>Consulting</v>
      </c>
      <c r="Z156" s="2" t="s">
        <v>111</v>
      </c>
      <c r="AB156" t="str">
        <f t="shared" si="5"/>
        <v>Individual Contributor</v>
      </c>
      <c r="AC156" s="2" t="s">
        <v>76</v>
      </c>
      <c r="AE156" t="str">
        <f t="shared" si="6"/>
        <v>Education</v>
      </c>
      <c r="AF156" s="2">
        <v>28.0</v>
      </c>
      <c r="AG156" s="2" t="s">
        <v>925</v>
      </c>
      <c r="AH156" s="2" t="s">
        <v>114</v>
      </c>
      <c r="AI156" s="11">
        <f>if(surveydata3!AE155="", 0, 1)</f>
        <v>0</v>
      </c>
      <c r="AJ156" s="11">
        <f>if(surveydata3!AF155="", 0, 1)</f>
        <v>0</v>
      </c>
      <c r="AK156" s="11">
        <f>if(surveydata3!AG155="", 0, 1)</f>
        <v>0</v>
      </c>
      <c r="AL156" s="11">
        <f>if(surveydata3!AH155="", 0, 1)</f>
        <v>0</v>
      </c>
      <c r="AM156" s="11">
        <f>if(surveydata3!AI155="", 0, 1)</f>
        <v>1</v>
      </c>
      <c r="AN156" s="11">
        <f>if(surveydata3!AJ155="", 0, 1)</f>
        <v>0</v>
      </c>
      <c r="AO156" s="11">
        <f>if(surveydata3!AK155="", 0, 1)</f>
        <v>0</v>
      </c>
      <c r="AP156" s="11">
        <f>if(surveydata3!AL155="", 0, 1)</f>
        <v>0</v>
      </c>
      <c r="AQ156" s="11">
        <f>if(surveydata3!AM155="", 0, 1)</f>
        <v>0</v>
      </c>
      <c r="AR156" s="11">
        <f>if(surveydata3!AN155="", 0, 1)</f>
        <v>0</v>
      </c>
      <c r="AS156" s="2" t="s">
        <v>97</v>
      </c>
      <c r="AU156" t="str">
        <f t="shared" si="7"/>
        <v>Forums</v>
      </c>
      <c r="AW156" s="2">
        <v>10.0</v>
      </c>
      <c r="AX156">
        <f t="shared" si="8"/>
        <v>10</v>
      </c>
      <c r="AY156" s="2">
        <v>4.0</v>
      </c>
      <c r="BA156">
        <f t="shared" si="9"/>
        <v>4</v>
      </c>
      <c r="BB156" s="2">
        <v>6.0</v>
      </c>
      <c r="BC156" s="2" t="s">
        <v>926</v>
      </c>
      <c r="BE156" s="2" t="s">
        <v>927</v>
      </c>
      <c r="BF156" t="str">
        <f t="shared" si="10"/>
        <v>Sebastian keynote @ IBM World of Watson.</v>
      </c>
      <c r="BG156" s="2">
        <v>10.0</v>
      </c>
      <c r="BH156" s="2" t="s">
        <v>928</v>
      </c>
      <c r="BI156" s="2" t="s">
        <v>929</v>
      </c>
      <c r="BJ156" s="2" t="s">
        <v>930</v>
      </c>
    </row>
    <row r="157">
      <c r="A157" s="2">
        <v>154.0</v>
      </c>
      <c r="B157">
        <f>if(surveydata3!D156="", 0, 1)</f>
        <v>0</v>
      </c>
      <c r="C157">
        <f>if(surveydata3!E156="", 0, 1)</f>
        <v>1</v>
      </c>
      <c r="D157">
        <f>if(surveydata3!F156="", 0, 1)</f>
        <v>1</v>
      </c>
      <c r="E157">
        <f>if(surveydata3!G156="", 0, 1)</f>
        <v>1</v>
      </c>
      <c r="F157">
        <f>if(surveydata3!H156="", 0, 1)</f>
        <v>0</v>
      </c>
      <c r="G157">
        <f>if(surveydata3!I156="", 0, 1)</f>
        <v>0</v>
      </c>
      <c r="H157" s="4">
        <v>31912.0</v>
      </c>
      <c r="I157" s="2">
        <f t="shared" si="1"/>
        <v>31</v>
      </c>
      <c r="J157" s="2">
        <v>8.0</v>
      </c>
      <c r="K157" s="2">
        <v>60.0</v>
      </c>
      <c r="L157" s="2">
        <v>8.0</v>
      </c>
      <c r="M157" s="2">
        <v>2.0</v>
      </c>
      <c r="N157" s="2" t="s">
        <v>106</v>
      </c>
      <c r="O157" s="2">
        <v>0.0</v>
      </c>
      <c r="P157" s="2" t="s">
        <v>129</v>
      </c>
      <c r="R157" t="str">
        <f t="shared" si="2"/>
        <v>backpack</v>
      </c>
      <c r="S157" s="2" t="s">
        <v>130</v>
      </c>
      <c r="U157" t="str">
        <f t="shared" si="3"/>
        <v>“Machine learning for life”</v>
      </c>
      <c r="V157" s="2">
        <v>1.0</v>
      </c>
      <c r="W157" s="2" t="s">
        <v>515</v>
      </c>
      <c r="Y157" t="str">
        <f t="shared" si="4"/>
        <v>Research</v>
      </c>
      <c r="Z157" s="2" t="s">
        <v>147</v>
      </c>
      <c r="AB157" t="str">
        <f t="shared" si="5"/>
        <v>Not Applicable</v>
      </c>
      <c r="AC157" s="2" t="s">
        <v>76</v>
      </c>
      <c r="AE157" t="str">
        <f t="shared" si="6"/>
        <v>Education</v>
      </c>
      <c r="AF157" s="2">
        <v>3.0</v>
      </c>
      <c r="AG157" s="2" t="s">
        <v>931</v>
      </c>
      <c r="AH157" s="2" t="s">
        <v>114</v>
      </c>
      <c r="AI157" s="11">
        <f>if(surveydata3!AE156="", 0, 1)</f>
        <v>0</v>
      </c>
      <c r="AJ157" s="11">
        <f>if(surveydata3!AF156="", 0, 1)</f>
        <v>0</v>
      </c>
      <c r="AK157" s="11">
        <f>if(surveydata3!AG156="", 0, 1)</f>
        <v>1</v>
      </c>
      <c r="AL157" s="11">
        <f>if(surveydata3!AH156="", 0, 1)</f>
        <v>0</v>
      </c>
      <c r="AM157" s="11">
        <f>if(surveydata3!AI156="", 0, 1)</f>
        <v>0</v>
      </c>
      <c r="AN157" s="11">
        <f>if(surveydata3!AJ156="", 0, 1)</f>
        <v>1</v>
      </c>
      <c r="AO157" s="11">
        <f>if(surveydata3!AK156="", 0, 1)</f>
        <v>0</v>
      </c>
      <c r="AP157" s="11">
        <f>if(surveydata3!AL156="", 0, 1)</f>
        <v>0</v>
      </c>
      <c r="AQ157" s="11">
        <f>if(surveydata3!AM156="", 0, 1)</f>
        <v>0</v>
      </c>
      <c r="AR157" s="11">
        <f>if(surveydata3!AN156="", 0, 1)</f>
        <v>0</v>
      </c>
      <c r="AS157" s="2" t="s">
        <v>97</v>
      </c>
      <c r="AU157" t="str">
        <f t="shared" si="7"/>
        <v>Forums</v>
      </c>
      <c r="AV157" s="2">
        <v>6.0</v>
      </c>
      <c r="AX157">
        <f t="shared" si="8"/>
        <v>6</v>
      </c>
      <c r="AY157" s="2">
        <v>6.0</v>
      </c>
      <c r="BA157">
        <f t="shared" si="9"/>
        <v>6</v>
      </c>
      <c r="BB157" s="2">
        <v>50.0</v>
      </c>
      <c r="BC157" s="2" t="s">
        <v>932</v>
      </c>
      <c r="BD157" s="2" t="s">
        <v>101</v>
      </c>
      <c r="BF157" t="str">
        <f t="shared" si="10"/>
        <v>Google</v>
      </c>
      <c r="BG157" s="2">
        <v>10.0</v>
      </c>
      <c r="BH157" s="2" t="s">
        <v>933</v>
      </c>
      <c r="BI157" s="2" t="s">
        <v>934</v>
      </c>
      <c r="BJ157" s="2" t="s">
        <v>154</v>
      </c>
    </row>
    <row r="158">
      <c r="A158" s="2">
        <v>155.0</v>
      </c>
      <c r="B158">
        <f>if(surveydata3!D157="", 0, 1)</f>
        <v>0</v>
      </c>
      <c r="C158">
        <f>if(surveydata3!E157="", 0, 1)</f>
        <v>1</v>
      </c>
      <c r="D158">
        <f>if(surveydata3!F157="", 0, 1)</f>
        <v>0</v>
      </c>
      <c r="E158">
        <f>if(surveydata3!G157="", 0, 1)</f>
        <v>1</v>
      </c>
      <c r="F158">
        <f>if(surveydata3!H157="", 0, 1)</f>
        <v>0</v>
      </c>
      <c r="G158">
        <f>if(surveydata3!I157="", 0, 1)</f>
        <v>0</v>
      </c>
      <c r="I158" s="2" t="str">
        <f t="shared" si="1"/>
        <v/>
      </c>
      <c r="J158" s="2">
        <v>7.0</v>
      </c>
      <c r="K158" s="2">
        <v>60.0</v>
      </c>
      <c r="L158" s="2">
        <v>10.0</v>
      </c>
      <c r="M158" s="2">
        <v>1.0</v>
      </c>
      <c r="N158" s="2" t="s">
        <v>437</v>
      </c>
      <c r="O158" s="2">
        <v>1.0</v>
      </c>
      <c r="P158" s="2" t="s">
        <v>108</v>
      </c>
      <c r="R158" t="str">
        <f t="shared" si="2"/>
        <v>jacket (brand is TBD... probably Patagonia)</v>
      </c>
      <c r="S158" s="2" t="s">
        <v>135</v>
      </c>
      <c r="U158" t="str">
        <f t="shared" si="3"/>
        <v>“A quality life demands quality questions”</v>
      </c>
      <c r="V158" s="2">
        <v>1.0</v>
      </c>
      <c r="W158" s="2" t="s">
        <v>224</v>
      </c>
      <c r="Y158" t="str">
        <f t="shared" si="4"/>
        <v>Data Scientist</v>
      </c>
      <c r="Z158" s="2" t="s">
        <v>451</v>
      </c>
      <c r="AB158" t="str">
        <f t="shared" si="5"/>
        <v>Intern</v>
      </c>
      <c r="AC158" s="2" t="s">
        <v>148</v>
      </c>
      <c r="AE158" t="str">
        <f t="shared" si="6"/>
        <v>Retail &amp; Consumer Durables</v>
      </c>
      <c r="AF158" s="2">
        <v>0.0</v>
      </c>
      <c r="AG158" s="2" t="s">
        <v>935</v>
      </c>
      <c r="AH158" s="2" t="s">
        <v>114</v>
      </c>
      <c r="AI158" s="11">
        <f>if(surveydata3!AE157="", 0, 1)</f>
        <v>0</v>
      </c>
      <c r="AJ158" s="11">
        <f>if(surveydata3!AF157="", 0, 1)</f>
        <v>0</v>
      </c>
      <c r="AK158" s="11">
        <f>if(surveydata3!AG157="", 0, 1)</f>
        <v>1</v>
      </c>
      <c r="AL158" s="11">
        <f>if(surveydata3!AH157="", 0, 1)</f>
        <v>0</v>
      </c>
      <c r="AM158" s="11">
        <f>if(surveydata3!AI157="", 0, 1)</f>
        <v>0</v>
      </c>
      <c r="AN158" s="11">
        <f>if(surveydata3!AJ157="", 0, 1)</f>
        <v>0</v>
      </c>
      <c r="AO158" s="11">
        <f>if(surveydata3!AK157="", 0, 1)</f>
        <v>0</v>
      </c>
      <c r="AP158" s="11">
        <f>if(surveydata3!AL157="", 0, 1)</f>
        <v>0</v>
      </c>
      <c r="AQ158" s="11">
        <f>if(surveydata3!AM157="", 0, 1)</f>
        <v>0</v>
      </c>
      <c r="AR158" s="11">
        <f>if(surveydata3!AN157="", 0, 1)</f>
        <v>0</v>
      </c>
      <c r="AS158" s="2" t="s">
        <v>97</v>
      </c>
      <c r="AU158" t="str">
        <f t="shared" si="7"/>
        <v>Forums</v>
      </c>
      <c r="AV158" s="2">
        <v>4.0</v>
      </c>
      <c r="AX158">
        <f t="shared" si="8"/>
        <v>4</v>
      </c>
      <c r="AY158" s="2">
        <v>4.0</v>
      </c>
      <c r="BA158">
        <f t="shared" si="9"/>
        <v>4</v>
      </c>
      <c r="BB158" s="2">
        <v>25.0</v>
      </c>
      <c r="BC158" s="2" t="s">
        <v>936</v>
      </c>
      <c r="BD158" s="2" t="s">
        <v>84</v>
      </c>
      <c r="BF158" t="str">
        <f t="shared" si="10"/>
        <v>Friend / word of mouth</v>
      </c>
      <c r="BG158" s="2">
        <v>9.0</v>
      </c>
      <c r="BH158" s="2" t="s">
        <v>937</v>
      </c>
      <c r="BI158" s="2" t="s">
        <v>938</v>
      </c>
    </row>
    <row r="159">
      <c r="A159" s="2">
        <v>156.0</v>
      </c>
      <c r="B159">
        <f>if(surveydata3!D158="", 0, 1)</f>
        <v>1</v>
      </c>
      <c r="C159">
        <f>if(surveydata3!E158="", 0, 1)</f>
        <v>0</v>
      </c>
      <c r="D159">
        <f>if(surveydata3!F158="", 0, 1)</f>
        <v>0</v>
      </c>
      <c r="E159">
        <f>if(surveydata3!G158="", 0, 1)</f>
        <v>0</v>
      </c>
      <c r="F159">
        <f>if(surveydata3!H158="", 0, 1)</f>
        <v>0</v>
      </c>
      <c r="G159">
        <f>if(surveydata3!I158="", 0, 1)</f>
        <v>0</v>
      </c>
      <c r="H159" s="4">
        <v>30194.0</v>
      </c>
      <c r="I159" s="2">
        <f t="shared" si="1"/>
        <v>36</v>
      </c>
      <c r="J159" s="2">
        <v>7.0</v>
      </c>
      <c r="K159" s="2">
        <v>45.0</v>
      </c>
      <c r="L159" s="2">
        <v>12.0</v>
      </c>
      <c r="M159" s="2">
        <v>40.0</v>
      </c>
      <c r="N159" s="2" t="s">
        <v>437</v>
      </c>
      <c r="O159" s="2">
        <v>1.0</v>
      </c>
      <c r="P159" s="2" t="s">
        <v>172</v>
      </c>
      <c r="R159" t="str">
        <f t="shared" si="2"/>
        <v>hat</v>
      </c>
      <c r="S159" s="2" t="s">
        <v>135</v>
      </c>
      <c r="U159" t="str">
        <f t="shared" si="3"/>
        <v>“A quality life demands quality questions”</v>
      </c>
      <c r="V159" s="2">
        <v>1.0</v>
      </c>
      <c r="W159" s="2" t="s">
        <v>213</v>
      </c>
      <c r="Y159" t="str">
        <f t="shared" si="4"/>
        <v>Business Intelligence / Business Analyst</v>
      </c>
      <c r="Z159" s="2" t="s">
        <v>111</v>
      </c>
      <c r="AB159" t="str">
        <f t="shared" si="5"/>
        <v>Individual Contributor</v>
      </c>
      <c r="AC159" s="2" t="s">
        <v>333</v>
      </c>
      <c r="AE159" t="str">
        <f t="shared" si="6"/>
        <v>Advertising &amp; Marketing</v>
      </c>
      <c r="AF159" s="2">
        <v>1.0</v>
      </c>
      <c r="AG159" s="2" t="s">
        <v>939</v>
      </c>
      <c r="AH159" s="2" t="s">
        <v>96</v>
      </c>
      <c r="AI159" s="11">
        <f>if(surveydata3!AE158="", 0, 1)</f>
        <v>0</v>
      </c>
      <c r="AJ159" s="11">
        <f>if(surveydata3!AF158="", 0, 1)</f>
        <v>0</v>
      </c>
      <c r="AK159" s="11">
        <f>if(surveydata3!AG158="", 0, 1)</f>
        <v>0</v>
      </c>
      <c r="AL159" s="11">
        <f>if(surveydata3!AH158="", 0, 1)</f>
        <v>0</v>
      </c>
      <c r="AM159" s="11">
        <f>if(surveydata3!AI158="", 0, 1)</f>
        <v>0</v>
      </c>
      <c r="AN159" s="11">
        <f>if(surveydata3!AJ158="", 0, 1)</f>
        <v>1</v>
      </c>
      <c r="AO159" s="11">
        <f>if(surveydata3!AK158="", 0, 1)</f>
        <v>0</v>
      </c>
      <c r="AP159" s="11">
        <f>if(surveydata3!AL158="", 0, 1)</f>
        <v>0</v>
      </c>
      <c r="AQ159" s="11">
        <f>if(surveydata3!AM158="", 0, 1)</f>
        <v>0</v>
      </c>
      <c r="AR159" s="11">
        <f>if(surveydata3!AN158="", 0, 1)</f>
        <v>0</v>
      </c>
      <c r="AS159" s="2" t="s">
        <v>97</v>
      </c>
      <c r="AU159" t="str">
        <f t="shared" si="7"/>
        <v>Forums</v>
      </c>
      <c r="AW159" s="2">
        <v>10.0</v>
      </c>
      <c r="AX159">
        <f t="shared" si="8"/>
        <v>10</v>
      </c>
      <c r="AZ159" s="2">
        <v>10.0</v>
      </c>
      <c r="BA159">
        <f t="shared" si="9"/>
        <v>10</v>
      </c>
      <c r="BB159" s="2">
        <v>120.0</v>
      </c>
      <c r="BC159" s="2" t="s">
        <v>332</v>
      </c>
      <c r="BD159" s="2" t="s">
        <v>101</v>
      </c>
      <c r="BF159" t="str">
        <f t="shared" si="10"/>
        <v>Google</v>
      </c>
      <c r="BG159" s="2">
        <v>10.0</v>
      </c>
      <c r="BH159" s="2" t="s">
        <v>332</v>
      </c>
    </row>
    <row r="160">
      <c r="A160" s="2">
        <v>157.0</v>
      </c>
      <c r="B160">
        <f>if(surveydata3!D159="", 0, 1)</f>
        <v>0</v>
      </c>
      <c r="C160">
        <f>if(surveydata3!E159="", 0, 1)</f>
        <v>0</v>
      </c>
      <c r="D160">
        <f>if(surveydata3!F159="", 0, 1)</f>
        <v>0</v>
      </c>
      <c r="E160">
        <f>if(surveydata3!G159="", 0, 1)</f>
        <v>0</v>
      </c>
      <c r="F160">
        <f>if(surveydata3!H159="", 0, 1)</f>
        <v>1</v>
      </c>
      <c r="G160">
        <f>if(surveydata3!I159="", 0, 1)</f>
        <v>0</v>
      </c>
      <c r="H160" s="4">
        <v>36223.0</v>
      </c>
      <c r="I160" s="2">
        <f t="shared" si="1"/>
        <v>19</v>
      </c>
      <c r="J160" s="2">
        <v>9.0</v>
      </c>
      <c r="K160" s="2">
        <v>120.0</v>
      </c>
      <c r="L160" s="2">
        <v>10.0</v>
      </c>
      <c r="M160" s="2">
        <v>10.0</v>
      </c>
      <c r="N160" s="2" t="s">
        <v>70</v>
      </c>
      <c r="O160" s="2">
        <v>0.0</v>
      </c>
      <c r="P160" s="2" t="s">
        <v>89</v>
      </c>
      <c r="R160" t="str">
        <f t="shared" si="2"/>
        <v>t-shirt</v>
      </c>
      <c r="S160" s="2" t="s">
        <v>72</v>
      </c>
      <c r="U160" t="str">
        <f t="shared" si="3"/>
        <v>“Data is the new bacon"</v>
      </c>
      <c r="V160" s="2">
        <v>0.0</v>
      </c>
      <c r="Y160" t="str">
        <f t="shared" si="4"/>
        <v/>
      </c>
      <c r="AB160" t="str">
        <f t="shared" si="5"/>
        <v/>
      </c>
      <c r="AE160" t="str">
        <f t="shared" si="6"/>
        <v/>
      </c>
      <c r="AH160" s="2" t="s">
        <v>78</v>
      </c>
      <c r="AI160" s="11">
        <f>if(surveydata3!AE159="", 0, 1)</f>
        <v>0</v>
      </c>
      <c r="AJ160" s="11">
        <f>if(surveydata3!AF159="", 0, 1)</f>
        <v>0</v>
      </c>
      <c r="AK160" s="11">
        <f>if(surveydata3!AG159="", 0, 1)</f>
        <v>0</v>
      </c>
      <c r="AL160" s="11">
        <f>if(surveydata3!AH159="", 0, 1)</f>
        <v>1</v>
      </c>
      <c r="AM160" s="11">
        <f>if(surveydata3!AI159="", 0, 1)</f>
        <v>0</v>
      </c>
      <c r="AN160" s="11">
        <f>if(surveydata3!AJ159="", 0, 1)</f>
        <v>0</v>
      </c>
      <c r="AO160" s="11">
        <f>if(surveydata3!AK159="", 0, 1)</f>
        <v>0</v>
      </c>
      <c r="AP160" s="11">
        <f>if(surveydata3!AL159="", 0, 1)</f>
        <v>0</v>
      </c>
      <c r="AQ160" s="11">
        <f>if(surveydata3!AM159="", 0, 1)</f>
        <v>0</v>
      </c>
      <c r="AR160" s="11">
        <f>if(surveydata3!AN159="", 0, 1)</f>
        <v>0</v>
      </c>
      <c r="AS160" s="2" t="s">
        <v>79</v>
      </c>
      <c r="AU160" t="str">
        <f t="shared" si="7"/>
        <v>Slack Channel</v>
      </c>
      <c r="AW160" s="2">
        <v>15.0</v>
      </c>
      <c r="AX160">
        <f t="shared" si="8"/>
        <v>15</v>
      </c>
      <c r="AY160" s="2">
        <v>6.0</v>
      </c>
      <c r="BA160">
        <f t="shared" si="9"/>
        <v>6</v>
      </c>
      <c r="BB160" s="2">
        <v>10.0</v>
      </c>
      <c r="BC160" s="2" t="s">
        <v>940</v>
      </c>
      <c r="BE160" s="2" t="s">
        <v>941</v>
      </c>
      <c r="BF160" t="str">
        <f t="shared" si="10"/>
        <v>university</v>
      </c>
      <c r="BG160" s="2">
        <v>10.0</v>
      </c>
      <c r="BH160" s="2" t="s">
        <v>942</v>
      </c>
      <c r="BI160" s="2" t="s">
        <v>943</v>
      </c>
    </row>
    <row r="161">
      <c r="A161" s="2">
        <v>158.0</v>
      </c>
      <c r="B161">
        <f>if(surveydata3!D160="", 0, 1)</f>
        <v>1</v>
      </c>
      <c r="C161">
        <f>if(surveydata3!E160="", 0, 1)</f>
        <v>0</v>
      </c>
      <c r="D161">
        <f>if(surveydata3!F160="", 0, 1)</f>
        <v>0</v>
      </c>
      <c r="E161">
        <f>if(surveydata3!G160="", 0, 1)</f>
        <v>0</v>
      </c>
      <c r="F161">
        <f>if(surveydata3!H160="", 0, 1)</f>
        <v>0</v>
      </c>
      <c r="G161">
        <f>if(surveydata3!I160="", 0, 1)</f>
        <v>0</v>
      </c>
      <c r="H161" s="4">
        <v>31803.0</v>
      </c>
      <c r="I161" s="2">
        <f t="shared" si="1"/>
        <v>31</v>
      </c>
      <c r="J161" s="2">
        <v>8.0</v>
      </c>
      <c r="K161" s="2">
        <v>15.0</v>
      </c>
      <c r="L161" s="2">
        <v>14.0</v>
      </c>
      <c r="M161" s="2">
        <v>12.0</v>
      </c>
      <c r="N161" s="2" t="s">
        <v>87</v>
      </c>
      <c r="O161" s="2">
        <v>0.0</v>
      </c>
      <c r="P161" s="2" t="s">
        <v>129</v>
      </c>
      <c r="R161" t="str">
        <f t="shared" si="2"/>
        <v>backpack</v>
      </c>
      <c r="T161" s="2" t="s">
        <v>944</v>
      </c>
      <c r="U161" t="str">
        <f t="shared" si="3"/>
        <v>Building skynet, one algorithm at a time.</v>
      </c>
      <c r="V161" s="2">
        <v>1.0</v>
      </c>
      <c r="W161" s="2" t="s">
        <v>315</v>
      </c>
      <c r="Y161" t="str">
        <f t="shared" si="4"/>
        <v>Software Engineer</v>
      </c>
      <c r="Z161" s="2" t="s">
        <v>111</v>
      </c>
      <c r="AB161" t="str">
        <f t="shared" si="5"/>
        <v>Individual Contributor</v>
      </c>
      <c r="AC161" s="2" t="s">
        <v>123</v>
      </c>
      <c r="AE161" t="str">
        <f t="shared" si="6"/>
        <v>Technology &amp; Internet</v>
      </c>
      <c r="AF161" s="2">
        <v>8.0</v>
      </c>
      <c r="AG161" s="2" t="s">
        <v>301</v>
      </c>
      <c r="AH161" s="2" t="s">
        <v>96</v>
      </c>
      <c r="AI161" s="11">
        <f>if(surveydata3!AE160="", 0, 1)</f>
        <v>0</v>
      </c>
      <c r="AJ161" s="11">
        <f>if(surveydata3!AF160="", 0, 1)</f>
        <v>0</v>
      </c>
      <c r="AK161" s="11">
        <f>if(surveydata3!AG160="", 0, 1)</f>
        <v>0</v>
      </c>
      <c r="AL161" s="11">
        <f>if(surveydata3!AH160="", 0, 1)</f>
        <v>0</v>
      </c>
      <c r="AM161" s="11">
        <f>if(surveydata3!AI160="", 0, 1)</f>
        <v>1</v>
      </c>
      <c r="AN161" s="11">
        <f>if(surveydata3!AJ160="", 0, 1)</f>
        <v>0</v>
      </c>
      <c r="AO161" s="11">
        <f>if(surveydata3!AK160="", 0, 1)</f>
        <v>0</v>
      </c>
      <c r="AP161" s="11">
        <f>if(surveydata3!AL160="", 0, 1)</f>
        <v>0</v>
      </c>
      <c r="AQ161" s="11">
        <f>if(surveydata3!AM160="", 0, 1)</f>
        <v>0</v>
      </c>
      <c r="AR161" s="11">
        <f>if(surveydata3!AN160="", 0, 1)</f>
        <v>0</v>
      </c>
      <c r="AS161" s="2" t="s">
        <v>79</v>
      </c>
      <c r="AU161" t="str">
        <f t="shared" si="7"/>
        <v>Slack Channel</v>
      </c>
      <c r="AV161" s="2">
        <v>6.0</v>
      </c>
      <c r="AX161">
        <f t="shared" si="8"/>
        <v>6</v>
      </c>
      <c r="AY161" s="2">
        <v>6.0</v>
      </c>
      <c r="BA161">
        <f t="shared" si="9"/>
        <v>6</v>
      </c>
      <c r="BB161" s="2">
        <v>40.0</v>
      </c>
      <c r="BC161" s="2" t="s">
        <v>945</v>
      </c>
      <c r="BD161" s="2" t="s">
        <v>478</v>
      </c>
      <c r="BF161" t="str">
        <f t="shared" si="10"/>
        <v>LinkedIn</v>
      </c>
      <c r="BG161" s="2">
        <v>7.0</v>
      </c>
      <c r="BH161" s="2" t="s">
        <v>946</v>
      </c>
      <c r="BI161" s="2" t="s">
        <v>224</v>
      </c>
      <c r="BJ161" s="2" t="s">
        <v>947</v>
      </c>
    </row>
    <row r="162">
      <c r="A162" s="2">
        <v>159.0</v>
      </c>
      <c r="B162">
        <f>if(surveydata3!D161="", 0, 1)</f>
        <v>0</v>
      </c>
      <c r="C162">
        <f>if(surveydata3!E161="", 0, 1)</f>
        <v>0</v>
      </c>
      <c r="D162">
        <f>if(surveydata3!F161="", 0, 1)</f>
        <v>0</v>
      </c>
      <c r="E162">
        <f>if(surveydata3!G161="", 0, 1)</f>
        <v>0</v>
      </c>
      <c r="F162">
        <f>if(surveydata3!H161="", 0, 1)</f>
        <v>1</v>
      </c>
      <c r="G162">
        <f>if(surveydata3!I161="", 0, 1)</f>
        <v>0</v>
      </c>
      <c r="H162" s="4">
        <v>25703.0</v>
      </c>
      <c r="I162" s="2">
        <f t="shared" si="1"/>
        <v>48</v>
      </c>
      <c r="J162" s="2">
        <v>5.0</v>
      </c>
      <c r="K162" s="2">
        <v>120.0</v>
      </c>
      <c r="L162" s="2">
        <v>8.0</v>
      </c>
      <c r="M162" s="2">
        <v>3.0</v>
      </c>
      <c r="N162" s="2" t="s">
        <v>405</v>
      </c>
      <c r="O162" s="2">
        <v>0.0</v>
      </c>
      <c r="P162" s="2" t="s">
        <v>129</v>
      </c>
      <c r="R162" t="str">
        <f t="shared" si="2"/>
        <v>backpack</v>
      </c>
      <c r="S162" s="2" t="s">
        <v>135</v>
      </c>
      <c r="U162" t="str">
        <f t="shared" si="3"/>
        <v>“A quality life demands quality questions”</v>
      </c>
      <c r="V162" s="2">
        <v>1.0</v>
      </c>
      <c r="W162" s="2" t="s">
        <v>315</v>
      </c>
      <c r="Y162" t="str">
        <f t="shared" si="4"/>
        <v>Software Engineer</v>
      </c>
      <c r="Z162" s="2" t="s">
        <v>111</v>
      </c>
      <c r="AB162" t="str">
        <f t="shared" si="5"/>
        <v>Individual Contributor</v>
      </c>
      <c r="AC162" s="2" t="s">
        <v>531</v>
      </c>
      <c r="AE162" t="str">
        <f t="shared" si="6"/>
        <v>Government</v>
      </c>
      <c r="AF162" s="2">
        <v>20.0</v>
      </c>
      <c r="AG162" s="2" t="s">
        <v>948</v>
      </c>
      <c r="AH162" s="2" t="s">
        <v>78</v>
      </c>
      <c r="AI162" s="11">
        <f>if(surveydata3!AE161="", 0, 1)</f>
        <v>0</v>
      </c>
      <c r="AJ162" s="11">
        <f>if(surveydata3!AF161="", 0, 1)</f>
        <v>0</v>
      </c>
      <c r="AK162" s="11">
        <f>if(surveydata3!AG161="", 0, 1)</f>
        <v>1</v>
      </c>
      <c r="AL162" s="11">
        <f>if(surveydata3!AH161="", 0, 1)</f>
        <v>0</v>
      </c>
      <c r="AM162" s="11">
        <f>if(surveydata3!AI161="", 0, 1)</f>
        <v>0</v>
      </c>
      <c r="AN162" s="11">
        <f>if(surveydata3!AJ161="", 0, 1)</f>
        <v>0</v>
      </c>
      <c r="AO162" s="11">
        <f>if(surveydata3!AK161="", 0, 1)</f>
        <v>0</v>
      </c>
      <c r="AP162" s="11">
        <f>if(surveydata3!AL161="", 0, 1)</f>
        <v>0</v>
      </c>
      <c r="AQ162" s="11">
        <f>if(surveydata3!AM161="", 0, 1)</f>
        <v>0</v>
      </c>
      <c r="AR162" s="11">
        <f>if(surveydata3!AN161="", 0, 1)</f>
        <v>0</v>
      </c>
      <c r="AS162" s="2" t="s">
        <v>116</v>
      </c>
      <c r="AU162" t="str">
        <f t="shared" si="7"/>
        <v>Stack Overflow</v>
      </c>
      <c r="AV162" s="2">
        <v>5.0</v>
      </c>
      <c r="AX162">
        <f t="shared" si="8"/>
        <v>5</v>
      </c>
      <c r="AY162" s="2">
        <v>2.0</v>
      </c>
      <c r="BA162">
        <f t="shared" si="9"/>
        <v>2</v>
      </c>
      <c r="BB162" s="2">
        <v>12.0</v>
      </c>
      <c r="BC162" s="2" t="s">
        <v>949</v>
      </c>
      <c r="BD162" s="2" t="s">
        <v>84</v>
      </c>
      <c r="BF162" t="str">
        <f t="shared" si="10"/>
        <v>Friend / word of mouth</v>
      </c>
      <c r="BG162" s="2">
        <v>10.0</v>
      </c>
      <c r="BH162" s="2" t="s">
        <v>950</v>
      </c>
      <c r="BI162" s="2" t="s">
        <v>951</v>
      </c>
      <c r="BJ162" s="2" t="s">
        <v>952</v>
      </c>
    </row>
    <row r="163">
      <c r="A163" s="2">
        <v>160.0</v>
      </c>
      <c r="B163">
        <f>if(surveydata3!D162="", 0, 1)</f>
        <v>0</v>
      </c>
      <c r="C163">
        <f>if(surveydata3!E162="", 0, 1)</f>
        <v>0</v>
      </c>
      <c r="D163">
        <f>if(surveydata3!F162="", 0, 1)</f>
        <v>0</v>
      </c>
      <c r="E163">
        <f>if(surveydata3!G162="", 0, 1)</f>
        <v>0</v>
      </c>
      <c r="F163">
        <f>if(surveydata3!H162="", 0, 1)</f>
        <v>1</v>
      </c>
      <c r="G163">
        <f>if(surveydata3!I162="", 0, 1)</f>
        <v>0</v>
      </c>
      <c r="H163" s="4">
        <v>34518.0</v>
      </c>
      <c r="I163" s="2">
        <f t="shared" si="1"/>
        <v>24</v>
      </c>
      <c r="J163" s="2">
        <v>7.0</v>
      </c>
      <c r="K163" s="2">
        <v>160.0</v>
      </c>
      <c r="L163" s="2">
        <v>8.0</v>
      </c>
      <c r="M163" s="2">
        <v>5.0</v>
      </c>
      <c r="N163" s="2" t="s">
        <v>87</v>
      </c>
      <c r="O163" s="2">
        <v>0.0</v>
      </c>
      <c r="P163" s="2" t="s">
        <v>89</v>
      </c>
      <c r="R163" t="str">
        <f t="shared" si="2"/>
        <v>t-shirt</v>
      </c>
      <c r="S163" s="2" t="s">
        <v>135</v>
      </c>
      <c r="U163" t="str">
        <f t="shared" si="3"/>
        <v>“A quality life demands quality questions”</v>
      </c>
      <c r="V163" s="2">
        <v>0.0</v>
      </c>
      <c r="Y163" t="str">
        <f t="shared" si="4"/>
        <v/>
      </c>
      <c r="AB163" t="str">
        <f t="shared" si="5"/>
        <v/>
      </c>
      <c r="AE163" t="str">
        <f t="shared" si="6"/>
        <v/>
      </c>
      <c r="AH163" s="2" t="s">
        <v>78</v>
      </c>
      <c r="AI163" s="11">
        <f>if(surveydata3!AE162="", 0, 1)</f>
        <v>0</v>
      </c>
      <c r="AJ163" s="11">
        <f>if(surveydata3!AF162="", 0, 1)</f>
        <v>0</v>
      </c>
      <c r="AK163" s="11">
        <f>if(surveydata3!AG162="", 0, 1)</f>
        <v>0</v>
      </c>
      <c r="AL163" s="11">
        <f>if(surveydata3!AH162="", 0, 1)</f>
        <v>0</v>
      </c>
      <c r="AM163" s="11">
        <f>if(surveydata3!AI162="", 0, 1)</f>
        <v>1</v>
      </c>
      <c r="AN163" s="11">
        <f>if(surveydata3!AJ162="", 0, 1)</f>
        <v>1</v>
      </c>
      <c r="AO163" s="11">
        <f>if(surveydata3!AK162="", 0, 1)</f>
        <v>0</v>
      </c>
      <c r="AP163" s="11">
        <f>if(surveydata3!AL162="", 0, 1)</f>
        <v>1</v>
      </c>
      <c r="AQ163" s="11">
        <f>if(surveydata3!AM162="", 0, 1)</f>
        <v>0</v>
      </c>
      <c r="AR163" s="11">
        <f>if(surveydata3!AN162="", 0, 1)</f>
        <v>0</v>
      </c>
      <c r="AS163" s="2" t="s">
        <v>116</v>
      </c>
      <c r="AU163" t="str">
        <f t="shared" si="7"/>
        <v>Stack Overflow</v>
      </c>
      <c r="AV163" s="2">
        <v>6.0</v>
      </c>
      <c r="AX163">
        <f t="shared" si="8"/>
        <v>6</v>
      </c>
      <c r="AY163" s="2">
        <v>4.0</v>
      </c>
      <c r="BA163">
        <f t="shared" si="9"/>
        <v>4</v>
      </c>
      <c r="BB163" s="2">
        <v>10.0</v>
      </c>
      <c r="BC163" s="2" t="s">
        <v>953</v>
      </c>
      <c r="BD163" s="2" t="s">
        <v>101</v>
      </c>
      <c r="BF163" t="str">
        <f t="shared" si="10"/>
        <v>Google</v>
      </c>
      <c r="BG163" s="2">
        <v>10.0</v>
      </c>
      <c r="BH163" s="2" t="s">
        <v>954</v>
      </c>
      <c r="BI163" s="2" t="s">
        <v>955</v>
      </c>
      <c r="BJ163" s="2" t="s">
        <v>956</v>
      </c>
    </row>
    <row r="164">
      <c r="A164" s="2">
        <v>161.0</v>
      </c>
      <c r="B164">
        <f>if(surveydata3!D163="", 0, 1)</f>
        <v>0</v>
      </c>
      <c r="C164">
        <f>if(surveydata3!E163="", 0, 1)</f>
        <v>0</v>
      </c>
      <c r="D164">
        <f>if(surveydata3!F163="", 0, 1)</f>
        <v>1</v>
      </c>
      <c r="E164">
        <f>if(surveydata3!G163="", 0, 1)</f>
        <v>1</v>
      </c>
      <c r="F164">
        <f>if(surveydata3!H163="", 0, 1)</f>
        <v>1</v>
      </c>
      <c r="G164">
        <f>if(surveydata3!I163="", 0, 1)</f>
        <v>0</v>
      </c>
      <c r="H164" s="4">
        <v>35326.0</v>
      </c>
      <c r="I164" s="2">
        <f t="shared" si="1"/>
        <v>21</v>
      </c>
      <c r="J164" s="2">
        <v>7.0</v>
      </c>
      <c r="K164" s="2">
        <v>5.0</v>
      </c>
      <c r="L164" s="2">
        <v>12.0</v>
      </c>
      <c r="M164" s="2">
        <v>8.0</v>
      </c>
      <c r="N164" s="2" t="s">
        <v>128</v>
      </c>
      <c r="O164" s="2">
        <v>1.0</v>
      </c>
      <c r="P164" s="2" t="s">
        <v>129</v>
      </c>
      <c r="R164" t="str">
        <f t="shared" si="2"/>
        <v>backpack</v>
      </c>
      <c r="S164" s="2" t="s">
        <v>130</v>
      </c>
      <c r="U164" t="str">
        <f t="shared" si="3"/>
        <v>“Machine learning for life”</v>
      </c>
      <c r="V164" s="2">
        <v>0.0</v>
      </c>
      <c r="Y164" t="str">
        <f t="shared" si="4"/>
        <v/>
      </c>
      <c r="AB164" t="str">
        <f t="shared" si="5"/>
        <v/>
      </c>
      <c r="AE164" t="str">
        <f t="shared" si="6"/>
        <v/>
      </c>
      <c r="AH164" s="2" t="s">
        <v>78</v>
      </c>
      <c r="AI164" s="11">
        <f>if(surveydata3!AE163="", 0, 1)</f>
        <v>0</v>
      </c>
      <c r="AJ164" s="11">
        <f>if(surveydata3!AF163="", 0, 1)</f>
        <v>0</v>
      </c>
      <c r="AK164" s="11">
        <f>if(surveydata3!AG163="", 0, 1)</f>
        <v>0</v>
      </c>
      <c r="AL164" s="11">
        <f>if(surveydata3!AH163="", 0, 1)</f>
        <v>0</v>
      </c>
      <c r="AM164" s="11">
        <f>if(surveydata3!AI163="", 0, 1)</f>
        <v>0</v>
      </c>
      <c r="AN164" s="11">
        <f>if(surveydata3!AJ163="", 0, 1)</f>
        <v>1</v>
      </c>
      <c r="AO164" s="11">
        <f>if(surveydata3!AK163="", 0, 1)</f>
        <v>0</v>
      </c>
      <c r="AP164" s="11">
        <f>if(surveydata3!AL163="", 0, 1)</f>
        <v>0</v>
      </c>
      <c r="AQ164" s="11">
        <f>if(surveydata3!AM163="", 0, 1)</f>
        <v>0</v>
      </c>
      <c r="AR164" s="11">
        <f>if(surveydata3!AN163="", 0, 1)</f>
        <v>0</v>
      </c>
      <c r="AS164" s="2" t="s">
        <v>116</v>
      </c>
      <c r="AU164" t="str">
        <f t="shared" si="7"/>
        <v>Stack Overflow</v>
      </c>
      <c r="AV164" s="2">
        <v>6.0</v>
      </c>
      <c r="AX164">
        <f t="shared" si="8"/>
        <v>6</v>
      </c>
      <c r="AZ164" s="2">
        <v>40.0</v>
      </c>
      <c r="BA164">
        <f t="shared" si="9"/>
        <v>40</v>
      </c>
      <c r="BB164" s="2">
        <v>150.0</v>
      </c>
      <c r="BC164" s="2" t="s">
        <v>957</v>
      </c>
      <c r="BD164" s="2" t="s">
        <v>101</v>
      </c>
      <c r="BF164" t="str">
        <f t="shared" si="10"/>
        <v>Google</v>
      </c>
      <c r="BG164" s="2">
        <v>10.0</v>
      </c>
      <c r="BH164" s="2" t="s">
        <v>958</v>
      </c>
      <c r="BI164" s="2" t="s">
        <v>959</v>
      </c>
      <c r="BJ164" s="2" t="s">
        <v>960</v>
      </c>
    </row>
    <row r="165">
      <c r="A165" s="2">
        <v>162.0</v>
      </c>
      <c r="B165">
        <f>if(surveydata3!D164="", 0, 1)</f>
        <v>1</v>
      </c>
      <c r="C165">
        <f>if(surveydata3!E164="", 0, 1)</f>
        <v>0</v>
      </c>
      <c r="D165">
        <f>if(surveydata3!F164="", 0, 1)</f>
        <v>0</v>
      </c>
      <c r="E165">
        <f>if(surveydata3!G164="", 0, 1)</f>
        <v>0</v>
      </c>
      <c r="F165">
        <f>if(surveydata3!H164="", 0, 1)</f>
        <v>0</v>
      </c>
      <c r="G165">
        <f>if(surveydata3!I164="", 0, 1)</f>
        <v>0</v>
      </c>
      <c r="H165" s="4">
        <v>34622.0</v>
      </c>
      <c r="I165" s="2">
        <f t="shared" si="1"/>
        <v>23</v>
      </c>
      <c r="J165" s="2">
        <v>8.0</v>
      </c>
      <c r="K165" s="2">
        <v>120.0</v>
      </c>
      <c r="L165" s="2">
        <v>9.0</v>
      </c>
      <c r="M165" s="2">
        <v>5.0</v>
      </c>
      <c r="N165" s="2" t="s">
        <v>405</v>
      </c>
      <c r="O165" s="2">
        <v>0.0</v>
      </c>
      <c r="P165" s="2" t="s">
        <v>491</v>
      </c>
      <c r="R165" t="str">
        <f t="shared" si="2"/>
        <v>track suit / sweat suit</v>
      </c>
      <c r="S165" s="2" t="s">
        <v>135</v>
      </c>
      <c r="U165" t="str">
        <f t="shared" si="3"/>
        <v>“A quality life demands quality questions”</v>
      </c>
      <c r="V165" s="2">
        <v>0.0</v>
      </c>
      <c r="Y165" t="str">
        <f t="shared" si="4"/>
        <v/>
      </c>
      <c r="AB165" t="str">
        <f t="shared" si="5"/>
        <v/>
      </c>
      <c r="AE165" t="str">
        <f t="shared" si="6"/>
        <v/>
      </c>
      <c r="AH165" s="2" t="s">
        <v>464</v>
      </c>
      <c r="AI165" s="11">
        <f>if(surveydata3!AE164="", 0, 1)</f>
        <v>0</v>
      </c>
      <c r="AJ165" s="11">
        <f>if(surveydata3!AF164="", 0, 1)</f>
        <v>0</v>
      </c>
      <c r="AK165" s="11">
        <f>if(surveydata3!AG164="", 0, 1)</f>
        <v>1</v>
      </c>
      <c r="AL165" s="11">
        <f>if(surveydata3!AH164="", 0, 1)</f>
        <v>0</v>
      </c>
      <c r="AM165" s="11">
        <f>if(surveydata3!AI164="", 0, 1)</f>
        <v>0</v>
      </c>
      <c r="AN165" s="11">
        <f>if(surveydata3!AJ164="", 0, 1)</f>
        <v>0</v>
      </c>
      <c r="AO165" s="11">
        <f>if(surveydata3!AK164="", 0, 1)</f>
        <v>0</v>
      </c>
      <c r="AP165" s="11">
        <f>if(surveydata3!AL164="", 0, 1)</f>
        <v>0</v>
      </c>
      <c r="AQ165" s="11">
        <f>if(surveydata3!AM164="", 0, 1)</f>
        <v>0</v>
      </c>
      <c r="AR165" s="11">
        <f>if(surveydata3!AN164="", 0, 1)</f>
        <v>0</v>
      </c>
      <c r="AS165" s="2" t="s">
        <v>97</v>
      </c>
      <c r="AU165" t="str">
        <f t="shared" si="7"/>
        <v>Forums</v>
      </c>
      <c r="AV165" s="2">
        <v>4.0</v>
      </c>
      <c r="AX165">
        <f t="shared" si="8"/>
        <v>4</v>
      </c>
      <c r="AZ165" s="2">
        <v>28.0</v>
      </c>
      <c r="BA165">
        <f t="shared" si="9"/>
        <v>28</v>
      </c>
      <c r="BB165" s="2">
        <v>70.0</v>
      </c>
      <c r="BC165" s="2" t="s">
        <v>961</v>
      </c>
      <c r="BD165" s="2" t="s">
        <v>101</v>
      </c>
      <c r="BF165" t="str">
        <f t="shared" si="10"/>
        <v>Google</v>
      </c>
      <c r="BG165" s="2">
        <v>10.0</v>
      </c>
      <c r="BH165" s="2" t="s">
        <v>962</v>
      </c>
      <c r="BI165" s="2" t="s">
        <v>963</v>
      </c>
      <c r="BJ165" s="2" t="s">
        <v>964</v>
      </c>
    </row>
    <row r="166">
      <c r="A166" s="2">
        <v>163.0</v>
      </c>
      <c r="B166">
        <f>if(surveydata3!D165="", 0, 1)</f>
        <v>1</v>
      </c>
      <c r="C166">
        <f>if(surveydata3!E165="", 0, 1)</f>
        <v>0</v>
      </c>
      <c r="D166">
        <f>if(surveydata3!F165="", 0, 1)</f>
        <v>0</v>
      </c>
      <c r="E166">
        <f>if(surveydata3!G165="", 0, 1)</f>
        <v>0</v>
      </c>
      <c r="F166">
        <f>if(surveydata3!H165="", 0, 1)</f>
        <v>1</v>
      </c>
      <c r="G166">
        <f>if(surveydata3!I165="", 0, 1)</f>
        <v>0</v>
      </c>
      <c r="H166" s="4">
        <v>34999.0</v>
      </c>
      <c r="I166" s="2">
        <f t="shared" si="1"/>
        <v>22</v>
      </c>
      <c r="J166" s="2">
        <v>8.0</v>
      </c>
      <c r="K166" s="2">
        <v>0.0</v>
      </c>
      <c r="L166" s="2">
        <v>9.0</v>
      </c>
      <c r="M166" s="2">
        <v>0.0</v>
      </c>
      <c r="N166" s="2" t="s">
        <v>192</v>
      </c>
      <c r="O166" s="2">
        <v>1.0</v>
      </c>
      <c r="P166" s="2" t="s">
        <v>129</v>
      </c>
      <c r="R166" t="str">
        <f t="shared" si="2"/>
        <v>backpack</v>
      </c>
      <c r="S166" s="2" t="s">
        <v>130</v>
      </c>
      <c r="U166" t="str">
        <f t="shared" si="3"/>
        <v>“Machine learning for life”</v>
      </c>
      <c r="V166" s="2">
        <v>0.0</v>
      </c>
      <c r="Y166" t="str">
        <f t="shared" si="4"/>
        <v/>
      </c>
      <c r="AB166" t="str">
        <f t="shared" si="5"/>
        <v/>
      </c>
      <c r="AE166" t="str">
        <f t="shared" si="6"/>
        <v/>
      </c>
      <c r="AH166" s="2" t="s">
        <v>464</v>
      </c>
      <c r="AI166" s="11">
        <f>if(surveydata3!AE165="", 0, 1)</f>
        <v>0</v>
      </c>
      <c r="AJ166" s="11">
        <f>if(surveydata3!AF165="", 0, 1)</f>
        <v>0</v>
      </c>
      <c r="AK166" s="11">
        <f>if(surveydata3!AG165="", 0, 1)</f>
        <v>1</v>
      </c>
      <c r="AL166" s="11">
        <f>if(surveydata3!AH165="", 0, 1)</f>
        <v>0</v>
      </c>
      <c r="AM166" s="11">
        <f>if(surveydata3!AI165="", 0, 1)</f>
        <v>0</v>
      </c>
      <c r="AN166" s="11">
        <f>if(surveydata3!AJ165="", 0, 1)</f>
        <v>0</v>
      </c>
      <c r="AO166" s="11">
        <f>if(surveydata3!AK165="", 0, 1)</f>
        <v>0</v>
      </c>
      <c r="AP166" s="11">
        <f>if(surveydata3!AL165="", 0, 1)</f>
        <v>0</v>
      </c>
      <c r="AQ166" s="11">
        <f>if(surveydata3!AM165="", 0, 1)</f>
        <v>0</v>
      </c>
      <c r="AR166" s="11">
        <f>if(surveydata3!AN165="", 0, 1)</f>
        <v>0</v>
      </c>
      <c r="AS166" s="2" t="s">
        <v>97</v>
      </c>
      <c r="AU166" t="str">
        <f t="shared" si="7"/>
        <v>Forums</v>
      </c>
      <c r="AW166" s="2">
        <v>40.0</v>
      </c>
      <c r="AX166">
        <f t="shared" si="8"/>
        <v>40</v>
      </c>
      <c r="AZ166" s="2">
        <v>10.0</v>
      </c>
      <c r="BA166">
        <f t="shared" si="9"/>
        <v>10</v>
      </c>
      <c r="BB166" s="2">
        <v>30.0</v>
      </c>
      <c r="BC166" s="2" t="s">
        <v>965</v>
      </c>
      <c r="BD166" s="2" t="s">
        <v>101</v>
      </c>
      <c r="BF166" t="str">
        <f t="shared" si="10"/>
        <v>Google</v>
      </c>
      <c r="BG166" s="2">
        <v>10.0</v>
      </c>
      <c r="BH166" s="2" t="s">
        <v>966</v>
      </c>
      <c r="BI166" s="2" t="s">
        <v>967</v>
      </c>
      <c r="BJ166" s="2" t="s">
        <v>968</v>
      </c>
    </row>
    <row r="167">
      <c r="A167" s="2">
        <v>164.0</v>
      </c>
      <c r="B167">
        <f>if(surveydata3!D166="", 0, 1)</f>
        <v>0</v>
      </c>
      <c r="C167">
        <f>if(surveydata3!E166="", 0, 1)</f>
        <v>1</v>
      </c>
      <c r="D167">
        <f>if(surveydata3!F166="", 0, 1)</f>
        <v>0</v>
      </c>
      <c r="E167">
        <f>if(surveydata3!G166="", 0, 1)</f>
        <v>0</v>
      </c>
      <c r="F167">
        <f>if(surveydata3!H166="", 0, 1)</f>
        <v>0</v>
      </c>
      <c r="G167">
        <f>if(surveydata3!I166="", 0, 1)</f>
        <v>0</v>
      </c>
      <c r="H167" s="4">
        <v>32122.0</v>
      </c>
      <c r="I167" s="2">
        <f t="shared" si="1"/>
        <v>30</v>
      </c>
      <c r="J167" s="2">
        <v>7.0</v>
      </c>
      <c r="K167" s="2">
        <v>0.0</v>
      </c>
      <c r="L167" s="2">
        <v>12.0</v>
      </c>
      <c r="M167" s="2">
        <v>5.0</v>
      </c>
      <c r="N167" s="2" t="s">
        <v>70</v>
      </c>
      <c r="O167" s="2">
        <v>0.0</v>
      </c>
      <c r="P167" s="2" t="s">
        <v>71</v>
      </c>
      <c r="R167" t="str">
        <f t="shared" si="2"/>
        <v>hoodie</v>
      </c>
      <c r="S167" s="2" t="s">
        <v>130</v>
      </c>
      <c r="U167" t="str">
        <f t="shared" si="3"/>
        <v>“Machine learning for life”</v>
      </c>
      <c r="V167" s="2">
        <v>1.0</v>
      </c>
      <c r="W167" s="2" t="s">
        <v>524</v>
      </c>
      <c r="Y167" t="str">
        <f t="shared" si="4"/>
        <v>Consulting</v>
      </c>
      <c r="AA167" s="2" t="s">
        <v>969</v>
      </c>
      <c r="AB167" t="str">
        <f t="shared" si="5"/>
        <v>Data Scientist/Manager</v>
      </c>
      <c r="AD167" s="2" t="s">
        <v>970</v>
      </c>
      <c r="AE167" t="str">
        <f t="shared" si="6"/>
        <v>All of the above</v>
      </c>
      <c r="AF167" s="2">
        <v>3.0</v>
      </c>
      <c r="AG167" s="2" t="s">
        <v>971</v>
      </c>
      <c r="AH167" s="2" t="s">
        <v>114</v>
      </c>
      <c r="AI167" s="11">
        <f>if(surveydata3!AE166="", 0, 1)</f>
        <v>0</v>
      </c>
      <c r="AJ167" s="11">
        <f>if(surveydata3!AF166="", 0, 1)</f>
        <v>0</v>
      </c>
      <c r="AK167" s="11">
        <f>if(surveydata3!AG166="", 0, 1)</f>
        <v>0</v>
      </c>
      <c r="AL167" s="11">
        <f>if(surveydata3!AH166="", 0, 1)</f>
        <v>1</v>
      </c>
      <c r="AM167" s="11">
        <f>if(surveydata3!AI166="", 0, 1)</f>
        <v>0</v>
      </c>
      <c r="AN167" s="11">
        <f>if(surveydata3!AJ166="", 0, 1)</f>
        <v>0</v>
      </c>
      <c r="AO167" s="11">
        <f>if(surveydata3!AK166="", 0, 1)</f>
        <v>0</v>
      </c>
      <c r="AP167" s="11">
        <f>if(surveydata3!AL166="", 0, 1)</f>
        <v>0</v>
      </c>
      <c r="AQ167" s="11">
        <f>if(surveydata3!AM166="", 0, 1)</f>
        <v>0</v>
      </c>
      <c r="AR167" s="11">
        <f>if(surveydata3!AN166="", 0, 1)</f>
        <v>0</v>
      </c>
      <c r="AS167" s="2" t="s">
        <v>97</v>
      </c>
      <c r="AU167" t="str">
        <f t="shared" si="7"/>
        <v>Forums</v>
      </c>
      <c r="AV167" s="2">
        <v>5.0</v>
      </c>
      <c r="AX167">
        <f t="shared" si="8"/>
        <v>5</v>
      </c>
      <c r="AY167" s="2">
        <v>2.0</v>
      </c>
      <c r="BA167">
        <f t="shared" si="9"/>
        <v>2</v>
      </c>
      <c r="BB167" s="2">
        <v>12.0</v>
      </c>
      <c r="BC167" s="2" t="s">
        <v>972</v>
      </c>
      <c r="BD167" s="2" t="s">
        <v>101</v>
      </c>
      <c r="BF167" t="str">
        <f t="shared" si="10"/>
        <v>Google</v>
      </c>
      <c r="BG167" s="2">
        <v>10.0</v>
      </c>
      <c r="BH167" s="2" t="s">
        <v>973</v>
      </c>
      <c r="BI167" s="2" t="s">
        <v>974</v>
      </c>
      <c r="BJ167" s="2" t="s">
        <v>975</v>
      </c>
    </row>
    <row r="168">
      <c r="A168" s="2">
        <v>165.0</v>
      </c>
      <c r="B168">
        <f>if(surveydata3!D167="", 0, 1)</f>
        <v>0</v>
      </c>
      <c r="C168">
        <f>if(surveydata3!E167="", 0, 1)</f>
        <v>1</v>
      </c>
      <c r="D168">
        <f>if(surveydata3!F167="", 0, 1)</f>
        <v>0</v>
      </c>
      <c r="E168">
        <f>if(surveydata3!G167="", 0, 1)</f>
        <v>0</v>
      </c>
      <c r="F168">
        <f>if(surveydata3!H167="", 0, 1)</f>
        <v>0</v>
      </c>
      <c r="G168">
        <f>if(surveydata3!I167="", 0, 1)</f>
        <v>0</v>
      </c>
      <c r="H168" s="4">
        <v>26615.0</v>
      </c>
      <c r="I168" s="2">
        <f t="shared" si="1"/>
        <v>45</v>
      </c>
      <c r="J168" s="2">
        <v>8.0</v>
      </c>
      <c r="K168" s="2">
        <v>180.0</v>
      </c>
      <c r="L168" s="2">
        <v>14.0</v>
      </c>
      <c r="M168" s="2">
        <v>15.0</v>
      </c>
      <c r="N168" s="2" t="s">
        <v>291</v>
      </c>
      <c r="O168" s="2">
        <v>1.0</v>
      </c>
      <c r="P168" s="2" t="s">
        <v>129</v>
      </c>
      <c r="R168" t="str">
        <f t="shared" si="2"/>
        <v>backpack</v>
      </c>
      <c r="S168" s="2" t="s">
        <v>135</v>
      </c>
      <c r="U168" t="str">
        <f t="shared" si="3"/>
        <v>“A quality life demands quality questions”</v>
      </c>
      <c r="V168" s="2">
        <v>1.0</v>
      </c>
      <c r="W168" s="2" t="s">
        <v>315</v>
      </c>
      <c r="Y168" t="str">
        <f t="shared" si="4"/>
        <v>Software Engineer</v>
      </c>
      <c r="Z168" s="2" t="s">
        <v>75</v>
      </c>
      <c r="AB168" t="str">
        <f t="shared" si="5"/>
        <v>Manager</v>
      </c>
      <c r="AC168" s="2" t="s">
        <v>123</v>
      </c>
      <c r="AE168" t="str">
        <f t="shared" si="6"/>
        <v>Technology &amp; Internet</v>
      </c>
      <c r="AF168" s="2">
        <v>22.0</v>
      </c>
      <c r="AG168" s="2" t="s">
        <v>101</v>
      </c>
      <c r="AH168" s="2" t="s">
        <v>114</v>
      </c>
      <c r="AI168" s="11">
        <f>if(surveydata3!AE167="", 0, 1)</f>
        <v>0</v>
      </c>
      <c r="AJ168" s="11">
        <f>if(surveydata3!AF167="", 0, 1)</f>
        <v>0</v>
      </c>
      <c r="AK168" s="11">
        <f>if(surveydata3!AG167="", 0, 1)</f>
        <v>1</v>
      </c>
      <c r="AL168" s="11">
        <f>if(surveydata3!AH167="", 0, 1)</f>
        <v>0</v>
      </c>
      <c r="AM168" s="11">
        <f>if(surveydata3!AI167="", 0, 1)</f>
        <v>0</v>
      </c>
      <c r="AN168" s="11">
        <f>if(surveydata3!AJ167="", 0, 1)</f>
        <v>0</v>
      </c>
      <c r="AO168" s="11">
        <f>if(surveydata3!AK167="", 0, 1)</f>
        <v>0</v>
      </c>
      <c r="AP168" s="11">
        <f>if(surveydata3!AL167="", 0, 1)</f>
        <v>0</v>
      </c>
      <c r="AQ168" s="11">
        <f>if(surveydata3!AM167="", 0, 1)</f>
        <v>0</v>
      </c>
      <c r="AR168" s="11">
        <f>if(surveydata3!AN167="", 0, 1)</f>
        <v>0</v>
      </c>
      <c r="AS168" s="2" t="s">
        <v>97</v>
      </c>
      <c r="AU168" t="str">
        <f t="shared" si="7"/>
        <v>Forums</v>
      </c>
      <c r="AV168" s="2">
        <v>4.0</v>
      </c>
      <c r="AX168">
        <f t="shared" si="8"/>
        <v>4</v>
      </c>
      <c r="AY168" s="2">
        <v>3.0</v>
      </c>
      <c r="BA168">
        <f t="shared" si="9"/>
        <v>3</v>
      </c>
      <c r="BB168" s="2">
        <v>8.0</v>
      </c>
      <c r="BC168" s="2" t="s">
        <v>976</v>
      </c>
      <c r="BD168" s="2" t="s">
        <v>101</v>
      </c>
      <c r="BF168" t="str">
        <f t="shared" si="10"/>
        <v>Google</v>
      </c>
      <c r="BG168" s="2">
        <v>10.0</v>
      </c>
      <c r="BH168" s="2" t="s">
        <v>977</v>
      </c>
      <c r="BI168" s="2" t="s">
        <v>978</v>
      </c>
    </row>
    <row r="169">
      <c r="A169" s="2">
        <v>166.0</v>
      </c>
      <c r="B169">
        <f>if(surveydata3!D168="", 0, 1)</f>
        <v>1</v>
      </c>
      <c r="C169">
        <f>if(surveydata3!E168="", 0, 1)</f>
        <v>1</v>
      </c>
      <c r="D169">
        <f>if(surveydata3!F168="", 0, 1)</f>
        <v>0</v>
      </c>
      <c r="E169">
        <f>if(surveydata3!G168="", 0, 1)</f>
        <v>1</v>
      </c>
      <c r="F169">
        <f>if(surveydata3!H168="", 0, 1)</f>
        <v>1</v>
      </c>
      <c r="G169">
        <f>if(surveydata3!I168="", 0, 1)</f>
        <v>0</v>
      </c>
      <c r="H169" s="4">
        <v>32663.0</v>
      </c>
      <c r="I169" s="2">
        <f t="shared" si="1"/>
        <v>29</v>
      </c>
      <c r="J169" s="2">
        <v>7.0</v>
      </c>
      <c r="K169" s="2">
        <v>55.0</v>
      </c>
      <c r="L169" s="2">
        <v>12.0</v>
      </c>
      <c r="M169" s="2">
        <v>6.0</v>
      </c>
      <c r="N169" s="2" t="s">
        <v>106</v>
      </c>
      <c r="O169" s="2">
        <v>0.0</v>
      </c>
      <c r="P169" s="2" t="s">
        <v>89</v>
      </c>
      <c r="R169" t="str">
        <f t="shared" si="2"/>
        <v>t-shirt</v>
      </c>
      <c r="S169" s="2" t="s">
        <v>130</v>
      </c>
      <c r="U169" t="str">
        <f t="shared" si="3"/>
        <v>“Machine learning for life”</v>
      </c>
      <c r="V169" s="2">
        <v>1.0</v>
      </c>
      <c r="W169" s="2" t="s">
        <v>213</v>
      </c>
      <c r="Y169" t="str">
        <f t="shared" si="4"/>
        <v>Business Intelligence / Business Analyst</v>
      </c>
      <c r="Z169" s="2" t="s">
        <v>111</v>
      </c>
      <c r="AB169" t="str">
        <f t="shared" si="5"/>
        <v>Individual Contributor</v>
      </c>
      <c r="AC169" s="2" t="s">
        <v>123</v>
      </c>
      <c r="AE169" t="str">
        <f t="shared" si="6"/>
        <v>Technology &amp; Internet</v>
      </c>
      <c r="AF169" s="2">
        <v>7.0</v>
      </c>
      <c r="AG169" s="2" t="s">
        <v>979</v>
      </c>
      <c r="AH169" s="2" t="s">
        <v>114</v>
      </c>
      <c r="AI169" s="11">
        <f>if(surveydata3!AE168="", 0, 1)</f>
        <v>0</v>
      </c>
      <c r="AJ169" s="11">
        <f>if(surveydata3!AF168="", 0, 1)</f>
        <v>0</v>
      </c>
      <c r="AK169" s="11">
        <f>if(surveydata3!AG168="", 0, 1)</f>
        <v>1</v>
      </c>
      <c r="AL169" s="11">
        <f>if(surveydata3!AH168="", 0, 1)</f>
        <v>0</v>
      </c>
      <c r="AM169" s="11">
        <f>if(surveydata3!AI168="", 0, 1)</f>
        <v>0</v>
      </c>
      <c r="AN169" s="11">
        <f>if(surveydata3!AJ168="", 0, 1)</f>
        <v>0</v>
      </c>
      <c r="AO169" s="11">
        <f>if(surveydata3!AK168="", 0, 1)</f>
        <v>0</v>
      </c>
      <c r="AP169" s="11">
        <f>if(surveydata3!AL168="", 0, 1)</f>
        <v>0</v>
      </c>
      <c r="AQ169" s="11">
        <f>if(surveydata3!AM168="", 0, 1)</f>
        <v>0</v>
      </c>
      <c r="AR169" s="11">
        <f>if(surveydata3!AN168="", 0, 1)</f>
        <v>0</v>
      </c>
      <c r="AS169" s="2" t="s">
        <v>97</v>
      </c>
      <c r="AU169" t="str">
        <f t="shared" si="7"/>
        <v>Forums</v>
      </c>
      <c r="AV169" s="2">
        <v>6.0</v>
      </c>
      <c r="AX169">
        <f t="shared" si="8"/>
        <v>6</v>
      </c>
      <c r="AY169" s="2">
        <v>3.0</v>
      </c>
      <c r="BA169">
        <f t="shared" si="9"/>
        <v>3</v>
      </c>
      <c r="BB169" s="2">
        <v>100.0</v>
      </c>
      <c r="BC169" s="2" t="s">
        <v>980</v>
      </c>
      <c r="BD169" s="2" t="s">
        <v>101</v>
      </c>
      <c r="BF169" t="str">
        <f t="shared" si="10"/>
        <v>Google</v>
      </c>
      <c r="BG169" s="2">
        <v>9.0</v>
      </c>
      <c r="BH169" s="2" t="s">
        <v>981</v>
      </c>
      <c r="BI169" s="2" t="s">
        <v>982</v>
      </c>
      <c r="BJ169" s="2" t="s">
        <v>983</v>
      </c>
    </row>
    <row r="170">
      <c r="A170" s="2">
        <v>167.0</v>
      </c>
      <c r="B170">
        <f>if(surveydata3!D169="", 0, 1)</f>
        <v>0</v>
      </c>
      <c r="C170">
        <f>if(surveydata3!E169="", 0, 1)</f>
        <v>1</v>
      </c>
      <c r="D170">
        <f>if(surveydata3!F169="", 0, 1)</f>
        <v>0</v>
      </c>
      <c r="E170">
        <f>if(surveydata3!G169="", 0, 1)</f>
        <v>0</v>
      </c>
      <c r="F170">
        <f>if(surveydata3!H169="", 0, 1)</f>
        <v>0</v>
      </c>
      <c r="G170">
        <f>if(surveydata3!I169="", 0, 1)</f>
        <v>0</v>
      </c>
      <c r="H170" s="4">
        <v>32335.0</v>
      </c>
      <c r="I170" s="2">
        <f t="shared" si="1"/>
        <v>30</v>
      </c>
      <c r="J170" s="2">
        <v>7.0</v>
      </c>
      <c r="K170" s="2">
        <v>40.0</v>
      </c>
      <c r="L170" s="2">
        <v>10.0</v>
      </c>
      <c r="M170" s="2">
        <v>2.0</v>
      </c>
      <c r="N170" s="2" t="s">
        <v>87</v>
      </c>
      <c r="O170" s="2">
        <v>0.0</v>
      </c>
      <c r="P170" s="2" t="s">
        <v>89</v>
      </c>
      <c r="R170" t="str">
        <f t="shared" si="2"/>
        <v>t-shirt</v>
      </c>
      <c r="S170" s="2" t="s">
        <v>72</v>
      </c>
      <c r="U170" t="str">
        <f t="shared" si="3"/>
        <v>“Data is the new bacon"</v>
      </c>
      <c r="V170" s="2">
        <v>1.0</v>
      </c>
      <c r="W170" s="2" t="s">
        <v>213</v>
      </c>
      <c r="Y170" t="str">
        <f t="shared" si="4"/>
        <v>Business Intelligence / Business Analyst</v>
      </c>
      <c r="Z170" s="2" t="s">
        <v>111</v>
      </c>
      <c r="AB170" t="str">
        <f t="shared" si="5"/>
        <v>Individual Contributor</v>
      </c>
      <c r="AC170" s="2" t="s">
        <v>407</v>
      </c>
      <c r="AE170" t="str">
        <f t="shared" si="6"/>
        <v>Real Estate</v>
      </c>
      <c r="AF170" s="2">
        <v>3.0</v>
      </c>
      <c r="AH170" s="2" t="s">
        <v>78</v>
      </c>
      <c r="AI170" s="11">
        <f>if(surveydata3!AE169="", 0, 1)</f>
        <v>0</v>
      </c>
      <c r="AJ170" s="11">
        <f>if(surveydata3!AF169="", 0, 1)</f>
        <v>0</v>
      </c>
      <c r="AK170" s="11">
        <f>if(surveydata3!AG169="", 0, 1)</f>
        <v>1</v>
      </c>
      <c r="AL170" s="11">
        <f>if(surveydata3!AH169="", 0, 1)</f>
        <v>0</v>
      </c>
      <c r="AM170" s="11">
        <f>if(surveydata3!AI169="", 0, 1)</f>
        <v>0</v>
      </c>
      <c r="AN170" s="11">
        <f>if(surveydata3!AJ169="", 0, 1)</f>
        <v>0</v>
      </c>
      <c r="AO170" s="11">
        <f>if(surveydata3!AK169="", 0, 1)</f>
        <v>0</v>
      </c>
      <c r="AP170" s="11">
        <f>if(surveydata3!AL169="", 0, 1)</f>
        <v>0</v>
      </c>
      <c r="AQ170" s="11">
        <f>if(surveydata3!AM169="", 0, 1)</f>
        <v>0</v>
      </c>
      <c r="AR170" s="11">
        <f>if(surveydata3!AN169="", 0, 1)</f>
        <v>0</v>
      </c>
      <c r="AS170" s="2" t="s">
        <v>97</v>
      </c>
      <c r="AU170" t="str">
        <f t="shared" si="7"/>
        <v>Forums</v>
      </c>
      <c r="AW170" s="2">
        <v>20.0</v>
      </c>
      <c r="AX170">
        <f t="shared" si="8"/>
        <v>20</v>
      </c>
      <c r="AY170" s="2">
        <v>6.0</v>
      </c>
      <c r="BA170">
        <f t="shared" si="9"/>
        <v>6</v>
      </c>
      <c r="BB170" s="2">
        <v>6.0</v>
      </c>
      <c r="BC170" s="2" t="s">
        <v>984</v>
      </c>
      <c r="BD170" s="2" t="s">
        <v>101</v>
      </c>
      <c r="BF170" t="str">
        <f t="shared" si="10"/>
        <v>Google</v>
      </c>
      <c r="BG170" s="2">
        <v>9.0</v>
      </c>
      <c r="BH170" s="2" t="s">
        <v>984</v>
      </c>
    </row>
    <row r="171">
      <c r="A171" s="2">
        <v>168.0</v>
      </c>
      <c r="B171">
        <f>if(surveydata3!D170="", 0, 1)</f>
        <v>1</v>
      </c>
      <c r="C171">
        <f>if(surveydata3!E170="", 0, 1)</f>
        <v>0</v>
      </c>
      <c r="D171">
        <f>if(surveydata3!F170="", 0, 1)</f>
        <v>1</v>
      </c>
      <c r="E171">
        <f>if(surveydata3!G170="", 0, 1)</f>
        <v>0</v>
      </c>
      <c r="F171">
        <f>if(surveydata3!H170="", 0, 1)</f>
        <v>0</v>
      </c>
      <c r="G171">
        <f>if(surveydata3!I170="", 0, 1)</f>
        <v>0</v>
      </c>
      <c r="H171" s="4">
        <v>29706.0</v>
      </c>
      <c r="I171" s="2">
        <f t="shared" si="1"/>
        <v>37</v>
      </c>
      <c r="J171" s="2">
        <v>7.0</v>
      </c>
      <c r="K171" s="2">
        <v>20.0</v>
      </c>
      <c r="L171" s="2">
        <v>15.0</v>
      </c>
      <c r="M171" s="2">
        <v>2.0</v>
      </c>
      <c r="N171" s="2" t="s">
        <v>327</v>
      </c>
      <c r="O171" s="2">
        <v>0.0</v>
      </c>
      <c r="Q171" s="2" t="s">
        <v>985</v>
      </c>
      <c r="R171" t="str">
        <f t="shared" si="2"/>
        <v>travel mug</v>
      </c>
      <c r="S171" s="2" t="s">
        <v>135</v>
      </c>
      <c r="U171" t="str">
        <f t="shared" si="3"/>
        <v>“A quality life demands quality questions”</v>
      </c>
      <c r="V171" s="2">
        <v>1.0</v>
      </c>
      <c r="W171" s="2" t="s">
        <v>515</v>
      </c>
      <c r="Y171" t="str">
        <f t="shared" si="4"/>
        <v>Research</v>
      </c>
      <c r="Z171" s="2" t="s">
        <v>111</v>
      </c>
      <c r="AB171" t="str">
        <f t="shared" si="5"/>
        <v>Individual Contributor</v>
      </c>
      <c r="AC171" s="2" t="s">
        <v>228</v>
      </c>
      <c r="AE171" t="str">
        <f t="shared" si="6"/>
        <v>Healthcare and Pharmaceuticals</v>
      </c>
      <c r="AF171" s="2">
        <v>13.0</v>
      </c>
      <c r="AG171" s="2" t="s">
        <v>986</v>
      </c>
      <c r="AH171" s="2" t="s">
        <v>96</v>
      </c>
      <c r="AI171" s="11">
        <f>if(surveydata3!AE170="", 0, 1)</f>
        <v>0</v>
      </c>
      <c r="AJ171" s="11">
        <f>if(surveydata3!AF170="", 0, 1)</f>
        <v>0</v>
      </c>
      <c r="AK171" s="11">
        <f>if(surveydata3!AG170="", 0, 1)</f>
        <v>0</v>
      </c>
      <c r="AL171" s="11">
        <f>if(surveydata3!AH170="", 0, 1)</f>
        <v>1</v>
      </c>
      <c r="AM171" s="11">
        <f>if(surveydata3!AI170="", 0, 1)</f>
        <v>1</v>
      </c>
      <c r="AN171" s="11">
        <f>if(surveydata3!AJ170="", 0, 1)</f>
        <v>0</v>
      </c>
      <c r="AO171" s="11">
        <f>if(surveydata3!AK170="", 0, 1)</f>
        <v>0</v>
      </c>
      <c r="AP171" s="11">
        <f>if(surveydata3!AL170="", 0, 1)</f>
        <v>0</v>
      </c>
      <c r="AQ171" s="11">
        <f>if(surveydata3!AM170="", 0, 1)</f>
        <v>0</v>
      </c>
      <c r="AR171" s="11">
        <f>if(surveydata3!AN170="", 0, 1)</f>
        <v>0</v>
      </c>
      <c r="AS171" s="2" t="s">
        <v>97</v>
      </c>
      <c r="AU171" t="str">
        <f t="shared" si="7"/>
        <v>Forums</v>
      </c>
      <c r="AV171" s="2">
        <v>5.0</v>
      </c>
      <c r="AX171">
        <f t="shared" si="8"/>
        <v>5</v>
      </c>
      <c r="AY171" s="2">
        <v>1.0</v>
      </c>
      <c r="BA171">
        <f t="shared" si="9"/>
        <v>1</v>
      </c>
      <c r="BB171" s="2">
        <v>10.0</v>
      </c>
      <c r="BC171" s="2" t="s">
        <v>987</v>
      </c>
      <c r="BD171" s="2" t="s">
        <v>101</v>
      </c>
      <c r="BF171" t="str">
        <f t="shared" si="10"/>
        <v>Google</v>
      </c>
      <c r="BG171" s="2">
        <v>8.0</v>
      </c>
      <c r="BH171" s="2" t="s">
        <v>988</v>
      </c>
      <c r="BI171" s="2" t="s">
        <v>989</v>
      </c>
    </row>
    <row r="172">
      <c r="A172" s="2">
        <v>169.0</v>
      </c>
      <c r="B172">
        <f>if(surveydata3!D171="", 0, 1)</f>
        <v>0</v>
      </c>
      <c r="C172">
        <f>if(surveydata3!E171="", 0, 1)</f>
        <v>1</v>
      </c>
      <c r="D172">
        <f>if(surveydata3!F171="", 0, 1)</f>
        <v>0</v>
      </c>
      <c r="E172">
        <f>if(surveydata3!G171="", 0, 1)</f>
        <v>0</v>
      </c>
      <c r="F172">
        <f>if(surveydata3!H171="", 0, 1)</f>
        <v>0</v>
      </c>
      <c r="G172">
        <f>if(surveydata3!I171="", 0, 1)</f>
        <v>0</v>
      </c>
      <c r="H172" s="4">
        <v>31190.0</v>
      </c>
      <c r="I172" s="2">
        <f t="shared" si="1"/>
        <v>33</v>
      </c>
      <c r="J172" s="2">
        <v>6.0</v>
      </c>
      <c r="K172" s="2">
        <v>180.0</v>
      </c>
      <c r="L172" s="2">
        <v>720.0</v>
      </c>
      <c r="M172" s="2">
        <v>2.0</v>
      </c>
      <c r="N172" s="2" t="s">
        <v>192</v>
      </c>
      <c r="O172" s="2">
        <v>0.0</v>
      </c>
      <c r="P172" s="2" t="s">
        <v>71</v>
      </c>
      <c r="R172" t="str">
        <f t="shared" si="2"/>
        <v>hoodie</v>
      </c>
      <c r="S172" s="2" t="s">
        <v>72</v>
      </c>
      <c r="U172" t="str">
        <f t="shared" si="3"/>
        <v>“Data is the new bacon"</v>
      </c>
      <c r="V172" s="2">
        <v>1.0</v>
      </c>
      <c r="W172" s="2" t="s">
        <v>213</v>
      </c>
      <c r="Y172" t="str">
        <f t="shared" si="4"/>
        <v>Business Intelligence / Business Analyst</v>
      </c>
      <c r="Z172" s="2" t="s">
        <v>111</v>
      </c>
      <c r="AB172" t="str">
        <f t="shared" si="5"/>
        <v>Individual Contributor</v>
      </c>
      <c r="AC172" s="2" t="s">
        <v>333</v>
      </c>
      <c r="AE172" t="str">
        <f t="shared" si="6"/>
        <v>Advertising &amp; Marketing</v>
      </c>
      <c r="AF172" s="2">
        <v>2.0</v>
      </c>
      <c r="AG172" s="2" t="s">
        <v>990</v>
      </c>
      <c r="AH172" s="2" t="s">
        <v>78</v>
      </c>
      <c r="AI172" s="11">
        <f>if(surveydata3!AE171="", 0, 1)</f>
        <v>0</v>
      </c>
      <c r="AJ172" s="11">
        <f>if(surveydata3!AF171="", 0, 1)</f>
        <v>0</v>
      </c>
      <c r="AK172" s="11">
        <f>if(surveydata3!AG171="", 0, 1)</f>
        <v>1</v>
      </c>
      <c r="AL172" s="11">
        <f>if(surveydata3!AH171="", 0, 1)</f>
        <v>0</v>
      </c>
      <c r="AM172" s="11">
        <f>if(surveydata3!AI171="", 0, 1)</f>
        <v>0</v>
      </c>
      <c r="AN172" s="11">
        <f>if(surveydata3!AJ171="", 0, 1)</f>
        <v>0</v>
      </c>
      <c r="AO172" s="11">
        <f>if(surveydata3!AK171="", 0, 1)</f>
        <v>0</v>
      </c>
      <c r="AP172" s="11">
        <f>if(surveydata3!AL171="", 0, 1)</f>
        <v>0</v>
      </c>
      <c r="AQ172" s="11">
        <f>if(surveydata3!AM171="", 0, 1)</f>
        <v>0</v>
      </c>
      <c r="AR172" s="11">
        <f>if(surveydata3!AN171="", 0, 1)</f>
        <v>0</v>
      </c>
      <c r="AS172" s="2" t="s">
        <v>97</v>
      </c>
      <c r="AU172" t="str">
        <f t="shared" si="7"/>
        <v>Forums</v>
      </c>
      <c r="AV172" s="2">
        <v>6.0</v>
      </c>
      <c r="AX172">
        <f t="shared" si="8"/>
        <v>6</v>
      </c>
      <c r="AY172" s="2">
        <v>4.0</v>
      </c>
      <c r="BA172">
        <f t="shared" si="9"/>
        <v>4</v>
      </c>
      <c r="BB172" s="2">
        <v>80.0</v>
      </c>
      <c r="BC172" s="2" t="s">
        <v>991</v>
      </c>
      <c r="BD172" s="2" t="s">
        <v>84</v>
      </c>
      <c r="BF172" t="str">
        <f t="shared" si="10"/>
        <v>Friend / word of mouth</v>
      </c>
      <c r="BG172" s="2">
        <v>10.0</v>
      </c>
      <c r="BH172" s="2" t="s">
        <v>992</v>
      </c>
      <c r="BI172" s="2" t="s">
        <v>993</v>
      </c>
      <c r="BJ172" s="2" t="s">
        <v>994</v>
      </c>
    </row>
    <row r="173">
      <c r="A173" s="2">
        <v>170.0</v>
      </c>
      <c r="B173">
        <f>if(surveydata3!D172="", 0, 1)</f>
        <v>1</v>
      </c>
      <c r="C173">
        <f>if(surveydata3!E172="", 0, 1)</f>
        <v>1</v>
      </c>
      <c r="D173">
        <f>if(surveydata3!F172="", 0, 1)</f>
        <v>1</v>
      </c>
      <c r="E173">
        <f>if(surveydata3!G172="", 0, 1)</f>
        <v>0</v>
      </c>
      <c r="F173">
        <f>if(surveydata3!H172="", 0, 1)</f>
        <v>1</v>
      </c>
      <c r="G173">
        <f>if(surveydata3!I172="", 0, 1)</f>
        <v>0</v>
      </c>
      <c r="H173" s="4">
        <v>34381.0</v>
      </c>
      <c r="I173" s="2">
        <f t="shared" si="1"/>
        <v>24</v>
      </c>
      <c r="J173" s="2">
        <v>8.0</v>
      </c>
      <c r="K173" s="2">
        <v>15.0</v>
      </c>
      <c r="L173" s="2">
        <v>10.0</v>
      </c>
      <c r="M173" s="2">
        <v>2.0</v>
      </c>
      <c r="N173" s="2" t="s">
        <v>120</v>
      </c>
      <c r="O173" s="2">
        <v>1.0</v>
      </c>
      <c r="P173" s="2" t="s">
        <v>89</v>
      </c>
      <c r="R173" t="str">
        <f t="shared" si="2"/>
        <v>t-shirt</v>
      </c>
      <c r="S173" s="2" t="s">
        <v>135</v>
      </c>
      <c r="U173" t="str">
        <f t="shared" si="3"/>
        <v>“A quality life demands quality questions”</v>
      </c>
      <c r="V173" s="2">
        <v>1.0</v>
      </c>
      <c r="W173" s="2" t="s">
        <v>11</v>
      </c>
      <c r="Y173" t="str">
        <f t="shared" si="4"/>
        <v>Other</v>
      </c>
      <c r="Z173" s="2" t="s">
        <v>147</v>
      </c>
      <c r="AB173" t="str">
        <f t="shared" si="5"/>
        <v>Not Applicable</v>
      </c>
      <c r="AC173" s="2" t="s">
        <v>123</v>
      </c>
      <c r="AE173" t="str">
        <f t="shared" si="6"/>
        <v>Technology &amp; Internet</v>
      </c>
      <c r="AF173" s="2">
        <v>3.0</v>
      </c>
      <c r="AG173" s="2" t="s">
        <v>995</v>
      </c>
      <c r="AH173" s="2" t="s">
        <v>464</v>
      </c>
      <c r="AI173" s="11">
        <f>if(surveydata3!AE172="", 0, 1)</f>
        <v>0</v>
      </c>
      <c r="AJ173" s="11">
        <f>if(surveydata3!AF172="", 0, 1)</f>
        <v>0</v>
      </c>
      <c r="AK173" s="11">
        <f>if(surveydata3!AG172="", 0, 1)</f>
        <v>0</v>
      </c>
      <c r="AL173" s="11">
        <f>if(surveydata3!AH172="", 0, 1)</f>
        <v>0</v>
      </c>
      <c r="AM173" s="11">
        <f>if(surveydata3!AI172="", 0, 1)</f>
        <v>0</v>
      </c>
      <c r="AN173" s="11">
        <f>if(surveydata3!AJ172="", 0, 1)</f>
        <v>1</v>
      </c>
      <c r="AO173" s="11">
        <f>if(surveydata3!AK172="", 0, 1)</f>
        <v>0</v>
      </c>
      <c r="AP173" s="11">
        <f>if(surveydata3!AL172="", 0, 1)</f>
        <v>0</v>
      </c>
      <c r="AQ173" s="11">
        <f>if(surveydata3!AM172="", 0, 1)</f>
        <v>0</v>
      </c>
      <c r="AR173" s="11">
        <f>if(surveydata3!AN172="", 0, 1)</f>
        <v>1</v>
      </c>
      <c r="AS173" s="2" t="s">
        <v>116</v>
      </c>
      <c r="AU173" t="str">
        <f t="shared" si="7"/>
        <v>Stack Overflow</v>
      </c>
      <c r="AV173" s="2">
        <v>4.0</v>
      </c>
      <c r="AX173">
        <f t="shared" si="8"/>
        <v>4</v>
      </c>
      <c r="AY173" s="2">
        <v>2.0</v>
      </c>
      <c r="BA173">
        <f t="shared" si="9"/>
        <v>2</v>
      </c>
      <c r="BB173" s="2">
        <v>6.0</v>
      </c>
      <c r="BC173" s="2" t="s">
        <v>997</v>
      </c>
      <c r="BD173" s="2" t="s">
        <v>101</v>
      </c>
      <c r="BF173" t="str">
        <f t="shared" si="10"/>
        <v>Google</v>
      </c>
      <c r="BG173" s="2">
        <v>10.0</v>
      </c>
      <c r="BH173" s="2" t="s">
        <v>998</v>
      </c>
      <c r="BI173" s="2" t="s">
        <v>999</v>
      </c>
    </row>
    <row r="174">
      <c r="A174" s="2">
        <v>171.0</v>
      </c>
      <c r="B174">
        <f>if(surveydata3!D173="", 0, 1)</f>
        <v>0</v>
      </c>
      <c r="C174">
        <f>if(surveydata3!E173="", 0, 1)</f>
        <v>1</v>
      </c>
      <c r="D174">
        <f>if(surveydata3!F173="", 0, 1)</f>
        <v>0</v>
      </c>
      <c r="E174">
        <f>if(surveydata3!G173="", 0, 1)</f>
        <v>0</v>
      </c>
      <c r="F174">
        <f>if(surveydata3!H173="", 0, 1)</f>
        <v>0</v>
      </c>
      <c r="G174">
        <f>if(surveydata3!I173="", 0, 1)</f>
        <v>0</v>
      </c>
      <c r="H174" s="4">
        <v>30331.0</v>
      </c>
      <c r="I174" s="2">
        <f t="shared" si="1"/>
        <v>35</v>
      </c>
      <c r="J174" s="2">
        <v>7.0</v>
      </c>
      <c r="K174" s="2">
        <v>8.0</v>
      </c>
      <c r="L174" s="2">
        <v>10.0</v>
      </c>
      <c r="M174" s="2">
        <v>10.0</v>
      </c>
      <c r="N174" s="2" t="s">
        <v>167</v>
      </c>
      <c r="O174" s="2">
        <v>1.0</v>
      </c>
      <c r="P174" s="2" t="s">
        <v>89</v>
      </c>
      <c r="R174" t="str">
        <f t="shared" si="2"/>
        <v>t-shirt</v>
      </c>
      <c r="S174" s="2" t="s">
        <v>130</v>
      </c>
      <c r="U174" t="str">
        <f t="shared" si="3"/>
        <v>“Machine learning for life”</v>
      </c>
      <c r="V174" s="2">
        <v>1.0</v>
      </c>
      <c r="X174" s="2" t="s">
        <v>1000</v>
      </c>
      <c r="Y174" t="str">
        <f t="shared" si="4"/>
        <v>Machine learning and computer vision engineer</v>
      </c>
      <c r="Z174" s="2" t="s">
        <v>147</v>
      </c>
      <c r="AB174" t="str">
        <f t="shared" si="5"/>
        <v>Not Applicable</v>
      </c>
      <c r="AC174" s="2" t="s">
        <v>123</v>
      </c>
      <c r="AE174" t="str">
        <f t="shared" si="6"/>
        <v>Technology &amp; Internet</v>
      </c>
      <c r="AF174" s="2">
        <v>12.0</v>
      </c>
      <c r="AG174" s="2" t="s">
        <v>1001</v>
      </c>
      <c r="AH174" s="2" t="s">
        <v>96</v>
      </c>
      <c r="AI174" s="11">
        <f>if(surveydata3!AE173="", 0, 1)</f>
        <v>0</v>
      </c>
      <c r="AJ174" s="11">
        <f>if(surveydata3!AF173="", 0, 1)</f>
        <v>0</v>
      </c>
      <c r="AK174" s="11">
        <f>if(surveydata3!AG173="", 0, 1)</f>
        <v>0</v>
      </c>
      <c r="AL174" s="11">
        <f>if(surveydata3!AH173="", 0, 1)</f>
        <v>0</v>
      </c>
      <c r="AM174" s="11">
        <f>if(surveydata3!AI173="", 0, 1)</f>
        <v>0</v>
      </c>
      <c r="AN174" s="11">
        <f>if(surveydata3!AJ173="", 0, 1)</f>
        <v>1</v>
      </c>
      <c r="AO174" s="11">
        <f>if(surveydata3!AK173="", 0, 1)</f>
        <v>0</v>
      </c>
      <c r="AP174" s="11">
        <f>if(surveydata3!AL173="", 0, 1)</f>
        <v>0</v>
      </c>
      <c r="AQ174" s="11">
        <f>if(surveydata3!AM173="", 0, 1)</f>
        <v>0</v>
      </c>
      <c r="AR174" s="11">
        <f>if(surveydata3!AN173="", 0, 1)</f>
        <v>0</v>
      </c>
      <c r="AS174" s="2" t="s">
        <v>79</v>
      </c>
      <c r="AU174" t="str">
        <f t="shared" si="7"/>
        <v>Slack Channel</v>
      </c>
      <c r="AV174" s="2">
        <v>5.0</v>
      </c>
      <c r="AX174">
        <f t="shared" si="8"/>
        <v>5</v>
      </c>
      <c r="AY174" s="2">
        <v>1.0</v>
      </c>
      <c r="BA174">
        <f t="shared" si="9"/>
        <v>1</v>
      </c>
      <c r="BB174" s="2">
        <v>5.0</v>
      </c>
      <c r="BC174" s="2" t="s">
        <v>1002</v>
      </c>
      <c r="BD174" s="2" t="s">
        <v>101</v>
      </c>
      <c r="BF174" t="str">
        <f t="shared" si="10"/>
        <v>Google</v>
      </c>
      <c r="BG174" s="2">
        <v>10.0</v>
      </c>
      <c r="BH174" s="2" t="s">
        <v>1003</v>
      </c>
      <c r="BI174" s="2" t="s">
        <v>1004</v>
      </c>
      <c r="BJ174" s="2" t="s">
        <v>1005</v>
      </c>
    </row>
    <row r="175">
      <c r="A175" s="2">
        <v>172.0</v>
      </c>
      <c r="B175">
        <f>if(surveydata3!D174="", 0, 1)</f>
        <v>0</v>
      </c>
      <c r="C175">
        <f>if(surveydata3!E174="", 0, 1)</f>
        <v>1</v>
      </c>
      <c r="D175">
        <f>if(surveydata3!F174="", 0, 1)</f>
        <v>0</v>
      </c>
      <c r="E175">
        <f>if(surveydata3!G174="", 0, 1)</f>
        <v>0</v>
      </c>
      <c r="F175">
        <f>if(surveydata3!H174="", 0, 1)</f>
        <v>1</v>
      </c>
      <c r="G175">
        <f>if(surveydata3!I174="", 0, 1)</f>
        <v>0</v>
      </c>
      <c r="H175" s="4">
        <v>28009.0</v>
      </c>
      <c r="I175" s="2">
        <f t="shared" si="1"/>
        <v>42</v>
      </c>
      <c r="J175" s="2">
        <v>7.0</v>
      </c>
      <c r="K175" s="2">
        <v>120.0</v>
      </c>
      <c r="L175" s="2">
        <v>10.0</v>
      </c>
      <c r="M175" s="2">
        <v>10.0</v>
      </c>
      <c r="N175" s="2" t="s">
        <v>327</v>
      </c>
      <c r="O175" s="2">
        <v>1.0</v>
      </c>
      <c r="P175" s="2" t="s">
        <v>89</v>
      </c>
      <c r="R175" t="str">
        <f t="shared" si="2"/>
        <v>t-shirt</v>
      </c>
      <c r="S175" s="2" t="s">
        <v>72</v>
      </c>
      <c r="U175" t="str">
        <f t="shared" si="3"/>
        <v>“Data is the new bacon"</v>
      </c>
      <c r="V175" s="2">
        <v>1.0</v>
      </c>
      <c r="W175" s="2" t="s">
        <v>315</v>
      </c>
      <c r="Y175" t="str">
        <f t="shared" si="4"/>
        <v>Software Engineer</v>
      </c>
      <c r="Z175" s="2" t="s">
        <v>75</v>
      </c>
      <c r="AB175" t="str">
        <f t="shared" si="5"/>
        <v>Manager</v>
      </c>
      <c r="AC175" s="2" t="s">
        <v>123</v>
      </c>
      <c r="AE175" t="str">
        <f t="shared" si="6"/>
        <v>Technology &amp; Internet</v>
      </c>
      <c r="AF175" s="2">
        <v>21.0</v>
      </c>
      <c r="AG175" s="2" t="s">
        <v>1006</v>
      </c>
      <c r="AH175" s="2" t="s">
        <v>114</v>
      </c>
      <c r="AI175" s="11">
        <f>if(surveydata3!AE174="", 0, 1)</f>
        <v>0</v>
      </c>
      <c r="AJ175" s="11">
        <f>if(surveydata3!AF174="", 0, 1)</f>
        <v>0</v>
      </c>
      <c r="AK175" s="11">
        <f>if(surveydata3!AG174="", 0, 1)</f>
        <v>0</v>
      </c>
      <c r="AL175" s="11">
        <f>if(surveydata3!AH174="", 0, 1)</f>
        <v>0</v>
      </c>
      <c r="AM175" s="11">
        <f>if(surveydata3!AI174="", 0, 1)</f>
        <v>1</v>
      </c>
      <c r="AN175" s="11">
        <f>if(surveydata3!AJ174="", 0, 1)</f>
        <v>0</v>
      </c>
      <c r="AO175" s="11">
        <f>if(surveydata3!AK174="", 0, 1)</f>
        <v>0</v>
      </c>
      <c r="AP175" s="11">
        <f>if(surveydata3!AL174="", 0, 1)</f>
        <v>0</v>
      </c>
      <c r="AQ175" s="11">
        <f>if(surveydata3!AM174="", 0, 1)</f>
        <v>0</v>
      </c>
      <c r="AR175" s="11">
        <f>if(surveydata3!AN174="", 0, 1)</f>
        <v>0</v>
      </c>
      <c r="AS175" s="2" t="s">
        <v>97</v>
      </c>
      <c r="AU175" t="str">
        <f t="shared" si="7"/>
        <v>Forums</v>
      </c>
      <c r="AV175" s="2">
        <v>6.0</v>
      </c>
      <c r="AX175">
        <f t="shared" si="8"/>
        <v>6</v>
      </c>
      <c r="AY175" s="2">
        <v>6.0</v>
      </c>
      <c r="BA175">
        <f t="shared" si="9"/>
        <v>6</v>
      </c>
      <c r="BB175" s="2">
        <v>20.0</v>
      </c>
      <c r="BC175" s="2" t="s">
        <v>1007</v>
      </c>
      <c r="BD175" s="2" t="s">
        <v>101</v>
      </c>
      <c r="BF175" t="str">
        <f t="shared" si="10"/>
        <v>Google</v>
      </c>
      <c r="BG175" s="2">
        <v>10.0</v>
      </c>
      <c r="BH175" s="2" t="s">
        <v>1008</v>
      </c>
      <c r="BI175" s="2" t="s">
        <v>154</v>
      </c>
      <c r="BJ175" s="2" t="s">
        <v>1009</v>
      </c>
    </row>
    <row r="176">
      <c r="A176" s="2">
        <v>173.0</v>
      </c>
      <c r="B176">
        <f>if(surveydata3!D175="", 0, 1)</f>
        <v>1</v>
      </c>
      <c r="C176">
        <f>if(surveydata3!E175="", 0, 1)</f>
        <v>0</v>
      </c>
      <c r="D176">
        <f>if(surveydata3!F175="", 0, 1)</f>
        <v>0</v>
      </c>
      <c r="E176">
        <f>if(surveydata3!G175="", 0, 1)</f>
        <v>0</v>
      </c>
      <c r="F176">
        <f>if(surveydata3!H175="", 0, 1)</f>
        <v>0</v>
      </c>
      <c r="G176">
        <f>if(surveydata3!I175="", 0, 1)</f>
        <v>0</v>
      </c>
      <c r="H176" s="4">
        <v>22106.0</v>
      </c>
      <c r="I176" s="2">
        <f t="shared" si="1"/>
        <v>58</v>
      </c>
      <c r="J176" s="2">
        <v>6.0</v>
      </c>
      <c r="K176" s="2">
        <v>0.0</v>
      </c>
      <c r="L176" s="2">
        <v>6.0</v>
      </c>
      <c r="M176" s="2">
        <v>50.0</v>
      </c>
      <c r="N176" s="2" t="s">
        <v>167</v>
      </c>
      <c r="O176" s="2">
        <v>1.0</v>
      </c>
      <c r="P176" s="2" t="s">
        <v>89</v>
      </c>
      <c r="R176" t="str">
        <f t="shared" si="2"/>
        <v>t-shirt</v>
      </c>
      <c r="S176" s="2" t="s">
        <v>135</v>
      </c>
      <c r="U176" t="str">
        <f t="shared" si="3"/>
        <v>“A quality life demands quality questions”</v>
      </c>
      <c r="V176" s="2">
        <v>1.0</v>
      </c>
      <c r="W176" s="2" t="s">
        <v>577</v>
      </c>
      <c r="Y176" t="str">
        <f t="shared" si="4"/>
        <v>Accounting/Finance</v>
      </c>
      <c r="Z176" s="2" t="s">
        <v>173</v>
      </c>
      <c r="AB176" t="str">
        <f t="shared" si="5"/>
        <v>President</v>
      </c>
      <c r="AD176" s="2" t="s">
        <v>1010</v>
      </c>
      <c r="AE176" t="str">
        <f t="shared" si="6"/>
        <v>Finance</v>
      </c>
      <c r="AF176" s="2">
        <v>21.0</v>
      </c>
      <c r="AG176" s="2" t="s">
        <v>1011</v>
      </c>
      <c r="AH176" s="2" t="s">
        <v>96</v>
      </c>
      <c r="AI176" s="11">
        <f>if(surveydata3!AE175="", 0, 1)</f>
        <v>0</v>
      </c>
      <c r="AJ176" s="11">
        <f>if(surveydata3!AF175="", 0, 1)</f>
        <v>0</v>
      </c>
      <c r="AK176" s="11">
        <f>if(surveydata3!AG175="", 0, 1)</f>
        <v>0</v>
      </c>
      <c r="AL176" s="11">
        <f>if(surveydata3!AH175="", 0, 1)</f>
        <v>0</v>
      </c>
      <c r="AM176" s="11">
        <f>if(surveydata3!AI175="", 0, 1)</f>
        <v>0</v>
      </c>
      <c r="AN176" s="11">
        <f>if(surveydata3!AJ175="", 0, 1)</f>
        <v>1</v>
      </c>
      <c r="AO176" s="11">
        <f>if(surveydata3!AK175="", 0, 1)</f>
        <v>0</v>
      </c>
      <c r="AP176" s="11">
        <f>if(surveydata3!AL175="", 0, 1)</f>
        <v>0</v>
      </c>
      <c r="AQ176" s="11">
        <f>if(surveydata3!AM175="", 0, 1)</f>
        <v>0</v>
      </c>
      <c r="AR176" s="11">
        <f>if(surveydata3!AN175="", 0, 1)</f>
        <v>0</v>
      </c>
      <c r="AS176" s="2" t="s">
        <v>79</v>
      </c>
      <c r="AU176" t="str">
        <f t="shared" si="7"/>
        <v>Slack Channel</v>
      </c>
      <c r="AV176" s="2">
        <v>5.0</v>
      </c>
      <c r="AX176">
        <f t="shared" si="8"/>
        <v>5</v>
      </c>
      <c r="AY176" s="2">
        <v>5.0</v>
      </c>
      <c r="BA176">
        <f t="shared" si="9"/>
        <v>5</v>
      </c>
      <c r="BB176" s="2">
        <v>6.0</v>
      </c>
      <c r="BC176" s="2" t="s">
        <v>1012</v>
      </c>
      <c r="BD176" s="2" t="s">
        <v>84</v>
      </c>
      <c r="BF176" t="str">
        <f t="shared" si="10"/>
        <v>Friend / word of mouth</v>
      </c>
      <c r="BG176" s="2">
        <v>9.0</v>
      </c>
      <c r="BH176" s="2" t="s">
        <v>1013</v>
      </c>
      <c r="BI176" s="2" t="s">
        <v>1014</v>
      </c>
      <c r="BJ176" s="2" t="s">
        <v>1015</v>
      </c>
    </row>
    <row r="177">
      <c r="A177" s="2">
        <v>174.0</v>
      </c>
      <c r="B177">
        <f>if(surveydata3!D176="", 0, 1)</f>
        <v>1</v>
      </c>
      <c r="C177">
        <f>if(surveydata3!E176="", 0, 1)</f>
        <v>1</v>
      </c>
      <c r="D177">
        <f>if(surveydata3!F176="", 0, 1)</f>
        <v>0</v>
      </c>
      <c r="E177">
        <f>if(surveydata3!G176="", 0, 1)</f>
        <v>0</v>
      </c>
      <c r="F177">
        <f>if(surveydata3!H176="", 0, 1)</f>
        <v>1</v>
      </c>
      <c r="G177">
        <f>if(surveydata3!I176="", 0, 1)</f>
        <v>0</v>
      </c>
      <c r="H177" s="4">
        <v>31490.0</v>
      </c>
      <c r="I177" s="2">
        <f t="shared" si="1"/>
        <v>32</v>
      </c>
      <c r="J177" s="2">
        <v>6.0</v>
      </c>
      <c r="K177" s="2">
        <v>30.0</v>
      </c>
      <c r="L177" s="2">
        <v>12.0</v>
      </c>
      <c r="M177" s="2">
        <v>120.0</v>
      </c>
      <c r="N177" s="2" t="s">
        <v>70</v>
      </c>
      <c r="O177" s="2">
        <v>0.0</v>
      </c>
      <c r="P177" s="2" t="s">
        <v>89</v>
      </c>
      <c r="R177" t="str">
        <f t="shared" si="2"/>
        <v>t-shirt</v>
      </c>
      <c r="S177" s="2" t="s">
        <v>135</v>
      </c>
      <c r="U177" t="str">
        <f t="shared" si="3"/>
        <v>“A quality life demands quality questions”</v>
      </c>
      <c r="V177" s="2">
        <v>1.0</v>
      </c>
      <c r="W177" s="2" t="s">
        <v>11</v>
      </c>
      <c r="Y177" t="str">
        <f t="shared" si="4"/>
        <v>Other</v>
      </c>
      <c r="Z177" s="2" t="s">
        <v>111</v>
      </c>
      <c r="AB177" t="str">
        <f t="shared" si="5"/>
        <v>Individual Contributor</v>
      </c>
      <c r="AC177" s="2" t="s">
        <v>374</v>
      </c>
      <c r="AE177" t="str">
        <f t="shared" si="6"/>
        <v>Automotive</v>
      </c>
      <c r="AF177" s="2">
        <v>9.0</v>
      </c>
      <c r="AH177" s="2" t="s">
        <v>78</v>
      </c>
      <c r="AI177" s="11">
        <f>if(surveydata3!AE176="", 0, 1)</f>
        <v>0</v>
      </c>
      <c r="AJ177" s="11">
        <f>if(surveydata3!AF176="", 0, 1)</f>
        <v>0</v>
      </c>
      <c r="AK177" s="11">
        <f>if(surveydata3!AG176="", 0, 1)</f>
        <v>0</v>
      </c>
      <c r="AL177" s="11">
        <f>if(surveydata3!AH176="", 0, 1)</f>
        <v>0</v>
      </c>
      <c r="AM177" s="11">
        <f>if(surveydata3!AI176="", 0, 1)</f>
        <v>0</v>
      </c>
      <c r="AN177" s="11">
        <f>if(surveydata3!AJ176="", 0, 1)</f>
        <v>1</v>
      </c>
      <c r="AO177" s="11">
        <f>if(surveydata3!AK176="", 0, 1)</f>
        <v>0</v>
      </c>
      <c r="AP177" s="11">
        <f>if(surveydata3!AL176="", 0, 1)</f>
        <v>0</v>
      </c>
      <c r="AQ177" s="11">
        <f>if(surveydata3!AM176="", 0, 1)</f>
        <v>0</v>
      </c>
      <c r="AR177" s="11">
        <f>if(surveydata3!AN176="", 0, 1)</f>
        <v>0</v>
      </c>
      <c r="AS177" s="2" t="s">
        <v>97</v>
      </c>
      <c r="AU177" t="str">
        <f t="shared" si="7"/>
        <v>Forums</v>
      </c>
      <c r="AV177" s="2">
        <v>3.0</v>
      </c>
      <c r="AX177">
        <f t="shared" si="8"/>
        <v>3</v>
      </c>
      <c r="AY177" s="2">
        <v>3.0</v>
      </c>
      <c r="BA177">
        <f t="shared" si="9"/>
        <v>3</v>
      </c>
      <c r="BB177" s="2">
        <v>16.0</v>
      </c>
      <c r="BC177" s="2" t="s">
        <v>1016</v>
      </c>
      <c r="BD177" s="2" t="s">
        <v>101</v>
      </c>
      <c r="BF177" t="str">
        <f t="shared" si="10"/>
        <v>Google</v>
      </c>
      <c r="BG177" s="2">
        <v>6.0</v>
      </c>
      <c r="BH177" s="2" t="s">
        <v>1017</v>
      </c>
    </row>
    <row r="178">
      <c r="A178" s="2">
        <v>175.0</v>
      </c>
      <c r="B178">
        <f>if(surveydata3!D177="", 0, 1)</f>
        <v>0</v>
      </c>
      <c r="C178">
        <f>if(surveydata3!E177="", 0, 1)</f>
        <v>1</v>
      </c>
      <c r="D178">
        <f>if(surveydata3!F177="", 0, 1)</f>
        <v>0</v>
      </c>
      <c r="E178">
        <f>if(surveydata3!G177="", 0, 1)</f>
        <v>0</v>
      </c>
      <c r="F178">
        <f>if(surveydata3!H177="", 0, 1)</f>
        <v>0</v>
      </c>
      <c r="G178">
        <f>if(surveydata3!I177="", 0, 1)</f>
        <v>0</v>
      </c>
      <c r="H178" s="4">
        <v>34894.0</v>
      </c>
      <c r="I178" s="2">
        <f t="shared" si="1"/>
        <v>23</v>
      </c>
      <c r="J178" s="2">
        <v>8.0</v>
      </c>
      <c r="K178" s="2">
        <v>10.0</v>
      </c>
      <c r="L178" s="2">
        <v>10.0</v>
      </c>
      <c r="M178" s="2">
        <v>8.0</v>
      </c>
      <c r="N178" s="2" t="s">
        <v>327</v>
      </c>
      <c r="O178" s="2">
        <v>1.0</v>
      </c>
      <c r="P178" s="2" t="s">
        <v>172</v>
      </c>
      <c r="R178" t="str">
        <f t="shared" si="2"/>
        <v>hat</v>
      </c>
      <c r="S178" s="2" t="s">
        <v>135</v>
      </c>
      <c r="U178" t="str">
        <f t="shared" si="3"/>
        <v>“A quality life demands quality questions”</v>
      </c>
      <c r="V178" s="2">
        <v>1.0</v>
      </c>
      <c r="W178" s="2" t="s">
        <v>315</v>
      </c>
      <c r="Y178" t="str">
        <f t="shared" si="4"/>
        <v>Software Engineer</v>
      </c>
      <c r="Z178" s="2" t="s">
        <v>111</v>
      </c>
      <c r="AB178" t="str">
        <f t="shared" si="5"/>
        <v>Individual Contributor</v>
      </c>
      <c r="AD178" s="2" t="s">
        <v>1018</v>
      </c>
      <c r="AE178" t="str">
        <f t="shared" si="6"/>
        <v>Biometrics for Development</v>
      </c>
      <c r="AF178" s="2">
        <v>1.0</v>
      </c>
      <c r="AG178" s="2" t="s">
        <v>1019</v>
      </c>
      <c r="AH178" s="2" t="s">
        <v>114</v>
      </c>
      <c r="AI178" s="11">
        <f>if(surveydata3!AE177="", 0, 1)</f>
        <v>0</v>
      </c>
      <c r="AJ178" s="11">
        <f>if(surveydata3!AF177="", 0, 1)</f>
        <v>0</v>
      </c>
      <c r="AK178" s="11">
        <f>if(surveydata3!AG177="", 0, 1)</f>
        <v>0</v>
      </c>
      <c r="AL178" s="11">
        <f>if(surveydata3!AH177="", 0, 1)</f>
        <v>0</v>
      </c>
      <c r="AM178" s="11">
        <f>if(surveydata3!AI177="", 0, 1)</f>
        <v>1</v>
      </c>
      <c r="AN178" s="11">
        <f>if(surveydata3!AJ177="", 0, 1)</f>
        <v>0</v>
      </c>
      <c r="AO178" s="11">
        <f>if(surveydata3!AK177="", 0, 1)</f>
        <v>0</v>
      </c>
      <c r="AP178" s="11">
        <f>if(surveydata3!AL177="", 0, 1)</f>
        <v>0</v>
      </c>
      <c r="AQ178" s="11">
        <f>if(surveydata3!AM177="", 0, 1)</f>
        <v>0</v>
      </c>
      <c r="AR178" s="11">
        <f>if(surveydata3!AN177="", 0, 1)</f>
        <v>0</v>
      </c>
      <c r="AS178" s="2" t="s">
        <v>79</v>
      </c>
      <c r="AU178" t="str">
        <f t="shared" si="7"/>
        <v>Slack Channel</v>
      </c>
      <c r="AV178" s="2">
        <v>2.0</v>
      </c>
      <c r="AX178">
        <f t="shared" si="8"/>
        <v>2</v>
      </c>
      <c r="AY178" s="2">
        <v>5.0</v>
      </c>
      <c r="BA178">
        <f t="shared" si="9"/>
        <v>5</v>
      </c>
      <c r="BB178" s="2">
        <v>15.0</v>
      </c>
      <c r="BC178" s="2" t="s">
        <v>1020</v>
      </c>
      <c r="BD178" s="2" t="s">
        <v>101</v>
      </c>
      <c r="BF178" t="str">
        <f t="shared" si="10"/>
        <v>Google</v>
      </c>
      <c r="BG178" s="2">
        <v>10.0</v>
      </c>
      <c r="BH178" s="2" t="s">
        <v>1021</v>
      </c>
      <c r="BJ178" s="2" t="s">
        <v>1022</v>
      </c>
    </row>
    <row r="179">
      <c r="A179" s="2">
        <v>176.0</v>
      </c>
      <c r="B179">
        <f>if(surveydata3!D178="", 0, 1)</f>
        <v>1</v>
      </c>
      <c r="C179">
        <f>if(surveydata3!E178="", 0, 1)</f>
        <v>1</v>
      </c>
      <c r="D179">
        <f>if(surveydata3!F178="", 0, 1)</f>
        <v>0</v>
      </c>
      <c r="E179">
        <f>if(surveydata3!G178="", 0, 1)</f>
        <v>0</v>
      </c>
      <c r="F179">
        <f>if(surveydata3!H178="", 0, 1)</f>
        <v>0</v>
      </c>
      <c r="G179">
        <f>if(surveydata3!I178="", 0, 1)</f>
        <v>0</v>
      </c>
      <c r="H179" s="4">
        <v>43095.0</v>
      </c>
      <c r="I179" s="2">
        <f t="shared" si="1"/>
        <v>0</v>
      </c>
      <c r="J179" s="2">
        <v>6.0</v>
      </c>
      <c r="K179" s="2">
        <v>75.0</v>
      </c>
      <c r="L179" s="2">
        <v>7.0</v>
      </c>
      <c r="M179" s="2">
        <v>4.0</v>
      </c>
      <c r="N179" s="2" t="s">
        <v>128</v>
      </c>
      <c r="O179" s="2">
        <v>1.0</v>
      </c>
      <c r="P179" s="2" t="s">
        <v>89</v>
      </c>
      <c r="R179" t="str">
        <f t="shared" si="2"/>
        <v>t-shirt</v>
      </c>
      <c r="S179" s="2" t="s">
        <v>135</v>
      </c>
      <c r="U179" t="str">
        <f t="shared" si="3"/>
        <v>“A quality life demands quality questions”</v>
      </c>
      <c r="V179" s="2">
        <v>1.0</v>
      </c>
      <c r="W179" s="2" t="s">
        <v>35</v>
      </c>
      <c r="Y179" t="str">
        <f t="shared" si="4"/>
        <v>Data Analyst</v>
      </c>
      <c r="Z179" s="2" t="s">
        <v>147</v>
      </c>
      <c r="AB179" t="str">
        <f t="shared" si="5"/>
        <v>Not Applicable</v>
      </c>
      <c r="AC179" s="2" t="s">
        <v>605</v>
      </c>
      <c r="AE179" t="str">
        <f t="shared" si="6"/>
        <v>Nonprofit</v>
      </c>
      <c r="AF179" s="2">
        <v>0.0</v>
      </c>
      <c r="AH179" s="2" t="s">
        <v>78</v>
      </c>
      <c r="AI179" s="11">
        <f>if(surveydata3!AE178="", 0, 1)</f>
        <v>0</v>
      </c>
      <c r="AJ179" s="11">
        <f>if(surveydata3!AF178="", 0, 1)</f>
        <v>0</v>
      </c>
      <c r="AK179" s="11">
        <f>if(surveydata3!AG178="", 0, 1)</f>
        <v>1</v>
      </c>
      <c r="AL179" s="11">
        <f>if(surveydata3!AH178="", 0, 1)</f>
        <v>0</v>
      </c>
      <c r="AM179" s="11">
        <f>if(surveydata3!AI178="", 0, 1)</f>
        <v>0</v>
      </c>
      <c r="AN179" s="11">
        <f>if(surveydata3!AJ178="", 0, 1)</f>
        <v>0</v>
      </c>
      <c r="AO179" s="11">
        <f>if(surveydata3!AK178="", 0, 1)</f>
        <v>0</v>
      </c>
      <c r="AP179" s="11">
        <f>if(surveydata3!AL178="", 0, 1)</f>
        <v>0</v>
      </c>
      <c r="AQ179" s="11">
        <f>if(surveydata3!AM178="", 0, 1)</f>
        <v>0</v>
      </c>
      <c r="AR179" s="11">
        <f>if(surveydata3!AN178="", 0, 1)</f>
        <v>0</v>
      </c>
      <c r="AS179" s="2" t="s">
        <v>97</v>
      </c>
      <c r="AU179" t="str">
        <f t="shared" si="7"/>
        <v>Forums</v>
      </c>
      <c r="AW179" s="2">
        <v>10.0</v>
      </c>
      <c r="AX179">
        <f t="shared" si="8"/>
        <v>10</v>
      </c>
      <c r="AY179" s="2">
        <v>6.0</v>
      </c>
      <c r="BA179">
        <f t="shared" si="9"/>
        <v>6</v>
      </c>
      <c r="BB179" s="2">
        <v>10.0</v>
      </c>
      <c r="BC179" s="2" t="s">
        <v>1023</v>
      </c>
      <c r="BD179" s="2" t="s">
        <v>84</v>
      </c>
      <c r="BF179" t="str">
        <f t="shared" si="10"/>
        <v>Friend / word of mouth</v>
      </c>
      <c r="BG179" s="2">
        <v>7.0</v>
      </c>
      <c r="BH179" s="2" t="s">
        <v>1024</v>
      </c>
      <c r="BI179" s="2" t="s">
        <v>1025</v>
      </c>
      <c r="BJ179" s="2" t="s">
        <v>1026</v>
      </c>
    </row>
    <row r="180">
      <c r="A180" s="2">
        <v>177.0</v>
      </c>
      <c r="B180">
        <f>if(surveydata3!D179="", 0, 1)</f>
        <v>0</v>
      </c>
      <c r="C180">
        <f>if(surveydata3!E179="", 0, 1)</f>
        <v>0</v>
      </c>
      <c r="D180">
        <f>if(surveydata3!F179="", 0, 1)</f>
        <v>0</v>
      </c>
      <c r="E180">
        <f>if(surveydata3!G179="", 0, 1)</f>
        <v>0</v>
      </c>
      <c r="F180">
        <f>if(surveydata3!H179="", 0, 1)</f>
        <v>1</v>
      </c>
      <c r="G180">
        <f>if(surveydata3!I179="", 0, 1)</f>
        <v>0</v>
      </c>
      <c r="H180" s="4">
        <v>29512.0</v>
      </c>
      <c r="I180" s="2">
        <f t="shared" si="1"/>
        <v>37</v>
      </c>
      <c r="J180" s="2">
        <v>6.0</v>
      </c>
      <c r="K180" s="2">
        <v>60.0</v>
      </c>
      <c r="L180" s="2">
        <v>10.0</v>
      </c>
      <c r="M180" s="2">
        <v>12.0</v>
      </c>
      <c r="N180" s="2" t="s">
        <v>70</v>
      </c>
      <c r="O180" s="2">
        <v>0.0</v>
      </c>
      <c r="P180" s="2" t="s">
        <v>172</v>
      </c>
      <c r="R180" t="str">
        <f t="shared" si="2"/>
        <v>hat</v>
      </c>
      <c r="S180" s="2" t="s">
        <v>135</v>
      </c>
      <c r="U180" t="str">
        <f t="shared" si="3"/>
        <v>“A quality life demands quality questions”</v>
      </c>
      <c r="V180" s="2">
        <v>1.0</v>
      </c>
      <c r="W180" s="2" t="s">
        <v>224</v>
      </c>
      <c r="Y180" t="str">
        <f t="shared" si="4"/>
        <v>Data Scientist</v>
      </c>
      <c r="Z180" s="2" t="s">
        <v>207</v>
      </c>
      <c r="AB180" t="str">
        <f t="shared" si="5"/>
        <v>C-Level</v>
      </c>
      <c r="AC180" s="2" t="s">
        <v>123</v>
      </c>
      <c r="AE180" t="str">
        <f t="shared" si="6"/>
        <v>Technology &amp; Internet</v>
      </c>
      <c r="AF180" s="2">
        <v>6.0</v>
      </c>
      <c r="AG180" s="2" t="s">
        <v>1027</v>
      </c>
      <c r="AH180" s="2" t="s">
        <v>96</v>
      </c>
      <c r="AI180" s="11">
        <f>if(surveydata3!AE179="", 0, 1)</f>
        <v>0</v>
      </c>
      <c r="AJ180" s="11">
        <f>if(surveydata3!AF179="", 0, 1)</f>
        <v>0</v>
      </c>
      <c r="AK180" s="11">
        <f>if(surveydata3!AG179="", 0, 1)</f>
        <v>0</v>
      </c>
      <c r="AL180" s="11">
        <f>if(surveydata3!AH179="", 0, 1)</f>
        <v>1</v>
      </c>
      <c r="AM180" s="11">
        <f>if(surveydata3!AI179="", 0, 1)</f>
        <v>0</v>
      </c>
      <c r="AN180" s="11">
        <f>if(surveydata3!AJ179="", 0, 1)</f>
        <v>1</v>
      </c>
      <c r="AO180" s="11">
        <f>if(surveydata3!AK179="", 0, 1)</f>
        <v>0</v>
      </c>
      <c r="AP180" s="11">
        <f>if(surveydata3!AL179="", 0, 1)</f>
        <v>0</v>
      </c>
      <c r="AQ180" s="11">
        <f>if(surveydata3!AM179="", 0, 1)</f>
        <v>0</v>
      </c>
      <c r="AR180" s="11">
        <f>if(surveydata3!AN179="", 0, 1)</f>
        <v>0</v>
      </c>
      <c r="AS180" s="2" t="s">
        <v>79</v>
      </c>
      <c r="AU180" t="str">
        <f t="shared" si="7"/>
        <v>Slack Channel</v>
      </c>
      <c r="AV180" s="2">
        <v>4.0</v>
      </c>
      <c r="AX180">
        <f t="shared" si="8"/>
        <v>4</v>
      </c>
      <c r="AY180" s="2">
        <v>4.0</v>
      </c>
      <c r="BA180">
        <f t="shared" si="9"/>
        <v>4</v>
      </c>
      <c r="BB180" s="2">
        <v>6.0</v>
      </c>
      <c r="BC180" s="2" t="s">
        <v>1028</v>
      </c>
      <c r="BE180" s="2" t="s">
        <v>1029</v>
      </c>
      <c r="BF180" t="str">
        <f t="shared" si="10"/>
        <v>techcrunch</v>
      </c>
      <c r="BG180" s="2">
        <v>7.0</v>
      </c>
      <c r="BH180" s="2" t="s">
        <v>1030</v>
      </c>
      <c r="BI180" s="2" t="s">
        <v>1031</v>
      </c>
      <c r="BJ180" s="2" t="s">
        <v>1032</v>
      </c>
    </row>
    <row r="181">
      <c r="A181" s="2">
        <v>178.0</v>
      </c>
      <c r="B181">
        <f>if(surveydata3!D180="", 0, 1)</f>
        <v>1</v>
      </c>
      <c r="C181">
        <f>if(surveydata3!E180="", 0, 1)</f>
        <v>0</v>
      </c>
      <c r="D181">
        <f>if(surveydata3!F180="", 0, 1)</f>
        <v>0</v>
      </c>
      <c r="E181">
        <f>if(surveydata3!G180="", 0, 1)</f>
        <v>0</v>
      </c>
      <c r="F181">
        <f>if(surveydata3!H180="", 0, 1)</f>
        <v>1</v>
      </c>
      <c r="G181">
        <f>if(surveydata3!I180="", 0, 1)</f>
        <v>0</v>
      </c>
      <c r="H181" s="4">
        <v>31506.0</v>
      </c>
      <c r="I181" s="2">
        <f t="shared" si="1"/>
        <v>32</v>
      </c>
      <c r="J181" s="2">
        <v>7.0</v>
      </c>
      <c r="K181" s="2">
        <v>60.0</v>
      </c>
      <c r="L181" s="2">
        <v>10.0</v>
      </c>
      <c r="M181" s="2">
        <v>1.0</v>
      </c>
      <c r="N181" s="2" t="s">
        <v>167</v>
      </c>
      <c r="O181" s="2">
        <v>0.0</v>
      </c>
      <c r="P181" s="2" t="s">
        <v>108</v>
      </c>
      <c r="R181" t="str">
        <f t="shared" si="2"/>
        <v>jacket (brand is TBD... probably Patagonia)</v>
      </c>
      <c r="S181" s="2" t="s">
        <v>72</v>
      </c>
      <c r="U181" t="str">
        <f t="shared" si="3"/>
        <v>“Data is the new bacon"</v>
      </c>
      <c r="V181" s="2">
        <v>1.0</v>
      </c>
      <c r="W181" s="2" t="s">
        <v>145</v>
      </c>
      <c r="Y181" t="str">
        <f t="shared" si="4"/>
        <v>Freelancing</v>
      </c>
      <c r="Z181" s="2" t="s">
        <v>75</v>
      </c>
      <c r="AB181" t="str">
        <f t="shared" si="5"/>
        <v>Manager</v>
      </c>
      <c r="AC181" s="2" t="s">
        <v>531</v>
      </c>
      <c r="AE181" t="str">
        <f t="shared" si="6"/>
        <v>Government</v>
      </c>
      <c r="AF181" s="2">
        <v>13.0</v>
      </c>
      <c r="AG181" s="2" t="s">
        <v>1033</v>
      </c>
      <c r="AH181" s="2" t="s">
        <v>114</v>
      </c>
      <c r="AI181" s="11">
        <f>if(surveydata3!AE180="", 0, 1)</f>
        <v>0</v>
      </c>
      <c r="AJ181" s="11">
        <f>if(surveydata3!AF180="", 0, 1)</f>
        <v>0</v>
      </c>
      <c r="AK181" s="11">
        <f>if(surveydata3!AG180="", 0, 1)</f>
        <v>0</v>
      </c>
      <c r="AL181" s="11">
        <f>if(surveydata3!AH180="", 0, 1)</f>
        <v>0</v>
      </c>
      <c r="AM181" s="11">
        <f>if(surveydata3!AI180="", 0, 1)</f>
        <v>0</v>
      </c>
      <c r="AN181" s="11">
        <f>if(surveydata3!AJ180="", 0, 1)</f>
        <v>1</v>
      </c>
      <c r="AO181" s="11">
        <f>if(surveydata3!AK180="", 0, 1)</f>
        <v>0</v>
      </c>
      <c r="AP181" s="11">
        <f>if(surveydata3!AL180="", 0, 1)</f>
        <v>0</v>
      </c>
      <c r="AQ181" s="11">
        <f>if(surveydata3!AM180="", 0, 1)</f>
        <v>0</v>
      </c>
      <c r="AR181" s="11">
        <f>if(surveydata3!AN180="", 0, 1)</f>
        <v>0</v>
      </c>
      <c r="AT181" s="2" t="s">
        <v>1034</v>
      </c>
      <c r="AU181" t="str">
        <f t="shared" si="7"/>
        <v>So far, I did not get really stuck</v>
      </c>
      <c r="AV181" s="2">
        <v>6.0</v>
      </c>
      <c r="AX181">
        <f t="shared" si="8"/>
        <v>6</v>
      </c>
      <c r="AZ181" s="2">
        <v>16.0</v>
      </c>
      <c r="BA181">
        <f t="shared" si="9"/>
        <v>16</v>
      </c>
      <c r="BB181" s="2">
        <v>12.0</v>
      </c>
      <c r="BC181" s="2" t="s">
        <v>1035</v>
      </c>
      <c r="BD181" s="2" t="s">
        <v>101</v>
      </c>
      <c r="BF181" t="str">
        <f t="shared" si="10"/>
        <v>Google</v>
      </c>
      <c r="BG181" s="2">
        <v>10.0</v>
      </c>
      <c r="BH181" s="2" t="s">
        <v>1036</v>
      </c>
      <c r="BI181" s="2" t="s">
        <v>1037</v>
      </c>
      <c r="BJ181" s="2" t="s">
        <v>1038</v>
      </c>
    </row>
    <row r="182">
      <c r="A182" s="2">
        <v>179.0</v>
      </c>
      <c r="B182">
        <f>if(surveydata3!D181="", 0, 1)</f>
        <v>0</v>
      </c>
      <c r="C182">
        <f>if(surveydata3!E181="", 0, 1)</f>
        <v>0</v>
      </c>
      <c r="D182">
        <f>if(surveydata3!F181="", 0, 1)</f>
        <v>1</v>
      </c>
      <c r="E182">
        <f>if(surveydata3!G181="", 0, 1)</f>
        <v>1</v>
      </c>
      <c r="F182">
        <f>if(surveydata3!H181="", 0, 1)</f>
        <v>1</v>
      </c>
      <c r="G182">
        <f>if(surveydata3!I181="", 0, 1)</f>
        <v>0</v>
      </c>
      <c r="H182" s="4">
        <v>35302.0</v>
      </c>
      <c r="I182" s="2">
        <f t="shared" si="1"/>
        <v>22</v>
      </c>
      <c r="J182" s="2">
        <v>7.0</v>
      </c>
      <c r="K182" s="2">
        <v>90.0</v>
      </c>
      <c r="L182" s="2">
        <v>200.0</v>
      </c>
      <c r="M182" s="2">
        <v>15.0</v>
      </c>
      <c r="N182" s="2" t="s">
        <v>87</v>
      </c>
      <c r="O182" s="2">
        <v>0.0</v>
      </c>
      <c r="P182" s="2" t="s">
        <v>89</v>
      </c>
      <c r="R182" t="str">
        <f t="shared" si="2"/>
        <v>t-shirt</v>
      </c>
      <c r="S182" s="2" t="s">
        <v>90</v>
      </c>
      <c r="U182" t="str">
        <f t="shared" si="3"/>
        <v>”Math - all the cool kids are doing it”</v>
      </c>
      <c r="V182" s="2">
        <v>0.0</v>
      </c>
      <c r="Y182" t="str">
        <f t="shared" si="4"/>
        <v/>
      </c>
      <c r="AB182" t="str">
        <f t="shared" si="5"/>
        <v/>
      </c>
      <c r="AE182" t="str">
        <f t="shared" si="6"/>
        <v/>
      </c>
      <c r="AH182" s="2" t="s">
        <v>78</v>
      </c>
      <c r="AI182" s="11">
        <f>if(surveydata3!AE181="", 0, 1)</f>
        <v>0</v>
      </c>
      <c r="AJ182" s="11">
        <f>if(surveydata3!AF181="", 0, 1)</f>
        <v>0</v>
      </c>
      <c r="AK182" s="11">
        <f>if(surveydata3!AG181="", 0, 1)</f>
        <v>0</v>
      </c>
      <c r="AL182" s="11">
        <f>if(surveydata3!AH181="", 0, 1)</f>
        <v>1</v>
      </c>
      <c r="AM182" s="11">
        <f>if(surveydata3!AI181="", 0, 1)</f>
        <v>0</v>
      </c>
      <c r="AN182" s="11">
        <f>if(surveydata3!AJ181="", 0, 1)</f>
        <v>0</v>
      </c>
      <c r="AO182" s="11">
        <f>if(surveydata3!AK181="", 0, 1)</f>
        <v>0</v>
      </c>
      <c r="AP182" s="11">
        <f>if(surveydata3!AL181="", 0, 1)</f>
        <v>0</v>
      </c>
      <c r="AQ182" s="11">
        <f>if(surveydata3!AM181="", 0, 1)</f>
        <v>0</v>
      </c>
      <c r="AR182" s="11">
        <f>if(surveydata3!AN181="", 0, 1)</f>
        <v>0</v>
      </c>
      <c r="AS182" s="2" t="s">
        <v>97</v>
      </c>
      <c r="AU182" t="str">
        <f t="shared" si="7"/>
        <v>Forums</v>
      </c>
      <c r="AW182" s="2">
        <v>12.0</v>
      </c>
      <c r="AX182">
        <f t="shared" si="8"/>
        <v>12</v>
      </c>
      <c r="AY182" s="2">
        <v>6.0</v>
      </c>
      <c r="BA182">
        <f t="shared" si="9"/>
        <v>6</v>
      </c>
      <c r="BB182" s="2">
        <v>30.0</v>
      </c>
      <c r="BC182" s="2" t="s">
        <v>1039</v>
      </c>
      <c r="BD182" s="2" t="s">
        <v>84</v>
      </c>
      <c r="BF182" t="str">
        <f t="shared" si="10"/>
        <v>Friend / word of mouth</v>
      </c>
      <c r="BG182" s="2">
        <v>10.0</v>
      </c>
      <c r="BH182" s="2" t="s">
        <v>1040</v>
      </c>
      <c r="BI182" s="2" t="s">
        <v>1041</v>
      </c>
      <c r="BJ182" s="2" t="s">
        <v>1042</v>
      </c>
    </row>
    <row r="183">
      <c r="A183" s="2">
        <v>180.0</v>
      </c>
      <c r="B183">
        <f>if(surveydata3!D182="", 0, 1)</f>
        <v>1</v>
      </c>
      <c r="C183">
        <f>if(surveydata3!E182="", 0, 1)</f>
        <v>0</v>
      </c>
      <c r="D183">
        <f>if(surveydata3!F182="", 0, 1)</f>
        <v>0</v>
      </c>
      <c r="E183">
        <f>if(surveydata3!G182="", 0, 1)</f>
        <v>0</v>
      </c>
      <c r="F183">
        <f>if(surveydata3!H182="", 0, 1)</f>
        <v>1</v>
      </c>
      <c r="G183">
        <f>if(surveydata3!I182="", 0, 1)</f>
        <v>0</v>
      </c>
      <c r="H183" s="4">
        <v>32621.0</v>
      </c>
      <c r="I183" s="2">
        <f t="shared" si="1"/>
        <v>29</v>
      </c>
      <c r="J183" s="2">
        <v>6.0</v>
      </c>
      <c r="K183" s="2">
        <v>300.0</v>
      </c>
      <c r="L183" s="2">
        <v>15.0</v>
      </c>
      <c r="M183" s="2">
        <v>20.0</v>
      </c>
      <c r="N183" s="2" t="s">
        <v>87</v>
      </c>
      <c r="O183" s="2">
        <v>1.0</v>
      </c>
      <c r="P183" s="2" t="s">
        <v>71</v>
      </c>
      <c r="R183" t="str">
        <f t="shared" si="2"/>
        <v>hoodie</v>
      </c>
      <c r="S183" s="2" t="s">
        <v>135</v>
      </c>
      <c r="U183" t="str">
        <f t="shared" si="3"/>
        <v>“A quality life demands quality questions”</v>
      </c>
      <c r="V183" s="2">
        <v>1.0</v>
      </c>
      <c r="W183" s="2" t="s">
        <v>121</v>
      </c>
      <c r="Y183" t="str">
        <f t="shared" si="4"/>
        <v>Data Engineer</v>
      </c>
      <c r="Z183" s="2" t="s">
        <v>75</v>
      </c>
      <c r="AB183" t="str">
        <f t="shared" si="5"/>
        <v>Manager</v>
      </c>
      <c r="AD183" s="2" t="s">
        <v>1043</v>
      </c>
      <c r="AE183" t="str">
        <f t="shared" si="6"/>
        <v>Consumer finance &amp; Internet</v>
      </c>
      <c r="AF183" s="2">
        <v>1.0</v>
      </c>
      <c r="AG183" s="2" t="s">
        <v>1044</v>
      </c>
      <c r="AH183" s="2" t="s">
        <v>114</v>
      </c>
      <c r="AI183" s="11">
        <f>if(surveydata3!AE182="", 0, 1)</f>
        <v>0</v>
      </c>
      <c r="AJ183" s="11">
        <f>if(surveydata3!AF182="", 0, 1)</f>
        <v>0</v>
      </c>
      <c r="AK183" s="11">
        <f>if(surveydata3!AG182="", 0, 1)</f>
        <v>0</v>
      </c>
      <c r="AL183" s="11">
        <f>if(surveydata3!AH182="", 0, 1)</f>
        <v>1</v>
      </c>
      <c r="AM183" s="11">
        <f>if(surveydata3!AI182="", 0, 1)</f>
        <v>0</v>
      </c>
      <c r="AN183" s="11">
        <f>if(surveydata3!AJ182="", 0, 1)</f>
        <v>0</v>
      </c>
      <c r="AO183" s="11">
        <f>if(surveydata3!AK182="", 0, 1)</f>
        <v>0</v>
      </c>
      <c r="AP183" s="11">
        <f>if(surveydata3!AL182="", 0, 1)</f>
        <v>0</v>
      </c>
      <c r="AQ183" s="11">
        <f>if(surveydata3!AM182="", 0, 1)</f>
        <v>0</v>
      </c>
      <c r="AR183" s="11">
        <f>if(surveydata3!AN182="", 0, 1)</f>
        <v>0</v>
      </c>
      <c r="AS183" s="2" t="s">
        <v>116</v>
      </c>
      <c r="AU183" t="str">
        <f t="shared" si="7"/>
        <v>Stack Overflow</v>
      </c>
      <c r="AW183" s="2" t="s">
        <v>1045</v>
      </c>
      <c r="AX183" t="str">
        <f t="shared" si="8"/>
        <v>&gt;10</v>
      </c>
      <c r="AY183" s="2">
        <v>5.0</v>
      </c>
      <c r="BA183">
        <f t="shared" si="9"/>
        <v>5</v>
      </c>
      <c r="BB183" s="2">
        <v>20.0</v>
      </c>
      <c r="BC183" s="2" t="s">
        <v>1046</v>
      </c>
      <c r="BE183" s="2" t="s">
        <v>1047</v>
      </c>
      <c r="BF183" t="str">
        <f t="shared" si="10"/>
        <v>wechat</v>
      </c>
      <c r="BG183" s="2">
        <v>10.0</v>
      </c>
      <c r="BH183" s="2" t="s">
        <v>1048</v>
      </c>
      <c r="BI183" s="2" t="s">
        <v>1049</v>
      </c>
      <c r="BJ183" s="2" t="s">
        <v>1050</v>
      </c>
    </row>
    <row r="184">
      <c r="A184" s="2">
        <v>181.0</v>
      </c>
      <c r="B184">
        <f>if(surveydata3!D183="", 0, 1)</f>
        <v>1</v>
      </c>
      <c r="C184">
        <f>if(surveydata3!E183="", 0, 1)</f>
        <v>0</v>
      </c>
      <c r="D184">
        <f>if(surveydata3!F183="", 0, 1)</f>
        <v>0</v>
      </c>
      <c r="E184">
        <f>if(surveydata3!G183="", 0, 1)</f>
        <v>0</v>
      </c>
      <c r="F184">
        <f>if(surveydata3!H183="", 0, 1)</f>
        <v>0</v>
      </c>
      <c r="G184">
        <f>if(surveydata3!I183="", 0, 1)</f>
        <v>0</v>
      </c>
      <c r="H184" s="4">
        <v>35568.0</v>
      </c>
      <c r="I184" s="2">
        <f t="shared" si="1"/>
        <v>21</v>
      </c>
      <c r="J184" s="2">
        <v>7.0</v>
      </c>
      <c r="K184" s="2">
        <v>0.0</v>
      </c>
      <c r="L184" s="2">
        <v>6.0</v>
      </c>
      <c r="M184" s="2">
        <v>5.0</v>
      </c>
      <c r="N184" s="2" t="s">
        <v>167</v>
      </c>
      <c r="O184" s="2">
        <v>1.0</v>
      </c>
      <c r="P184" s="2" t="s">
        <v>129</v>
      </c>
      <c r="R184" t="str">
        <f t="shared" si="2"/>
        <v>backpack</v>
      </c>
      <c r="S184" s="2" t="s">
        <v>135</v>
      </c>
      <c r="U184" t="str">
        <f t="shared" si="3"/>
        <v>“A quality life demands quality questions”</v>
      </c>
      <c r="V184" s="2">
        <v>0.0</v>
      </c>
      <c r="Y184" t="str">
        <f t="shared" si="4"/>
        <v/>
      </c>
      <c r="AB184" t="str">
        <f t="shared" si="5"/>
        <v/>
      </c>
      <c r="AE184" t="str">
        <f t="shared" si="6"/>
        <v/>
      </c>
      <c r="AH184" s="2" t="s">
        <v>464</v>
      </c>
      <c r="AI184" s="11">
        <f>if(surveydata3!AE183="", 0, 1)</f>
        <v>0</v>
      </c>
      <c r="AJ184" s="11">
        <f>if(surveydata3!AF183="", 0, 1)</f>
        <v>0</v>
      </c>
      <c r="AK184" s="11">
        <f>if(surveydata3!AG183="", 0, 1)</f>
        <v>0</v>
      </c>
      <c r="AL184" s="11">
        <f>if(surveydata3!AH183="", 0, 1)</f>
        <v>1</v>
      </c>
      <c r="AM184" s="11">
        <f>if(surveydata3!AI183="", 0, 1)</f>
        <v>0</v>
      </c>
      <c r="AN184" s="11">
        <f>if(surveydata3!AJ183="", 0, 1)</f>
        <v>0</v>
      </c>
      <c r="AO184" s="11">
        <f>if(surveydata3!AK183="", 0, 1)</f>
        <v>0</v>
      </c>
      <c r="AP184" s="11">
        <f>if(surveydata3!AL183="", 0, 1)</f>
        <v>0</v>
      </c>
      <c r="AQ184" s="11">
        <f>if(surveydata3!AM183="", 0, 1)</f>
        <v>0</v>
      </c>
      <c r="AR184" s="11">
        <f>if(surveydata3!AN183="", 0, 1)</f>
        <v>0</v>
      </c>
      <c r="AS184" s="2" t="s">
        <v>97</v>
      </c>
      <c r="AU184" t="str">
        <f t="shared" si="7"/>
        <v>Forums</v>
      </c>
      <c r="AV184" s="2">
        <v>6.0</v>
      </c>
      <c r="AX184">
        <f t="shared" si="8"/>
        <v>6</v>
      </c>
      <c r="AZ184" s="2">
        <v>8.0</v>
      </c>
      <c r="BA184">
        <f t="shared" si="9"/>
        <v>8</v>
      </c>
      <c r="BB184" s="2">
        <v>5.0</v>
      </c>
      <c r="BC184" s="2" t="s">
        <v>1051</v>
      </c>
      <c r="BD184" s="2" t="s">
        <v>84</v>
      </c>
      <c r="BF184" t="str">
        <f t="shared" si="10"/>
        <v>Friend / word of mouth</v>
      </c>
      <c r="BG184" s="2">
        <v>9.0</v>
      </c>
      <c r="BH184" s="2" t="s">
        <v>1052</v>
      </c>
      <c r="BI184" s="2" t="s">
        <v>1053</v>
      </c>
      <c r="BJ184" s="2" t="s">
        <v>1054</v>
      </c>
    </row>
    <row r="185">
      <c r="A185" s="2">
        <v>182.0</v>
      </c>
      <c r="B185">
        <f>if(surveydata3!D184="", 0, 1)</f>
        <v>0</v>
      </c>
      <c r="C185">
        <f>if(surveydata3!E184="", 0, 1)</f>
        <v>0</v>
      </c>
      <c r="D185">
        <f>if(surveydata3!F184="", 0, 1)</f>
        <v>0</v>
      </c>
      <c r="E185">
        <f>if(surveydata3!G184="", 0, 1)</f>
        <v>0</v>
      </c>
      <c r="F185">
        <f>if(surveydata3!H184="", 0, 1)</f>
        <v>1</v>
      </c>
      <c r="G185">
        <f>if(surveydata3!I184="", 0, 1)</f>
        <v>0</v>
      </c>
      <c r="H185" s="4">
        <v>34453.0</v>
      </c>
      <c r="I185" s="2">
        <f t="shared" si="1"/>
        <v>24</v>
      </c>
      <c r="J185" s="2">
        <v>7.0</v>
      </c>
      <c r="K185" s="2">
        <v>30.0</v>
      </c>
      <c r="L185" s="2">
        <v>7.0</v>
      </c>
      <c r="M185" s="2">
        <v>12.0</v>
      </c>
      <c r="N185" s="2" t="s">
        <v>128</v>
      </c>
      <c r="O185" s="2">
        <v>1.0</v>
      </c>
      <c r="P185" s="2" t="s">
        <v>89</v>
      </c>
      <c r="R185" t="str">
        <f t="shared" si="2"/>
        <v>t-shirt</v>
      </c>
      <c r="S185" s="2" t="s">
        <v>90</v>
      </c>
      <c r="U185" t="str">
        <f t="shared" si="3"/>
        <v>”Math - all the cool kids are doing it”</v>
      </c>
      <c r="V185" s="2">
        <v>0.0</v>
      </c>
      <c r="Y185" t="str">
        <f t="shared" si="4"/>
        <v/>
      </c>
      <c r="AB185" t="str">
        <f t="shared" si="5"/>
        <v/>
      </c>
      <c r="AE185" t="str">
        <f t="shared" si="6"/>
        <v/>
      </c>
      <c r="AH185" s="2" t="s">
        <v>78</v>
      </c>
      <c r="AI185" s="11">
        <f>if(surveydata3!AE184="", 0, 1)</f>
        <v>0</v>
      </c>
      <c r="AJ185" s="11">
        <f>if(surveydata3!AF184="", 0, 1)</f>
        <v>0</v>
      </c>
      <c r="AK185" s="11">
        <f>if(surveydata3!AG184="", 0, 1)</f>
        <v>0</v>
      </c>
      <c r="AL185" s="11">
        <f>if(surveydata3!AH184="", 0, 1)</f>
        <v>1</v>
      </c>
      <c r="AM185" s="11">
        <f>if(surveydata3!AI184="", 0, 1)</f>
        <v>0</v>
      </c>
      <c r="AN185" s="11">
        <f>if(surveydata3!AJ184="", 0, 1)</f>
        <v>0</v>
      </c>
      <c r="AO185" s="11">
        <f>if(surveydata3!AK184="", 0, 1)</f>
        <v>0</v>
      </c>
      <c r="AP185" s="11">
        <f>if(surveydata3!AL184="", 0, 1)</f>
        <v>0</v>
      </c>
      <c r="AQ185" s="11">
        <f>if(surveydata3!AM184="", 0, 1)</f>
        <v>0</v>
      </c>
      <c r="AR185" s="11">
        <f>if(surveydata3!AN184="", 0, 1)</f>
        <v>0</v>
      </c>
      <c r="AS185" s="2" t="s">
        <v>97</v>
      </c>
      <c r="AU185" t="str">
        <f t="shared" si="7"/>
        <v>Forums</v>
      </c>
      <c r="AW185" s="2">
        <v>20.0</v>
      </c>
      <c r="AX185">
        <f t="shared" si="8"/>
        <v>20</v>
      </c>
      <c r="AZ185" s="2">
        <v>20.0</v>
      </c>
      <c r="BA185">
        <f t="shared" si="9"/>
        <v>20</v>
      </c>
      <c r="BB185" s="2">
        <v>20.0</v>
      </c>
      <c r="BC185" s="2" t="s">
        <v>1055</v>
      </c>
      <c r="BD185" s="2" t="s">
        <v>101</v>
      </c>
      <c r="BF185" t="str">
        <f t="shared" si="10"/>
        <v>Google</v>
      </c>
      <c r="BG185" s="2">
        <v>10.0</v>
      </c>
      <c r="BH185" s="2" t="s">
        <v>1056</v>
      </c>
      <c r="BI185" s="2" t="s">
        <v>1057</v>
      </c>
      <c r="BJ185" s="2" t="s">
        <v>256</v>
      </c>
    </row>
    <row r="186">
      <c r="A186" s="2">
        <v>183.0</v>
      </c>
      <c r="B186">
        <f>if(surveydata3!D185="", 0, 1)</f>
        <v>0</v>
      </c>
      <c r="C186">
        <f>if(surveydata3!E185="", 0, 1)</f>
        <v>0</v>
      </c>
      <c r="D186">
        <f>if(surveydata3!F185="", 0, 1)</f>
        <v>0</v>
      </c>
      <c r="E186">
        <f>if(surveydata3!G185="", 0, 1)</f>
        <v>0</v>
      </c>
      <c r="F186">
        <f>if(surveydata3!H185="", 0, 1)</f>
        <v>1</v>
      </c>
      <c r="G186">
        <f>if(surveydata3!I185="", 0, 1)</f>
        <v>0</v>
      </c>
      <c r="H186" s="4">
        <v>29565.0</v>
      </c>
      <c r="I186" s="2">
        <f t="shared" si="1"/>
        <v>37</v>
      </c>
      <c r="J186" s="2">
        <v>6.0</v>
      </c>
      <c r="K186" s="2">
        <v>120.0</v>
      </c>
      <c r="L186" s="2">
        <v>5.0</v>
      </c>
      <c r="M186" s="2">
        <v>3.0</v>
      </c>
      <c r="N186" s="2" t="s">
        <v>106</v>
      </c>
      <c r="O186" s="2">
        <v>1.0</v>
      </c>
      <c r="P186" s="2" t="s">
        <v>89</v>
      </c>
      <c r="R186" t="str">
        <f t="shared" si="2"/>
        <v>t-shirt</v>
      </c>
      <c r="S186" s="2" t="s">
        <v>130</v>
      </c>
      <c r="U186" t="str">
        <f t="shared" si="3"/>
        <v>“Machine learning for life”</v>
      </c>
      <c r="V186" s="2">
        <v>1.0</v>
      </c>
      <c r="W186" s="2" t="s">
        <v>315</v>
      </c>
      <c r="Y186" t="str">
        <f t="shared" si="4"/>
        <v>Software Engineer</v>
      </c>
      <c r="Z186" s="2" t="s">
        <v>111</v>
      </c>
      <c r="AB186" t="str">
        <f t="shared" si="5"/>
        <v>Individual Contributor</v>
      </c>
      <c r="AC186" s="2" t="s">
        <v>374</v>
      </c>
      <c r="AE186" t="str">
        <f t="shared" si="6"/>
        <v>Automotive</v>
      </c>
      <c r="AF186" s="2">
        <v>10.0</v>
      </c>
      <c r="AG186" s="2" t="s">
        <v>1058</v>
      </c>
      <c r="AH186" s="2" t="s">
        <v>114</v>
      </c>
      <c r="AI186" s="11">
        <f>if(surveydata3!AE185="", 0, 1)</f>
        <v>0</v>
      </c>
      <c r="AJ186" s="11">
        <f>if(surveydata3!AF185="", 0, 1)</f>
        <v>0</v>
      </c>
      <c r="AK186" s="11">
        <f>if(surveydata3!AG185="", 0, 1)</f>
        <v>0</v>
      </c>
      <c r="AL186" s="11">
        <f>if(surveydata3!AH185="", 0, 1)</f>
        <v>0</v>
      </c>
      <c r="AM186" s="11">
        <f>if(surveydata3!AI185="", 0, 1)</f>
        <v>0</v>
      </c>
      <c r="AN186" s="11">
        <f>if(surveydata3!AJ185="", 0, 1)</f>
        <v>1</v>
      </c>
      <c r="AO186" s="11">
        <f>if(surveydata3!AK185="", 0, 1)</f>
        <v>0</v>
      </c>
      <c r="AP186" s="11">
        <f>if(surveydata3!AL185="", 0, 1)</f>
        <v>0</v>
      </c>
      <c r="AQ186" s="11">
        <f>if(surveydata3!AM185="", 0, 1)</f>
        <v>0</v>
      </c>
      <c r="AR186" s="11">
        <f>if(surveydata3!AN185="", 0, 1)</f>
        <v>0</v>
      </c>
      <c r="AS186" s="2" t="s">
        <v>97</v>
      </c>
      <c r="AU186" t="str">
        <f t="shared" si="7"/>
        <v>Forums</v>
      </c>
      <c r="AV186" s="2">
        <v>2.0</v>
      </c>
      <c r="AX186">
        <f t="shared" si="8"/>
        <v>2</v>
      </c>
      <c r="AY186" s="2">
        <v>2.0</v>
      </c>
      <c r="BA186">
        <f t="shared" si="9"/>
        <v>2</v>
      </c>
      <c r="BB186" s="2">
        <v>12.0</v>
      </c>
      <c r="BC186" s="2" t="s">
        <v>1059</v>
      </c>
      <c r="BD186" s="2" t="s">
        <v>101</v>
      </c>
      <c r="BF186" t="str">
        <f t="shared" si="10"/>
        <v>Google</v>
      </c>
      <c r="BG186" s="2">
        <v>10.0</v>
      </c>
      <c r="BH186" s="2" t="s">
        <v>1060</v>
      </c>
      <c r="BI186" s="2" t="s">
        <v>1061</v>
      </c>
      <c r="BJ186" s="2" t="s">
        <v>1062</v>
      </c>
    </row>
    <row r="187">
      <c r="A187" s="2">
        <v>184.0</v>
      </c>
      <c r="B187">
        <f>if(surveydata3!D186="", 0, 1)</f>
        <v>1</v>
      </c>
      <c r="C187">
        <f>if(surveydata3!E186="", 0, 1)</f>
        <v>0</v>
      </c>
      <c r="D187">
        <f>if(surveydata3!F186="", 0, 1)</f>
        <v>0</v>
      </c>
      <c r="E187">
        <f>if(surveydata3!G186="", 0, 1)</f>
        <v>0</v>
      </c>
      <c r="F187">
        <f>if(surveydata3!H186="", 0, 1)</f>
        <v>0</v>
      </c>
      <c r="G187">
        <f>if(surveydata3!I186="", 0, 1)</f>
        <v>0</v>
      </c>
      <c r="H187" s="4">
        <v>42865.0</v>
      </c>
      <c r="I187" s="2">
        <f t="shared" si="1"/>
        <v>1</v>
      </c>
      <c r="J187" s="2">
        <v>8.0</v>
      </c>
      <c r="K187" s="2">
        <v>120.0</v>
      </c>
      <c r="L187" s="2">
        <v>4.0</v>
      </c>
      <c r="M187" s="2">
        <v>10.0</v>
      </c>
      <c r="N187" s="2" t="s">
        <v>128</v>
      </c>
      <c r="O187" s="2">
        <v>0.0</v>
      </c>
      <c r="P187" s="2" t="s">
        <v>129</v>
      </c>
      <c r="R187" t="str">
        <f t="shared" si="2"/>
        <v>backpack</v>
      </c>
      <c r="S187" s="2" t="s">
        <v>90</v>
      </c>
      <c r="U187" t="str">
        <f t="shared" si="3"/>
        <v>”Math - all the cool kids are doing it”</v>
      </c>
      <c r="V187" s="2">
        <v>1.0</v>
      </c>
      <c r="X187" s="2" t="s">
        <v>1063</v>
      </c>
      <c r="Y187" t="str">
        <f t="shared" si="4"/>
        <v>Director of Software Development in nsd.ru</v>
      </c>
      <c r="Z187" s="2" t="s">
        <v>122</v>
      </c>
      <c r="AB187" t="str">
        <f t="shared" si="5"/>
        <v>Director</v>
      </c>
      <c r="AC187" s="2" t="s">
        <v>123</v>
      </c>
      <c r="AE187" t="str">
        <f t="shared" si="6"/>
        <v>Technology &amp; Internet</v>
      </c>
      <c r="AF187" s="2">
        <v>23.0</v>
      </c>
      <c r="AG187" s="2" t="s">
        <v>1064</v>
      </c>
      <c r="AH187" s="2" t="s">
        <v>114</v>
      </c>
      <c r="AI187" s="11">
        <f>if(surveydata3!AE186="", 0, 1)</f>
        <v>0</v>
      </c>
      <c r="AJ187" s="11">
        <f>if(surveydata3!AF186="", 0, 1)</f>
        <v>0</v>
      </c>
      <c r="AK187" s="11">
        <f>if(surveydata3!AG186="", 0, 1)</f>
        <v>0</v>
      </c>
      <c r="AL187" s="11">
        <f>if(surveydata3!AH186="", 0, 1)</f>
        <v>0</v>
      </c>
      <c r="AM187" s="11">
        <f>if(surveydata3!AI186="", 0, 1)</f>
        <v>0</v>
      </c>
      <c r="AN187" s="11">
        <f>if(surveydata3!AJ186="", 0, 1)</f>
        <v>0</v>
      </c>
      <c r="AO187" s="11">
        <f>if(surveydata3!AK186="", 0, 1)</f>
        <v>0</v>
      </c>
      <c r="AP187" s="11">
        <f>if(surveydata3!AL186="", 0, 1)</f>
        <v>0</v>
      </c>
      <c r="AQ187" s="11">
        <f>if(surveydata3!AM186="", 0, 1)</f>
        <v>1</v>
      </c>
      <c r="AR187" s="11">
        <f>if(surveydata3!AN186="", 0, 1)</f>
        <v>0</v>
      </c>
      <c r="AU187" t="str">
        <f t="shared" si="7"/>
        <v/>
      </c>
      <c r="AX187" t="str">
        <f t="shared" si="8"/>
        <v/>
      </c>
      <c r="BA187" t="str">
        <f t="shared" si="9"/>
        <v/>
      </c>
      <c r="BD187" s="2" t="s">
        <v>101</v>
      </c>
      <c r="BF187" t="str">
        <f t="shared" si="10"/>
        <v>Google</v>
      </c>
      <c r="BG187" s="2">
        <v>10.0</v>
      </c>
      <c r="BH187" s="2" t="s">
        <v>1065</v>
      </c>
      <c r="BI187" s="2" t="s">
        <v>1066</v>
      </c>
      <c r="BJ187" s="2" t="s">
        <v>392</v>
      </c>
    </row>
    <row r="188">
      <c r="A188" s="2">
        <v>185.0</v>
      </c>
      <c r="B188">
        <f>if(surveydata3!D187="", 0, 1)</f>
        <v>1</v>
      </c>
      <c r="C188">
        <f>if(surveydata3!E187="", 0, 1)</f>
        <v>0</v>
      </c>
      <c r="D188">
        <f>if(surveydata3!F187="", 0, 1)</f>
        <v>0</v>
      </c>
      <c r="E188">
        <f>if(surveydata3!G187="", 0, 1)</f>
        <v>1</v>
      </c>
      <c r="F188">
        <f>if(surveydata3!H187="", 0, 1)</f>
        <v>1</v>
      </c>
      <c r="G188">
        <f>if(surveydata3!I187="", 0, 1)</f>
        <v>0</v>
      </c>
      <c r="H188" s="4">
        <v>33755.0</v>
      </c>
      <c r="I188" s="2">
        <f t="shared" si="1"/>
        <v>26</v>
      </c>
      <c r="J188" s="2">
        <v>6.0</v>
      </c>
      <c r="K188" s="2">
        <v>45.0</v>
      </c>
      <c r="L188" s="2">
        <v>12.0</v>
      </c>
      <c r="M188" s="2">
        <v>5.0</v>
      </c>
      <c r="N188" s="2" t="s">
        <v>134</v>
      </c>
      <c r="O188" s="2">
        <v>0.0</v>
      </c>
      <c r="P188" s="2" t="s">
        <v>108</v>
      </c>
      <c r="R188" t="str">
        <f t="shared" si="2"/>
        <v>jacket (brand is TBD... probably Patagonia)</v>
      </c>
      <c r="S188" s="2" t="s">
        <v>135</v>
      </c>
      <c r="U188" t="str">
        <f t="shared" si="3"/>
        <v>“A quality life demands quality questions”</v>
      </c>
      <c r="V188" s="2">
        <v>1.0</v>
      </c>
      <c r="W188" s="2" t="s">
        <v>315</v>
      </c>
      <c r="Y188" t="str">
        <f t="shared" si="4"/>
        <v>Software Engineer</v>
      </c>
      <c r="Z188" s="2" t="s">
        <v>207</v>
      </c>
      <c r="AB188" t="str">
        <f t="shared" si="5"/>
        <v>C-Level</v>
      </c>
      <c r="AC188" s="2" t="s">
        <v>322</v>
      </c>
      <c r="AE188" t="str">
        <f t="shared" si="6"/>
        <v>Insurance</v>
      </c>
      <c r="AF188" s="2">
        <v>2.0</v>
      </c>
      <c r="AG188" s="2" t="s">
        <v>1067</v>
      </c>
      <c r="AH188" s="2" t="s">
        <v>78</v>
      </c>
      <c r="AI188" s="11">
        <f>if(surveydata3!AE187="", 0, 1)</f>
        <v>0</v>
      </c>
      <c r="AJ188" s="11">
        <f>if(surveydata3!AF187="", 0, 1)</f>
        <v>0</v>
      </c>
      <c r="AK188" s="11">
        <f>if(surveydata3!AG187="", 0, 1)</f>
        <v>0</v>
      </c>
      <c r="AL188" s="11">
        <f>if(surveydata3!AH187="", 0, 1)</f>
        <v>0</v>
      </c>
      <c r="AM188" s="11">
        <f>if(surveydata3!AI187="", 0, 1)</f>
        <v>0</v>
      </c>
      <c r="AN188" s="11">
        <f>if(surveydata3!AJ187="", 0, 1)</f>
        <v>1</v>
      </c>
      <c r="AO188" s="11">
        <f>if(surveydata3!AK187="", 0, 1)</f>
        <v>0</v>
      </c>
      <c r="AP188" s="11">
        <f>if(surveydata3!AL187="", 0, 1)</f>
        <v>0</v>
      </c>
      <c r="AQ188" s="11">
        <f>if(surveydata3!AM187="", 0, 1)</f>
        <v>0</v>
      </c>
      <c r="AR188" s="11">
        <f>if(surveydata3!AN187="", 0, 1)</f>
        <v>0</v>
      </c>
      <c r="AS188" s="2" t="s">
        <v>79</v>
      </c>
      <c r="AU188" t="str">
        <f t="shared" si="7"/>
        <v>Slack Channel</v>
      </c>
      <c r="AV188" s="2">
        <v>4.0</v>
      </c>
      <c r="AX188">
        <f t="shared" si="8"/>
        <v>4</v>
      </c>
      <c r="AY188" s="2">
        <v>6.0</v>
      </c>
      <c r="BA188">
        <f t="shared" si="9"/>
        <v>6</v>
      </c>
      <c r="BB188" s="2">
        <v>8.0</v>
      </c>
      <c r="BC188" s="2" t="s">
        <v>1068</v>
      </c>
      <c r="BE188" s="2" t="s">
        <v>1069</v>
      </c>
      <c r="BF188" t="str">
        <f t="shared" si="10"/>
        <v>Sirajology on YouTube</v>
      </c>
      <c r="BG188" s="2">
        <v>10.0</v>
      </c>
      <c r="BH188" s="2" t="s">
        <v>1070</v>
      </c>
      <c r="BI188" s="2" t="s">
        <v>1071</v>
      </c>
      <c r="BJ188" s="2" t="s">
        <v>1072</v>
      </c>
    </row>
    <row r="189">
      <c r="A189" s="2">
        <v>186.0</v>
      </c>
      <c r="B189">
        <f>if(surveydata3!D188="", 0, 1)</f>
        <v>1</v>
      </c>
      <c r="C189">
        <f>if(surveydata3!E188="", 0, 1)</f>
        <v>0</v>
      </c>
      <c r="D189">
        <f>if(surveydata3!F188="", 0, 1)</f>
        <v>0</v>
      </c>
      <c r="E189">
        <f>if(surveydata3!G188="", 0, 1)</f>
        <v>1</v>
      </c>
      <c r="F189">
        <f>if(surveydata3!H188="", 0, 1)</f>
        <v>1</v>
      </c>
      <c r="G189">
        <f>if(surveydata3!I188="", 0, 1)</f>
        <v>0</v>
      </c>
      <c r="H189" s="4">
        <v>30802.0</v>
      </c>
      <c r="I189" s="2">
        <f t="shared" si="1"/>
        <v>34</v>
      </c>
      <c r="J189" s="2">
        <v>8.0</v>
      </c>
      <c r="K189" s="2">
        <v>150.0</v>
      </c>
      <c r="L189" s="2">
        <v>4.0</v>
      </c>
      <c r="M189" s="2">
        <v>12.0</v>
      </c>
      <c r="N189" s="2" t="s">
        <v>327</v>
      </c>
      <c r="O189" s="2">
        <v>0.0</v>
      </c>
      <c r="P189" s="2" t="s">
        <v>89</v>
      </c>
      <c r="R189" t="str">
        <f t="shared" si="2"/>
        <v>t-shirt</v>
      </c>
      <c r="T189" s="2" t="s">
        <v>1073</v>
      </c>
      <c r="U189" t="str">
        <f t="shared" si="3"/>
        <v>Automate all the things</v>
      </c>
      <c r="V189" s="2">
        <v>1.0</v>
      </c>
      <c r="W189" s="2" t="s">
        <v>91</v>
      </c>
      <c r="Y189" t="str">
        <f t="shared" si="4"/>
        <v>Educator / Instructor</v>
      </c>
      <c r="Z189" s="2" t="s">
        <v>111</v>
      </c>
      <c r="AB189" t="str">
        <f t="shared" si="5"/>
        <v>Individual Contributor</v>
      </c>
      <c r="AC189" s="2" t="s">
        <v>76</v>
      </c>
      <c r="AE189" t="str">
        <f t="shared" si="6"/>
        <v>Education</v>
      </c>
      <c r="AF189" s="2">
        <v>9.0</v>
      </c>
      <c r="AG189" s="2" t="s">
        <v>1074</v>
      </c>
      <c r="AH189" s="2" t="s">
        <v>114</v>
      </c>
      <c r="AI189" s="11">
        <f>if(surveydata3!AE188="", 0, 1)</f>
        <v>0</v>
      </c>
      <c r="AJ189" s="11">
        <f>if(surveydata3!AF188="", 0, 1)</f>
        <v>0</v>
      </c>
      <c r="AK189" s="11">
        <f>if(surveydata3!AG188="", 0, 1)</f>
        <v>0</v>
      </c>
      <c r="AL189" s="11">
        <f>if(surveydata3!AH188="", 0, 1)</f>
        <v>1</v>
      </c>
      <c r="AM189" s="11">
        <f>if(surveydata3!AI188="", 0, 1)</f>
        <v>0</v>
      </c>
      <c r="AN189" s="11">
        <f>if(surveydata3!AJ188="", 0, 1)</f>
        <v>0</v>
      </c>
      <c r="AO189" s="11">
        <f>if(surveydata3!AK188="", 0, 1)</f>
        <v>0</v>
      </c>
      <c r="AP189" s="11">
        <f>if(surveydata3!AL188="", 0, 1)</f>
        <v>0</v>
      </c>
      <c r="AQ189" s="11">
        <f>if(surveydata3!AM188="", 0, 1)</f>
        <v>0</v>
      </c>
      <c r="AR189" s="11">
        <f>if(surveydata3!AN188="", 0, 1)</f>
        <v>0</v>
      </c>
      <c r="AS189" s="2" t="s">
        <v>97</v>
      </c>
      <c r="AU189" t="str">
        <f t="shared" si="7"/>
        <v>Forums</v>
      </c>
      <c r="AW189" s="2">
        <v>20.0</v>
      </c>
      <c r="AX189">
        <f t="shared" si="8"/>
        <v>20</v>
      </c>
      <c r="AZ189" s="2">
        <v>20.0</v>
      </c>
      <c r="BA189">
        <f t="shared" si="9"/>
        <v>20</v>
      </c>
      <c r="BB189" s="2">
        <v>20.0</v>
      </c>
      <c r="BC189" s="2" t="s">
        <v>1075</v>
      </c>
      <c r="BD189" s="2" t="s">
        <v>292</v>
      </c>
      <c r="BF189" t="str">
        <f t="shared" si="10"/>
        <v>Facebook</v>
      </c>
      <c r="BG189" s="2">
        <v>10.0</v>
      </c>
      <c r="BH189" s="2" t="s">
        <v>1076</v>
      </c>
      <c r="BI189" s="2" t="s">
        <v>1077</v>
      </c>
      <c r="BJ189" s="2" t="s">
        <v>1078</v>
      </c>
    </row>
    <row r="190">
      <c r="A190" s="2">
        <v>187.0</v>
      </c>
      <c r="B190">
        <f>if(surveydata3!D189="", 0, 1)</f>
        <v>0</v>
      </c>
      <c r="C190">
        <f>if(surveydata3!E189="", 0, 1)</f>
        <v>0</v>
      </c>
      <c r="D190">
        <f>if(surveydata3!F189="", 0, 1)</f>
        <v>0</v>
      </c>
      <c r="E190">
        <f>if(surveydata3!G189="", 0, 1)</f>
        <v>0</v>
      </c>
      <c r="F190">
        <f>if(surveydata3!H189="", 0, 1)</f>
        <v>1</v>
      </c>
      <c r="G190">
        <f>if(surveydata3!I189="", 0, 1)</f>
        <v>0</v>
      </c>
      <c r="H190" s="4">
        <v>31003.0</v>
      </c>
      <c r="I190" s="2">
        <f t="shared" si="1"/>
        <v>33</v>
      </c>
      <c r="J190" s="2">
        <v>8.0</v>
      </c>
      <c r="K190" s="2">
        <v>30.0</v>
      </c>
      <c r="L190" s="2">
        <v>10.0</v>
      </c>
      <c r="M190" s="2">
        <v>4.0</v>
      </c>
      <c r="N190" s="2" t="s">
        <v>106</v>
      </c>
      <c r="O190" s="2">
        <v>0.0</v>
      </c>
      <c r="P190" s="2" t="s">
        <v>71</v>
      </c>
      <c r="R190" t="str">
        <f t="shared" si="2"/>
        <v>hoodie</v>
      </c>
      <c r="S190" s="2" t="s">
        <v>135</v>
      </c>
      <c r="U190" t="str">
        <f t="shared" si="3"/>
        <v>“A quality life demands quality questions”</v>
      </c>
      <c r="V190" s="2">
        <v>1.0</v>
      </c>
      <c r="W190" s="2" t="s">
        <v>195</v>
      </c>
      <c r="Y190" t="str">
        <f t="shared" si="4"/>
        <v>Co-founder (or solo founder)</v>
      </c>
      <c r="Z190" s="2" t="s">
        <v>147</v>
      </c>
      <c r="AB190" t="str">
        <f t="shared" si="5"/>
        <v>Not Applicable</v>
      </c>
      <c r="AC190" s="2" t="s">
        <v>123</v>
      </c>
      <c r="AE190" t="str">
        <f t="shared" si="6"/>
        <v>Technology &amp; Internet</v>
      </c>
      <c r="AF190" s="2">
        <v>11.0</v>
      </c>
      <c r="AG190" s="2" t="s">
        <v>1079</v>
      </c>
      <c r="AH190" s="2" t="s">
        <v>114</v>
      </c>
      <c r="AI190" s="11">
        <f>if(surveydata3!AE189="", 0, 1)</f>
        <v>0</v>
      </c>
      <c r="AJ190" s="11">
        <f>if(surveydata3!AF189="", 0, 1)</f>
        <v>0</v>
      </c>
      <c r="AK190" s="11">
        <f>if(surveydata3!AG189="", 0, 1)</f>
        <v>0</v>
      </c>
      <c r="AL190" s="11">
        <f>if(surveydata3!AH189="", 0, 1)</f>
        <v>1</v>
      </c>
      <c r="AM190" s="11">
        <f>if(surveydata3!AI189="", 0, 1)</f>
        <v>0</v>
      </c>
      <c r="AN190" s="11">
        <f>if(surveydata3!AJ189="", 0, 1)</f>
        <v>0</v>
      </c>
      <c r="AO190" s="11">
        <f>if(surveydata3!AK189="", 0, 1)</f>
        <v>0</v>
      </c>
      <c r="AP190" s="11">
        <f>if(surveydata3!AL189="", 0, 1)</f>
        <v>0</v>
      </c>
      <c r="AQ190" s="11">
        <f>if(surveydata3!AM189="", 0, 1)</f>
        <v>0</v>
      </c>
      <c r="AR190" s="11">
        <f>if(surveydata3!AN189="", 0, 1)</f>
        <v>0</v>
      </c>
      <c r="AS190" s="2" t="s">
        <v>116</v>
      </c>
      <c r="AU190" t="str">
        <f t="shared" si="7"/>
        <v>Stack Overflow</v>
      </c>
      <c r="AV190" s="2">
        <v>6.0</v>
      </c>
      <c r="AX190">
        <f t="shared" si="8"/>
        <v>6</v>
      </c>
      <c r="AY190" s="2">
        <v>6.0</v>
      </c>
      <c r="BA190">
        <f t="shared" si="9"/>
        <v>6</v>
      </c>
      <c r="BB190" s="2">
        <v>8.0</v>
      </c>
      <c r="BC190" s="2" t="s">
        <v>1080</v>
      </c>
      <c r="BD190" s="2" t="s">
        <v>101</v>
      </c>
      <c r="BF190" t="str">
        <f t="shared" si="10"/>
        <v>Google</v>
      </c>
      <c r="BG190" s="2">
        <v>6.0</v>
      </c>
      <c r="BH190" s="2" t="s">
        <v>1081</v>
      </c>
    </row>
    <row r="191">
      <c r="A191" s="2">
        <v>188.0</v>
      </c>
      <c r="B191">
        <f>if(surveydata3!D190="", 0, 1)</f>
        <v>1</v>
      </c>
      <c r="C191">
        <f>if(surveydata3!E190="", 0, 1)</f>
        <v>1</v>
      </c>
      <c r="D191">
        <f>if(surveydata3!F190="", 0, 1)</f>
        <v>0</v>
      </c>
      <c r="E191">
        <f>if(surveydata3!G190="", 0, 1)</f>
        <v>0</v>
      </c>
      <c r="F191">
        <f>if(surveydata3!H190="", 0, 1)</f>
        <v>0</v>
      </c>
      <c r="G191">
        <f>if(surveydata3!I190="", 0, 1)</f>
        <v>0</v>
      </c>
      <c r="H191" s="4">
        <v>32910.0</v>
      </c>
      <c r="I191" s="2">
        <f t="shared" si="1"/>
        <v>28</v>
      </c>
      <c r="J191" s="2">
        <v>7.0</v>
      </c>
      <c r="K191" s="2">
        <v>5.0</v>
      </c>
      <c r="L191" s="2">
        <v>10.0</v>
      </c>
      <c r="M191" s="2">
        <v>5.0</v>
      </c>
      <c r="N191" s="2" t="s">
        <v>405</v>
      </c>
      <c r="O191" s="2">
        <v>1.0</v>
      </c>
      <c r="P191" s="2" t="s">
        <v>89</v>
      </c>
      <c r="R191" t="str">
        <f t="shared" si="2"/>
        <v>t-shirt</v>
      </c>
      <c r="T191" s="2" t="s">
        <v>1082</v>
      </c>
      <c r="U191" t="str">
        <f t="shared" si="3"/>
        <v>Artificial Intelligence for non intelligent agents</v>
      </c>
      <c r="V191" s="2">
        <v>1.0</v>
      </c>
      <c r="W191" s="2" t="s">
        <v>315</v>
      </c>
      <c r="Y191" t="str">
        <f t="shared" si="4"/>
        <v>Software Engineer</v>
      </c>
      <c r="Z191" s="2" t="s">
        <v>111</v>
      </c>
      <c r="AB191" t="str">
        <f t="shared" si="5"/>
        <v>Individual Contributor</v>
      </c>
      <c r="AC191" s="2" t="s">
        <v>605</v>
      </c>
      <c r="AE191" t="str">
        <f t="shared" si="6"/>
        <v>Nonprofit</v>
      </c>
      <c r="AF191" s="2">
        <v>4.0</v>
      </c>
      <c r="AG191" s="2" t="s">
        <v>1083</v>
      </c>
      <c r="AH191" s="2" t="s">
        <v>114</v>
      </c>
      <c r="AI191" s="11">
        <f>if(surveydata3!AE190="", 0, 1)</f>
        <v>0</v>
      </c>
      <c r="AJ191" s="11">
        <f>if(surveydata3!AF190="", 0, 1)</f>
        <v>0</v>
      </c>
      <c r="AK191" s="11">
        <f>if(surveydata3!AG190="", 0, 1)</f>
        <v>0</v>
      </c>
      <c r="AL191" s="11">
        <f>if(surveydata3!AH190="", 0, 1)</f>
        <v>0</v>
      </c>
      <c r="AM191" s="11">
        <f>if(surveydata3!AI190="", 0, 1)</f>
        <v>1</v>
      </c>
      <c r="AN191" s="11">
        <f>if(surveydata3!AJ190="", 0, 1)</f>
        <v>0</v>
      </c>
      <c r="AO191" s="11">
        <f>if(surveydata3!AK190="", 0, 1)</f>
        <v>0</v>
      </c>
      <c r="AP191" s="11">
        <f>if(surveydata3!AL190="", 0, 1)</f>
        <v>0</v>
      </c>
      <c r="AQ191" s="11">
        <f>if(surveydata3!AM190="", 0, 1)</f>
        <v>0</v>
      </c>
      <c r="AR191" s="11">
        <f>if(surveydata3!AN190="", 0, 1)</f>
        <v>0</v>
      </c>
      <c r="AS191" s="2" t="s">
        <v>237</v>
      </c>
      <c r="AU191" t="str">
        <f t="shared" si="7"/>
        <v>Mentor Help (classroom or 1:1 mentors)</v>
      </c>
      <c r="AW191" s="2">
        <v>7.0</v>
      </c>
      <c r="AX191">
        <f t="shared" si="8"/>
        <v>7</v>
      </c>
      <c r="AZ191" s="2">
        <v>7.0</v>
      </c>
      <c r="BA191">
        <f t="shared" si="9"/>
        <v>7</v>
      </c>
      <c r="BB191" s="2">
        <v>15.0</v>
      </c>
      <c r="BC191" s="2" t="s">
        <v>1084</v>
      </c>
      <c r="BD191" s="2" t="s">
        <v>101</v>
      </c>
      <c r="BF191" t="str">
        <f t="shared" si="10"/>
        <v>Google</v>
      </c>
      <c r="BG191" s="2">
        <v>10.0</v>
      </c>
      <c r="BH191" s="2" t="s">
        <v>1085</v>
      </c>
      <c r="BI191" s="2" t="s">
        <v>1086</v>
      </c>
    </row>
    <row r="192">
      <c r="A192" s="2">
        <v>189.0</v>
      </c>
      <c r="B192">
        <f>if(surveydata3!D191="", 0, 1)</f>
        <v>0</v>
      </c>
      <c r="C192">
        <f>if(surveydata3!E191="", 0, 1)</f>
        <v>1</v>
      </c>
      <c r="D192">
        <f>if(surveydata3!F191="", 0, 1)</f>
        <v>0</v>
      </c>
      <c r="E192">
        <f>if(surveydata3!G191="", 0, 1)</f>
        <v>0</v>
      </c>
      <c r="F192">
        <f>if(surveydata3!H191="", 0, 1)</f>
        <v>1</v>
      </c>
      <c r="G192">
        <f>if(surveydata3!I191="", 0, 1)</f>
        <v>0</v>
      </c>
      <c r="I192" s="2" t="str">
        <f t="shared" si="1"/>
        <v/>
      </c>
      <c r="J192" s="2">
        <v>7.0</v>
      </c>
      <c r="K192" s="2">
        <v>0.0</v>
      </c>
      <c r="L192" s="2">
        <v>14.0</v>
      </c>
      <c r="M192" s="2">
        <v>7.0</v>
      </c>
      <c r="N192" s="2" t="s">
        <v>291</v>
      </c>
      <c r="O192" s="2">
        <v>1.0</v>
      </c>
      <c r="P192" s="2" t="s">
        <v>89</v>
      </c>
      <c r="R192" t="str">
        <f t="shared" si="2"/>
        <v>t-shirt</v>
      </c>
      <c r="S192" s="2" t="s">
        <v>135</v>
      </c>
      <c r="U192" t="str">
        <f t="shared" si="3"/>
        <v>“A quality life demands quality questions”</v>
      </c>
      <c r="V192" s="2">
        <v>1.0</v>
      </c>
      <c r="W192" s="2" t="s">
        <v>315</v>
      </c>
      <c r="Y192" t="str">
        <f t="shared" si="4"/>
        <v>Software Engineer</v>
      </c>
      <c r="Z192" s="2" t="s">
        <v>75</v>
      </c>
      <c r="AB192" t="str">
        <f t="shared" si="5"/>
        <v>Manager</v>
      </c>
      <c r="AC192" s="2" t="s">
        <v>123</v>
      </c>
      <c r="AE192" t="str">
        <f t="shared" si="6"/>
        <v>Technology &amp; Internet</v>
      </c>
      <c r="AF192" s="2">
        <v>8.0</v>
      </c>
      <c r="AG192" s="2" t="s">
        <v>1087</v>
      </c>
      <c r="AH192" s="2" t="s">
        <v>114</v>
      </c>
      <c r="AI192" s="11">
        <f>if(surveydata3!AE191="", 0, 1)</f>
        <v>0</v>
      </c>
      <c r="AJ192" s="11">
        <f>if(surveydata3!AF191="", 0, 1)</f>
        <v>0</v>
      </c>
      <c r="AK192" s="11">
        <f>if(surveydata3!AG191="", 0, 1)</f>
        <v>0</v>
      </c>
      <c r="AL192" s="11">
        <f>if(surveydata3!AH191="", 0, 1)</f>
        <v>0</v>
      </c>
      <c r="AM192" s="11">
        <f>if(surveydata3!AI191="", 0, 1)</f>
        <v>0</v>
      </c>
      <c r="AN192" s="11">
        <f>if(surveydata3!AJ191="", 0, 1)</f>
        <v>0</v>
      </c>
      <c r="AO192" s="11">
        <f>if(surveydata3!AK191="", 0, 1)</f>
        <v>0</v>
      </c>
      <c r="AP192" s="11">
        <f>if(surveydata3!AL191="", 0, 1)</f>
        <v>0</v>
      </c>
      <c r="AQ192" s="11">
        <f>if(surveydata3!AM191="", 0, 1)</f>
        <v>0</v>
      </c>
      <c r="AR192" s="11">
        <f>if(surveydata3!AN191="", 0, 1)</f>
        <v>1</v>
      </c>
      <c r="AS192" s="2" t="s">
        <v>97</v>
      </c>
      <c r="AU192" t="str">
        <f t="shared" si="7"/>
        <v>Forums</v>
      </c>
      <c r="AW192" s="2">
        <v>15.0</v>
      </c>
      <c r="AX192">
        <f t="shared" si="8"/>
        <v>15</v>
      </c>
      <c r="AZ192" s="2">
        <v>8.0</v>
      </c>
      <c r="BA192">
        <f t="shared" si="9"/>
        <v>8</v>
      </c>
      <c r="BB192" s="2">
        <v>16.0</v>
      </c>
      <c r="BC192" s="2" t="s">
        <v>1088</v>
      </c>
      <c r="BE192" s="2" t="s">
        <v>1089</v>
      </c>
      <c r="BF192" t="str">
        <f t="shared" si="10"/>
        <v>Joined the very first AI course by Sebastian and Peter Norvig</v>
      </c>
      <c r="BG192" s="2">
        <v>10.0</v>
      </c>
      <c r="BH192" s="2" t="s">
        <v>1090</v>
      </c>
      <c r="BI192" s="2" t="s">
        <v>1091</v>
      </c>
    </row>
    <row r="193">
      <c r="A193" s="2">
        <v>190.0</v>
      </c>
      <c r="B193">
        <f>if(surveydata3!D192="", 0, 1)</f>
        <v>1</v>
      </c>
      <c r="C193">
        <f>if(surveydata3!E192="", 0, 1)</f>
        <v>0</v>
      </c>
      <c r="D193">
        <f>if(surveydata3!F192="", 0, 1)</f>
        <v>0</v>
      </c>
      <c r="E193">
        <f>if(surveydata3!G192="", 0, 1)</f>
        <v>0</v>
      </c>
      <c r="F193">
        <f>if(surveydata3!H192="", 0, 1)</f>
        <v>0</v>
      </c>
      <c r="G193">
        <f>if(surveydata3!I192="", 0, 1)</f>
        <v>0</v>
      </c>
      <c r="H193" s="4">
        <v>30953.0</v>
      </c>
      <c r="I193" s="2">
        <f t="shared" si="1"/>
        <v>33</v>
      </c>
      <c r="J193" s="2">
        <v>7.0</v>
      </c>
      <c r="K193" s="2">
        <v>30.0</v>
      </c>
      <c r="L193" s="2">
        <v>10.0</v>
      </c>
      <c r="M193" s="2">
        <v>3.0</v>
      </c>
      <c r="N193" s="2" t="s">
        <v>405</v>
      </c>
      <c r="O193" s="2">
        <v>0.0</v>
      </c>
      <c r="P193" s="2" t="s">
        <v>129</v>
      </c>
      <c r="R193" t="str">
        <f t="shared" si="2"/>
        <v>backpack</v>
      </c>
      <c r="S193" s="2" t="s">
        <v>135</v>
      </c>
      <c r="U193" t="str">
        <f t="shared" si="3"/>
        <v>“A quality life demands quality questions”</v>
      </c>
      <c r="V193" s="2">
        <v>1.0</v>
      </c>
      <c r="W193" s="2" t="s">
        <v>91</v>
      </c>
      <c r="Y193" t="str">
        <f t="shared" si="4"/>
        <v>Educator / Instructor</v>
      </c>
      <c r="Z193" s="2" t="s">
        <v>111</v>
      </c>
      <c r="AB193" t="str">
        <f t="shared" si="5"/>
        <v>Individual Contributor</v>
      </c>
      <c r="AC193" s="2" t="s">
        <v>76</v>
      </c>
      <c r="AE193" t="str">
        <f t="shared" si="6"/>
        <v>Education</v>
      </c>
      <c r="AF193" s="2">
        <v>3.0</v>
      </c>
      <c r="AG193" s="2" t="s">
        <v>1092</v>
      </c>
      <c r="AH193" s="2" t="s">
        <v>114</v>
      </c>
      <c r="AI193" s="11">
        <f>if(surveydata3!AE192="", 0, 1)</f>
        <v>0</v>
      </c>
      <c r="AJ193" s="11">
        <f>if(surveydata3!AF192="", 0, 1)</f>
        <v>0</v>
      </c>
      <c r="AK193" s="11">
        <f>if(surveydata3!AG192="", 0, 1)</f>
        <v>0</v>
      </c>
      <c r="AL193" s="11">
        <f>if(surveydata3!AH192="", 0, 1)</f>
        <v>1</v>
      </c>
      <c r="AM193" s="11">
        <f>if(surveydata3!AI192="", 0, 1)</f>
        <v>0</v>
      </c>
      <c r="AN193" s="11">
        <f>if(surveydata3!AJ192="", 0, 1)</f>
        <v>0</v>
      </c>
      <c r="AO193" s="11">
        <f>if(surveydata3!AK192="", 0, 1)</f>
        <v>0</v>
      </c>
      <c r="AP193" s="11">
        <f>if(surveydata3!AL192="", 0, 1)</f>
        <v>0</v>
      </c>
      <c r="AQ193" s="11">
        <f>if(surveydata3!AM192="", 0, 1)</f>
        <v>0</v>
      </c>
      <c r="AR193" s="11">
        <f>if(surveydata3!AN192="", 0, 1)</f>
        <v>0</v>
      </c>
      <c r="AS193" s="2" t="s">
        <v>97</v>
      </c>
      <c r="AU193" t="str">
        <f t="shared" si="7"/>
        <v>Forums</v>
      </c>
      <c r="AV193" s="2">
        <v>4.0</v>
      </c>
      <c r="AX193">
        <f t="shared" si="8"/>
        <v>4</v>
      </c>
      <c r="AY193" s="2">
        <v>2.0</v>
      </c>
      <c r="BA193">
        <f t="shared" si="9"/>
        <v>2</v>
      </c>
      <c r="BB193" s="2">
        <v>8.0</v>
      </c>
      <c r="BC193" s="2" t="s">
        <v>1093</v>
      </c>
      <c r="BD193" s="2" t="s">
        <v>101</v>
      </c>
      <c r="BF193" t="str">
        <f t="shared" si="10"/>
        <v>Google</v>
      </c>
      <c r="BG193" s="2">
        <v>9.0</v>
      </c>
      <c r="BH193" s="2" t="s">
        <v>1094</v>
      </c>
      <c r="BI193" s="2" t="s">
        <v>512</v>
      </c>
    </row>
    <row r="194">
      <c r="A194" s="2">
        <v>191.0</v>
      </c>
      <c r="B194">
        <f>if(surveydata3!D193="", 0, 1)</f>
        <v>1</v>
      </c>
      <c r="C194">
        <f>if(surveydata3!E193="", 0, 1)</f>
        <v>1</v>
      </c>
      <c r="D194">
        <f>if(surveydata3!F193="", 0, 1)</f>
        <v>1</v>
      </c>
      <c r="E194">
        <f>if(surveydata3!G193="", 0, 1)</f>
        <v>0</v>
      </c>
      <c r="F194">
        <f>if(surveydata3!H193="", 0, 1)</f>
        <v>1</v>
      </c>
      <c r="G194">
        <f>if(surveydata3!I193="", 0, 1)</f>
        <v>0</v>
      </c>
      <c r="H194" s="4">
        <v>31835.0</v>
      </c>
      <c r="I194" s="2">
        <f t="shared" si="1"/>
        <v>31</v>
      </c>
      <c r="J194" s="2">
        <v>4.0</v>
      </c>
      <c r="K194" s="2">
        <v>20.0</v>
      </c>
      <c r="L194" s="2">
        <v>15.0</v>
      </c>
      <c r="M194" s="2">
        <v>20.0</v>
      </c>
      <c r="N194" s="2" t="s">
        <v>70</v>
      </c>
      <c r="O194" s="2">
        <v>1.0</v>
      </c>
      <c r="P194" s="2" t="s">
        <v>71</v>
      </c>
      <c r="R194" t="str">
        <f t="shared" si="2"/>
        <v>hoodie</v>
      </c>
      <c r="S194" s="2" t="s">
        <v>72</v>
      </c>
      <c r="U194" t="str">
        <f t="shared" si="3"/>
        <v>“Data is the new bacon"</v>
      </c>
      <c r="V194" s="2">
        <v>1.0</v>
      </c>
      <c r="W194" s="2" t="s">
        <v>524</v>
      </c>
      <c r="Y194" t="str">
        <f t="shared" si="4"/>
        <v>Consulting</v>
      </c>
      <c r="Z194" s="2" t="s">
        <v>75</v>
      </c>
      <c r="AB194" t="str">
        <f t="shared" si="5"/>
        <v>Manager</v>
      </c>
      <c r="AC194" s="2" t="s">
        <v>531</v>
      </c>
      <c r="AE194" t="str">
        <f t="shared" si="6"/>
        <v>Government</v>
      </c>
      <c r="AF194" s="2">
        <v>17.0</v>
      </c>
      <c r="AG194" s="2" t="s">
        <v>1095</v>
      </c>
      <c r="AH194" s="2" t="s">
        <v>464</v>
      </c>
      <c r="AI194" s="11">
        <f>if(surveydata3!AE193="", 0, 1)</f>
        <v>0</v>
      </c>
      <c r="AJ194" s="11">
        <f>if(surveydata3!AF193="", 0, 1)</f>
        <v>0</v>
      </c>
      <c r="AK194" s="11">
        <f>if(surveydata3!AG193="", 0, 1)</f>
        <v>0</v>
      </c>
      <c r="AL194" s="11">
        <f>if(surveydata3!AH193="", 0, 1)</f>
        <v>0</v>
      </c>
      <c r="AM194" s="11">
        <f>if(surveydata3!AI193="", 0, 1)</f>
        <v>0</v>
      </c>
      <c r="AN194" s="11">
        <f>if(surveydata3!AJ193="", 0, 1)</f>
        <v>1</v>
      </c>
      <c r="AO194" s="11">
        <f>if(surveydata3!AK193="", 0, 1)</f>
        <v>0</v>
      </c>
      <c r="AP194" s="11">
        <f>if(surveydata3!AL193="", 0, 1)</f>
        <v>0</v>
      </c>
      <c r="AQ194" s="11">
        <f>if(surveydata3!AM193="", 0, 1)</f>
        <v>0</v>
      </c>
      <c r="AR194" s="11">
        <f>if(surveydata3!AN193="", 0, 1)</f>
        <v>0</v>
      </c>
      <c r="AS194" s="2" t="s">
        <v>116</v>
      </c>
      <c r="AU194" t="str">
        <f t="shared" si="7"/>
        <v>Stack Overflow</v>
      </c>
      <c r="AV194" s="2">
        <v>6.0</v>
      </c>
      <c r="AX194">
        <f t="shared" si="8"/>
        <v>6</v>
      </c>
      <c r="AY194" s="2">
        <v>5.0</v>
      </c>
      <c r="BA194">
        <f t="shared" si="9"/>
        <v>5</v>
      </c>
      <c r="BB194" s="2">
        <v>10.0</v>
      </c>
      <c r="BC194" s="2" t="s">
        <v>1096</v>
      </c>
      <c r="BD194" s="2" t="s">
        <v>101</v>
      </c>
      <c r="BF194" t="str">
        <f t="shared" si="10"/>
        <v>Google</v>
      </c>
      <c r="BG194" s="2">
        <v>10.0</v>
      </c>
      <c r="BH194" s="2" t="s">
        <v>1097</v>
      </c>
      <c r="BI194" s="2" t="s">
        <v>1098</v>
      </c>
      <c r="BJ194" s="2" t="s">
        <v>1099</v>
      </c>
    </row>
    <row r="195">
      <c r="A195" s="2">
        <v>192.0</v>
      </c>
      <c r="B195">
        <f>if(surveydata3!D194="", 0, 1)</f>
        <v>0</v>
      </c>
      <c r="C195">
        <f>if(surveydata3!E194="", 0, 1)</f>
        <v>1</v>
      </c>
      <c r="D195">
        <f>if(surveydata3!F194="", 0, 1)</f>
        <v>0</v>
      </c>
      <c r="E195">
        <f>if(surveydata3!G194="", 0, 1)</f>
        <v>0</v>
      </c>
      <c r="F195">
        <f>if(surveydata3!H194="", 0, 1)</f>
        <v>1</v>
      </c>
      <c r="G195">
        <f>if(surveydata3!I194="", 0, 1)</f>
        <v>0</v>
      </c>
      <c r="H195" s="4">
        <v>21540.0</v>
      </c>
      <c r="I195" s="2">
        <f t="shared" si="1"/>
        <v>59</v>
      </c>
      <c r="J195" s="2">
        <v>7.0</v>
      </c>
      <c r="K195" s="2">
        <v>0.0</v>
      </c>
      <c r="L195" s="2">
        <v>14.0</v>
      </c>
      <c r="M195" s="2">
        <v>2.0</v>
      </c>
      <c r="N195" s="2" t="s">
        <v>70</v>
      </c>
      <c r="O195" s="2">
        <v>0.0</v>
      </c>
      <c r="P195" s="2" t="s">
        <v>71</v>
      </c>
      <c r="R195" t="str">
        <f t="shared" si="2"/>
        <v>hoodie</v>
      </c>
      <c r="S195" s="2" t="s">
        <v>135</v>
      </c>
      <c r="U195" t="str">
        <f t="shared" si="3"/>
        <v>“A quality life demands quality questions”</v>
      </c>
      <c r="V195" s="2">
        <v>1.0</v>
      </c>
      <c r="W195" s="2" t="s">
        <v>206</v>
      </c>
      <c r="Y195" t="str">
        <f t="shared" si="4"/>
        <v>Artificial Intelligence Engineer</v>
      </c>
      <c r="Z195" s="2" t="s">
        <v>111</v>
      </c>
      <c r="AB195" t="str">
        <f t="shared" si="5"/>
        <v>Individual Contributor</v>
      </c>
      <c r="AC195" s="2" t="s">
        <v>112</v>
      </c>
      <c r="AE195" t="str">
        <f t="shared" si="6"/>
        <v>Business Support &amp; Logistics</v>
      </c>
      <c r="AF195" s="2">
        <v>34.0</v>
      </c>
      <c r="AG195" s="2" t="s">
        <v>1100</v>
      </c>
      <c r="AH195" s="2" t="s">
        <v>114</v>
      </c>
      <c r="AI195" s="11">
        <f>if(surveydata3!AE194="", 0, 1)</f>
        <v>0</v>
      </c>
      <c r="AJ195" s="11">
        <f>if(surveydata3!AF194="", 0, 1)</f>
        <v>0</v>
      </c>
      <c r="AK195" s="11">
        <f>if(surveydata3!AG194="", 0, 1)</f>
        <v>1</v>
      </c>
      <c r="AL195" s="11">
        <f>if(surveydata3!AH194="", 0, 1)</f>
        <v>0</v>
      </c>
      <c r="AM195" s="11">
        <f>if(surveydata3!AI194="", 0, 1)</f>
        <v>1</v>
      </c>
      <c r="AN195" s="11">
        <f>if(surveydata3!AJ194="", 0, 1)</f>
        <v>0</v>
      </c>
      <c r="AO195" s="11">
        <f>if(surveydata3!AK194="", 0, 1)</f>
        <v>0</v>
      </c>
      <c r="AP195" s="11">
        <f>if(surveydata3!AL194="", 0, 1)</f>
        <v>0</v>
      </c>
      <c r="AQ195" s="11">
        <f>if(surveydata3!AM194="", 0, 1)</f>
        <v>0</v>
      </c>
      <c r="AR195" s="11">
        <f>if(surveydata3!AN194="", 0, 1)</f>
        <v>0</v>
      </c>
      <c r="AS195" s="2" t="s">
        <v>116</v>
      </c>
      <c r="AU195" t="str">
        <f t="shared" si="7"/>
        <v>Stack Overflow</v>
      </c>
      <c r="AV195" s="2">
        <v>3.0</v>
      </c>
      <c r="AX195">
        <f t="shared" si="8"/>
        <v>3</v>
      </c>
      <c r="AZ195" s="2">
        <v>16.0</v>
      </c>
      <c r="BA195">
        <f t="shared" si="9"/>
        <v>16</v>
      </c>
      <c r="BB195" s="2">
        <v>10.0</v>
      </c>
      <c r="BC195" s="2" t="s">
        <v>1101</v>
      </c>
      <c r="BE195" s="2" t="s">
        <v>1102</v>
      </c>
      <c r="BF195" t="str">
        <f t="shared" si="10"/>
        <v>AT&amp;T GATech/OMSCS Arrangement</v>
      </c>
      <c r="BG195" s="2">
        <v>9.0</v>
      </c>
      <c r="BH195" s="2" t="s">
        <v>1103</v>
      </c>
      <c r="BI195" s="2" t="s">
        <v>1104</v>
      </c>
      <c r="BJ195" s="2" t="s">
        <v>1105</v>
      </c>
    </row>
    <row r="196">
      <c r="A196" s="2">
        <v>193.0</v>
      </c>
      <c r="B196">
        <f>if(surveydata3!D195="", 0, 1)</f>
        <v>1</v>
      </c>
      <c r="C196">
        <f>if(surveydata3!E195="", 0, 1)</f>
        <v>0</v>
      </c>
      <c r="D196">
        <f>if(surveydata3!F195="", 0, 1)</f>
        <v>0</v>
      </c>
      <c r="E196">
        <f>if(surveydata3!G195="", 0, 1)</f>
        <v>0</v>
      </c>
      <c r="F196">
        <f>if(surveydata3!H195="", 0, 1)</f>
        <v>0</v>
      </c>
      <c r="G196">
        <f>if(surveydata3!I195="", 0, 1)</f>
        <v>0</v>
      </c>
      <c r="H196" s="4">
        <v>14611.0</v>
      </c>
      <c r="I196" s="2">
        <f t="shared" si="1"/>
        <v>78</v>
      </c>
      <c r="J196" s="2">
        <v>7.0</v>
      </c>
      <c r="K196" s="2">
        <v>75.0</v>
      </c>
      <c r="L196" s="2">
        <v>9.0</v>
      </c>
      <c r="M196" s="2">
        <v>5.0</v>
      </c>
      <c r="N196" s="2" t="s">
        <v>128</v>
      </c>
      <c r="O196" s="2">
        <v>0.0</v>
      </c>
      <c r="P196" s="2" t="s">
        <v>129</v>
      </c>
      <c r="R196" t="str">
        <f t="shared" si="2"/>
        <v>backpack</v>
      </c>
      <c r="S196" s="2" t="s">
        <v>90</v>
      </c>
      <c r="U196" t="str">
        <f t="shared" si="3"/>
        <v>”Math - all the cool kids are doing it”</v>
      </c>
      <c r="V196" s="2">
        <v>1.0</v>
      </c>
      <c r="W196" s="2" t="s">
        <v>74</v>
      </c>
      <c r="Y196" t="str">
        <f t="shared" si="4"/>
        <v>Product Management/Project Management</v>
      </c>
      <c r="Z196" s="2" t="s">
        <v>111</v>
      </c>
      <c r="AB196" t="str">
        <f t="shared" si="5"/>
        <v>Individual Contributor</v>
      </c>
      <c r="AC196" s="2" t="s">
        <v>374</v>
      </c>
      <c r="AE196" t="str">
        <f t="shared" si="6"/>
        <v>Automotive</v>
      </c>
      <c r="AF196" s="2">
        <v>10.0</v>
      </c>
      <c r="AG196" s="2" t="s">
        <v>1106</v>
      </c>
      <c r="AH196" s="2" t="s">
        <v>114</v>
      </c>
      <c r="AI196" s="11">
        <f>if(surveydata3!AE195="", 0, 1)</f>
        <v>0</v>
      </c>
      <c r="AJ196" s="11">
        <f>if(surveydata3!AF195="", 0, 1)</f>
        <v>0</v>
      </c>
      <c r="AK196" s="11">
        <f>if(surveydata3!AG195="", 0, 1)</f>
        <v>1</v>
      </c>
      <c r="AL196" s="11">
        <f>if(surveydata3!AH195="", 0, 1)</f>
        <v>0</v>
      </c>
      <c r="AM196" s="11">
        <f>if(surveydata3!AI195="", 0, 1)</f>
        <v>0</v>
      </c>
      <c r="AN196" s="11">
        <f>if(surveydata3!AJ195="", 0, 1)</f>
        <v>0</v>
      </c>
      <c r="AO196" s="11">
        <f>if(surveydata3!AK195="", 0, 1)</f>
        <v>0</v>
      </c>
      <c r="AP196" s="11">
        <f>if(surveydata3!AL195="", 0, 1)</f>
        <v>0</v>
      </c>
      <c r="AQ196" s="11">
        <f>if(surveydata3!AM195="", 0, 1)</f>
        <v>0</v>
      </c>
      <c r="AR196" s="11">
        <f>if(surveydata3!AN195="", 0, 1)</f>
        <v>0</v>
      </c>
      <c r="AS196" s="2" t="s">
        <v>97</v>
      </c>
      <c r="AU196" t="str">
        <f t="shared" si="7"/>
        <v>Forums</v>
      </c>
      <c r="AW196" s="2">
        <v>25.0</v>
      </c>
      <c r="AX196">
        <f t="shared" si="8"/>
        <v>25</v>
      </c>
      <c r="AY196" s="2">
        <v>5.0</v>
      </c>
      <c r="BA196">
        <f t="shared" si="9"/>
        <v>5</v>
      </c>
      <c r="BB196" s="2">
        <v>40.0</v>
      </c>
      <c r="BC196" s="2" t="s">
        <v>1107</v>
      </c>
      <c r="BD196" s="2" t="s">
        <v>101</v>
      </c>
      <c r="BF196" t="str">
        <f t="shared" si="10"/>
        <v>Google</v>
      </c>
      <c r="BG196" s="2">
        <v>10.0</v>
      </c>
      <c r="BH196" s="2" t="s">
        <v>1108</v>
      </c>
      <c r="BI196" s="2" t="s">
        <v>1109</v>
      </c>
      <c r="BJ196" s="2" t="s">
        <v>1110</v>
      </c>
    </row>
    <row r="197">
      <c r="A197" s="2">
        <v>194.0</v>
      </c>
      <c r="B197">
        <f>if(surveydata3!D196="", 0, 1)</f>
        <v>1</v>
      </c>
      <c r="C197">
        <f>if(surveydata3!E196="", 0, 1)</f>
        <v>1</v>
      </c>
      <c r="D197">
        <f>if(surveydata3!F196="", 0, 1)</f>
        <v>0</v>
      </c>
      <c r="E197">
        <f>if(surveydata3!G196="", 0, 1)</f>
        <v>0</v>
      </c>
      <c r="F197">
        <f>if(surveydata3!H196="", 0, 1)</f>
        <v>1</v>
      </c>
      <c r="G197">
        <f>if(surveydata3!I196="", 0, 1)</f>
        <v>0</v>
      </c>
      <c r="H197" s="4">
        <v>29476.0</v>
      </c>
      <c r="I197" s="2">
        <f t="shared" si="1"/>
        <v>37</v>
      </c>
      <c r="J197" s="2">
        <v>6.0</v>
      </c>
      <c r="K197" s="2">
        <v>25.0</v>
      </c>
      <c r="L197" s="2">
        <v>10.0</v>
      </c>
      <c r="M197" s="2">
        <v>4.0</v>
      </c>
      <c r="N197" s="2" t="s">
        <v>405</v>
      </c>
      <c r="O197" s="2">
        <v>0.0</v>
      </c>
      <c r="P197" s="2" t="s">
        <v>89</v>
      </c>
      <c r="R197" t="str">
        <f t="shared" si="2"/>
        <v>t-shirt</v>
      </c>
      <c r="S197" s="2" t="s">
        <v>135</v>
      </c>
      <c r="U197" t="str">
        <f t="shared" si="3"/>
        <v>“A quality life demands quality questions”</v>
      </c>
      <c r="V197" s="2">
        <v>1.0</v>
      </c>
      <c r="W197" s="2" t="s">
        <v>36</v>
      </c>
      <c r="Y197" t="str">
        <f t="shared" si="4"/>
        <v>Machine Learning Engineer</v>
      </c>
      <c r="Z197" s="2" t="s">
        <v>111</v>
      </c>
      <c r="AB197" t="str">
        <f t="shared" si="5"/>
        <v>Individual Contributor</v>
      </c>
      <c r="AC197" s="2" t="s">
        <v>123</v>
      </c>
      <c r="AE197" t="str">
        <f t="shared" si="6"/>
        <v>Technology &amp; Internet</v>
      </c>
      <c r="AF197" s="2">
        <v>5.0</v>
      </c>
      <c r="AH197" s="2" t="s">
        <v>78</v>
      </c>
      <c r="AI197" s="11">
        <f>if(surveydata3!AE196="", 0, 1)</f>
        <v>0</v>
      </c>
      <c r="AJ197" s="11">
        <f>if(surveydata3!AF196="", 0, 1)</f>
        <v>0</v>
      </c>
      <c r="AK197" s="11">
        <f>if(surveydata3!AG196="", 0, 1)</f>
        <v>1</v>
      </c>
      <c r="AL197" s="11">
        <f>if(surveydata3!AH196="", 0, 1)</f>
        <v>0</v>
      </c>
      <c r="AM197" s="11">
        <f>if(surveydata3!AI196="", 0, 1)</f>
        <v>0</v>
      </c>
      <c r="AN197" s="11">
        <f>if(surveydata3!AJ196="", 0, 1)</f>
        <v>0</v>
      </c>
      <c r="AO197" s="11">
        <f>if(surveydata3!AK196="", 0, 1)</f>
        <v>0</v>
      </c>
      <c r="AP197" s="11">
        <f>if(surveydata3!AL196="", 0, 1)</f>
        <v>0</v>
      </c>
      <c r="AQ197" s="11">
        <f>if(surveydata3!AM196="", 0, 1)</f>
        <v>0</v>
      </c>
      <c r="AR197" s="11">
        <f>if(surveydata3!AN196="", 0, 1)</f>
        <v>0</v>
      </c>
      <c r="AS197" s="2" t="s">
        <v>97</v>
      </c>
      <c r="AU197" t="str">
        <f t="shared" si="7"/>
        <v>Forums</v>
      </c>
      <c r="AV197" s="2">
        <v>6.0</v>
      </c>
      <c r="AX197">
        <f t="shared" si="8"/>
        <v>6</v>
      </c>
      <c r="AY197" s="2">
        <v>6.0</v>
      </c>
      <c r="BA197">
        <f t="shared" si="9"/>
        <v>6</v>
      </c>
      <c r="BB197" s="2">
        <v>120.0</v>
      </c>
      <c r="BC197" s="2" t="s">
        <v>1111</v>
      </c>
      <c r="BD197" s="2" t="s">
        <v>101</v>
      </c>
      <c r="BF197" t="str">
        <f t="shared" si="10"/>
        <v>Google</v>
      </c>
      <c r="BG197" s="2">
        <v>9.0</v>
      </c>
      <c r="BH197" s="2" t="s">
        <v>1112</v>
      </c>
      <c r="BI197" s="2" t="s">
        <v>1113</v>
      </c>
      <c r="BJ197" s="2" t="s">
        <v>1114</v>
      </c>
    </row>
    <row r="198">
      <c r="A198" s="2">
        <v>195.0</v>
      </c>
      <c r="B198">
        <f>if(surveydata3!D197="", 0, 1)</f>
        <v>1</v>
      </c>
      <c r="C198">
        <f>if(surveydata3!E197="", 0, 1)</f>
        <v>1</v>
      </c>
      <c r="D198">
        <f>if(surveydata3!F197="", 0, 1)</f>
        <v>0</v>
      </c>
      <c r="E198">
        <f>if(surveydata3!G197="", 0, 1)</f>
        <v>0</v>
      </c>
      <c r="F198">
        <f>if(surveydata3!H197="", 0, 1)</f>
        <v>1</v>
      </c>
      <c r="G198">
        <f>if(surveydata3!I197="", 0, 1)</f>
        <v>0</v>
      </c>
      <c r="H198" s="4">
        <v>27246.0</v>
      </c>
      <c r="I198" s="2">
        <f t="shared" si="1"/>
        <v>44</v>
      </c>
      <c r="J198" s="2">
        <v>6.0</v>
      </c>
      <c r="K198" s="2">
        <v>0.0</v>
      </c>
      <c r="L198" s="2">
        <v>14.0</v>
      </c>
      <c r="M198" s="2">
        <v>20.0</v>
      </c>
      <c r="N198" s="2" t="s">
        <v>87</v>
      </c>
      <c r="O198" s="2">
        <v>1.0</v>
      </c>
      <c r="P198" s="2" t="s">
        <v>71</v>
      </c>
      <c r="R198" t="str">
        <f t="shared" si="2"/>
        <v>hoodie</v>
      </c>
      <c r="S198" s="2" t="s">
        <v>130</v>
      </c>
      <c r="U198" t="str">
        <f t="shared" si="3"/>
        <v>“Machine learning for life”</v>
      </c>
      <c r="V198" s="2">
        <v>1.0</v>
      </c>
      <c r="W198" s="2" t="s">
        <v>145</v>
      </c>
      <c r="Y198" t="str">
        <f t="shared" si="4"/>
        <v>Freelancing</v>
      </c>
      <c r="Z198" s="2" t="s">
        <v>147</v>
      </c>
      <c r="AB198" t="str">
        <f t="shared" si="5"/>
        <v>Not Applicable</v>
      </c>
      <c r="AC198" s="2" t="s">
        <v>123</v>
      </c>
      <c r="AE198" t="str">
        <f t="shared" si="6"/>
        <v>Technology &amp; Internet</v>
      </c>
      <c r="AF198" s="2">
        <v>17.0</v>
      </c>
      <c r="AH198" s="2" t="s">
        <v>114</v>
      </c>
      <c r="AI198" s="11">
        <f>if(surveydata3!AE197="", 0, 1)</f>
        <v>0</v>
      </c>
      <c r="AJ198" s="11">
        <f>if(surveydata3!AF197="", 0, 1)</f>
        <v>0</v>
      </c>
      <c r="AK198" s="11">
        <f>if(surveydata3!AG197="", 0, 1)</f>
        <v>0</v>
      </c>
      <c r="AL198" s="11">
        <f>if(surveydata3!AH197="", 0, 1)</f>
        <v>0</v>
      </c>
      <c r="AM198" s="11">
        <f>if(surveydata3!AI197="", 0, 1)</f>
        <v>1</v>
      </c>
      <c r="AN198" s="11">
        <f>if(surveydata3!AJ197="", 0, 1)</f>
        <v>1</v>
      </c>
      <c r="AO198" s="11">
        <f>if(surveydata3!AK197="", 0, 1)</f>
        <v>0</v>
      </c>
      <c r="AP198" s="11">
        <f>if(surveydata3!AL197="", 0, 1)</f>
        <v>0</v>
      </c>
      <c r="AQ198" s="11">
        <f>if(surveydata3!AM197="", 0, 1)</f>
        <v>0</v>
      </c>
      <c r="AR198" s="11">
        <f>if(surveydata3!AN197="", 0, 1)</f>
        <v>0</v>
      </c>
      <c r="AS198" s="2" t="s">
        <v>665</v>
      </c>
      <c r="AU198" t="str">
        <f t="shared" si="7"/>
        <v>Live Help</v>
      </c>
      <c r="AV198" s="2">
        <v>6.0</v>
      </c>
      <c r="AX198">
        <f t="shared" si="8"/>
        <v>6</v>
      </c>
      <c r="AZ198" s="2">
        <v>14.0</v>
      </c>
      <c r="BA198">
        <f t="shared" si="9"/>
        <v>14</v>
      </c>
      <c r="BB198" s="2">
        <v>8.0</v>
      </c>
      <c r="BC198" s="2" t="s">
        <v>1115</v>
      </c>
      <c r="BD198" s="2" t="s">
        <v>101</v>
      </c>
      <c r="BF198" t="str">
        <f t="shared" si="10"/>
        <v>Google</v>
      </c>
      <c r="BG198" s="2">
        <v>8.0</v>
      </c>
      <c r="BH198" s="2" t="s">
        <v>1116</v>
      </c>
      <c r="BI198" s="2" t="s">
        <v>1117</v>
      </c>
      <c r="BJ198" s="2" t="s">
        <v>1118</v>
      </c>
    </row>
    <row r="199">
      <c r="A199" s="2">
        <v>196.0</v>
      </c>
      <c r="B199">
        <f>if(surveydata3!D198="", 0, 1)</f>
        <v>0</v>
      </c>
      <c r="C199">
        <f>if(surveydata3!E198="", 0, 1)</f>
        <v>0</v>
      </c>
      <c r="D199">
        <f>if(surveydata3!F198="", 0, 1)</f>
        <v>0</v>
      </c>
      <c r="E199">
        <f>if(surveydata3!G198="", 0, 1)</f>
        <v>0</v>
      </c>
      <c r="F199">
        <f>if(surveydata3!H198="", 0, 1)</f>
        <v>1</v>
      </c>
      <c r="G199">
        <f>if(surveydata3!I198="", 0, 1)</f>
        <v>0</v>
      </c>
      <c r="H199" s="4">
        <v>29633.0</v>
      </c>
      <c r="I199" s="2">
        <f t="shared" si="1"/>
        <v>37</v>
      </c>
      <c r="J199" s="2">
        <v>8.0</v>
      </c>
      <c r="K199" s="2">
        <v>20.0</v>
      </c>
      <c r="L199" s="2">
        <v>5.0</v>
      </c>
      <c r="M199" s="2">
        <v>10.0</v>
      </c>
      <c r="N199" s="2" t="s">
        <v>437</v>
      </c>
      <c r="O199" s="2">
        <v>0.0</v>
      </c>
      <c r="P199" s="2" t="s">
        <v>89</v>
      </c>
      <c r="R199" t="str">
        <f t="shared" si="2"/>
        <v>t-shirt</v>
      </c>
      <c r="S199" s="2" t="s">
        <v>72</v>
      </c>
      <c r="U199" t="str">
        <f t="shared" si="3"/>
        <v>“Data is the new bacon"</v>
      </c>
      <c r="V199" s="2">
        <v>1.0</v>
      </c>
      <c r="W199" s="2" t="s">
        <v>74</v>
      </c>
      <c r="Y199" t="str">
        <f t="shared" si="4"/>
        <v>Product Management/Project Management</v>
      </c>
      <c r="Z199" s="2" t="s">
        <v>451</v>
      </c>
      <c r="AB199" t="str">
        <f t="shared" si="5"/>
        <v>Intern</v>
      </c>
      <c r="AD199" s="2" t="s">
        <v>1119</v>
      </c>
      <c r="AE199" t="str">
        <f t="shared" si="6"/>
        <v>Defense</v>
      </c>
      <c r="AF199" s="2">
        <v>12.0</v>
      </c>
      <c r="AG199" s="2" t="s">
        <v>719</v>
      </c>
      <c r="AH199" s="2" t="s">
        <v>96</v>
      </c>
      <c r="AI199" s="11">
        <f>if(surveydata3!AE198="", 0, 1)</f>
        <v>0</v>
      </c>
      <c r="AJ199" s="11">
        <f>if(surveydata3!AF198="", 0, 1)</f>
        <v>0</v>
      </c>
      <c r="AK199" s="11">
        <f>if(surveydata3!AG198="", 0, 1)</f>
        <v>0</v>
      </c>
      <c r="AL199" s="11">
        <f>if(surveydata3!AH198="", 0, 1)</f>
        <v>1</v>
      </c>
      <c r="AM199" s="11">
        <f>if(surveydata3!AI198="", 0, 1)</f>
        <v>0</v>
      </c>
      <c r="AN199" s="11">
        <f>if(surveydata3!AJ198="", 0, 1)</f>
        <v>0</v>
      </c>
      <c r="AO199" s="11">
        <f>if(surveydata3!AK198="", 0, 1)</f>
        <v>0</v>
      </c>
      <c r="AP199" s="11">
        <f>if(surveydata3!AL198="", 0, 1)</f>
        <v>0</v>
      </c>
      <c r="AQ199" s="11">
        <f>if(surveydata3!AM198="", 0, 1)</f>
        <v>0</v>
      </c>
      <c r="AR199" s="11">
        <f>if(surveydata3!AN198="", 0, 1)</f>
        <v>0</v>
      </c>
      <c r="AS199" s="2" t="s">
        <v>97</v>
      </c>
      <c r="AU199" t="str">
        <f t="shared" si="7"/>
        <v>Forums</v>
      </c>
      <c r="AV199" s="2">
        <v>6.0</v>
      </c>
      <c r="AX199">
        <f t="shared" si="8"/>
        <v>6</v>
      </c>
      <c r="AY199" s="2">
        <v>6.0</v>
      </c>
      <c r="BA199">
        <f t="shared" si="9"/>
        <v>6</v>
      </c>
      <c r="BB199" s="2">
        <v>5.0</v>
      </c>
      <c r="BC199" s="2" t="s">
        <v>1120</v>
      </c>
      <c r="BD199" s="2" t="s">
        <v>101</v>
      </c>
      <c r="BF199" t="str">
        <f t="shared" si="10"/>
        <v>Google</v>
      </c>
      <c r="BG199" s="2">
        <v>8.0</v>
      </c>
      <c r="BH199" s="2" t="s">
        <v>719</v>
      </c>
      <c r="BI199" s="2" t="s">
        <v>1121</v>
      </c>
      <c r="BJ199" s="2" t="s">
        <v>1110</v>
      </c>
    </row>
    <row r="200">
      <c r="A200" s="2">
        <v>197.0</v>
      </c>
      <c r="B200">
        <f>if(surveydata3!D199="", 0, 1)</f>
        <v>0</v>
      </c>
      <c r="C200">
        <f>if(surveydata3!E199="", 0, 1)</f>
        <v>0</v>
      </c>
      <c r="D200">
        <f>if(surveydata3!F199="", 0, 1)</f>
        <v>0</v>
      </c>
      <c r="E200">
        <f>if(surveydata3!G199="", 0, 1)</f>
        <v>1</v>
      </c>
      <c r="F200">
        <f>if(surveydata3!H199="", 0, 1)</f>
        <v>0</v>
      </c>
      <c r="G200">
        <f>if(surveydata3!I199="", 0, 1)</f>
        <v>0</v>
      </c>
      <c r="H200" s="4">
        <v>34650.0</v>
      </c>
      <c r="I200" s="2">
        <f t="shared" si="1"/>
        <v>23</v>
      </c>
      <c r="J200" s="2">
        <v>8.0</v>
      </c>
      <c r="K200" s="2">
        <v>2.0</v>
      </c>
      <c r="L200" s="2">
        <v>8.0</v>
      </c>
      <c r="M200" s="2">
        <v>2.0</v>
      </c>
      <c r="N200" s="2" t="s">
        <v>167</v>
      </c>
      <c r="O200" s="2">
        <v>0.0</v>
      </c>
      <c r="P200" s="2" t="s">
        <v>108</v>
      </c>
      <c r="R200" t="str">
        <f t="shared" si="2"/>
        <v>jacket (brand is TBD... probably Patagonia)</v>
      </c>
      <c r="S200" s="2" t="s">
        <v>90</v>
      </c>
      <c r="U200" t="str">
        <f t="shared" si="3"/>
        <v>”Math - all the cool kids are doing it”</v>
      </c>
      <c r="V200" s="2">
        <v>0.0</v>
      </c>
      <c r="Y200" t="str">
        <f t="shared" si="4"/>
        <v/>
      </c>
      <c r="AB200" t="str">
        <f t="shared" si="5"/>
        <v/>
      </c>
      <c r="AE200" t="str">
        <f t="shared" si="6"/>
        <v/>
      </c>
      <c r="AH200" s="2" t="s">
        <v>78</v>
      </c>
      <c r="AI200" s="11">
        <f>if(surveydata3!AE199="", 0, 1)</f>
        <v>0</v>
      </c>
      <c r="AJ200" s="11">
        <f>if(surveydata3!AF199="", 0, 1)</f>
        <v>0</v>
      </c>
      <c r="AK200" s="11">
        <f>if(surveydata3!AG199="", 0, 1)</f>
        <v>0</v>
      </c>
      <c r="AL200" s="11">
        <f>if(surveydata3!AH199="", 0, 1)</f>
        <v>1</v>
      </c>
      <c r="AM200" s="11">
        <f>if(surveydata3!AI199="", 0, 1)</f>
        <v>0</v>
      </c>
      <c r="AN200" s="11">
        <f>if(surveydata3!AJ199="", 0, 1)</f>
        <v>0</v>
      </c>
      <c r="AO200" s="11">
        <f>if(surveydata3!AK199="", 0, 1)</f>
        <v>0</v>
      </c>
      <c r="AP200" s="11">
        <f>if(surveydata3!AL199="", 0, 1)</f>
        <v>0</v>
      </c>
      <c r="AQ200" s="11">
        <f>if(surveydata3!AM199="", 0, 1)</f>
        <v>0</v>
      </c>
      <c r="AR200" s="11">
        <f>if(surveydata3!AN199="", 0, 1)</f>
        <v>0</v>
      </c>
      <c r="AS200" s="2" t="s">
        <v>97</v>
      </c>
      <c r="AU200" t="str">
        <f t="shared" si="7"/>
        <v>Forums</v>
      </c>
      <c r="AV200" s="2">
        <v>6.0</v>
      </c>
      <c r="AX200">
        <f t="shared" si="8"/>
        <v>6</v>
      </c>
      <c r="AY200" s="2">
        <v>4.0</v>
      </c>
      <c r="BA200">
        <f t="shared" si="9"/>
        <v>4</v>
      </c>
      <c r="BB200" s="2">
        <v>4.0</v>
      </c>
      <c r="BC200" s="2" t="s">
        <v>1122</v>
      </c>
      <c r="BD200" s="2" t="s">
        <v>101</v>
      </c>
      <c r="BF200" t="str">
        <f t="shared" si="10"/>
        <v>Google</v>
      </c>
      <c r="BG200" s="2">
        <v>10.0</v>
      </c>
      <c r="BH200" s="2" t="s">
        <v>1123</v>
      </c>
      <c r="BI200" s="2" t="s">
        <v>904</v>
      </c>
    </row>
    <row r="201">
      <c r="A201" s="2">
        <v>198.0</v>
      </c>
      <c r="B201">
        <f>if(surveydata3!D200="", 0, 1)</f>
        <v>0</v>
      </c>
      <c r="C201">
        <f>if(surveydata3!E200="", 0, 1)</f>
        <v>1</v>
      </c>
      <c r="D201">
        <f>if(surveydata3!F200="", 0, 1)</f>
        <v>0</v>
      </c>
      <c r="E201">
        <f>if(surveydata3!G200="", 0, 1)</f>
        <v>0</v>
      </c>
      <c r="F201">
        <f>if(surveydata3!H200="", 0, 1)</f>
        <v>0</v>
      </c>
      <c r="G201">
        <f>if(surveydata3!I200="", 0, 1)</f>
        <v>0</v>
      </c>
      <c r="H201" s="4">
        <v>31399.0</v>
      </c>
      <c r="I201" s="2">
        <f t="shared" si="1"/>
        <v>32</v>
      </c>
      <c r="J201" s="2">
        <v>7.0</v>
      </c>
      <c r="K201" s="2">
        <v>40.0</v>
      </c>
      <c r="L201" s="2">
        <v>10.0</v>
      </c>
      <c r="M201" s="2">
        <v>30.0</v>
      </c>
      <c r="N201" s="2" t="s">
        <v>167</v>
      </c>
      <c r="O201" s="2">
        <v>1.0</v>
      </c>
      <c r="Q201" s="2" t="s">
        <v>1124</v>
      </c>
      <c r="R201" t="str">
        <f t="shared" si="2"/>
        <v>Mug/Bottle</v>
      </c>
      <c r="S201" s="2" t="s">
        <v>72</v>
      </c>
      <c r="U201" t="str">
        <f t="shared" si="3"/>
        <v>“Data is the new bacon"</v>
      </c>
      <c r="V201" s="2">
        <v>1.0</v>
      </c>
      <c r="W201" s="2" t="s">
        <v>213</v>
      </c>
      <c r="Y201" t="str">
        <f t="shared" si="4"/>
        <v>Business Intelligence / Business Analyst</v>
      </c>
      <c r="Z201" s="2" t="s">
        <v>111</v>
      </c>
      <c r="AB201" t="str">
        <f t="shared" si="5"/>
        <v>Individual Contributor</v>
      </c>
      <c r="AC201" s="2" t="s">
        <v>175</v>
      </c>
      <c r="AE201" t="str">
        <f t="shared" si="6"/>
        <v>Manufacturing</v>
      </c>
      <c r="AF201" s="2">
        <v>7.0</v>
      </c>
      <c r="AG201" s="2" t="s">
        <v>1125</v>
      </c>
      <c r="AH201" s="2" t="s">
        <v>78</v>
      </c>
      <c r="AI201" s="11">
        <f>if(surveydata3!AE200="", 0, 1)</f>
        <v>0</v>
      </c>
      <c r="AJ201" s="11">
        <f>if(surveydata3!AF200="", 0, 1)</f>
        <v>0</v>
      </c>
      <c r="AK201" s="11">
        <f>if(surveydata3!AG200="", 0, 1)</f>
        <v>1</v>
      </c>
      <c r="AL201" s="11">
        <f>if(surveydata3!AH200="", 0, 1)</f>
        <v>0</v>
      </c>
      <c r="AM201" s="11">
        <f>if(surveydata3!AI200="", 0, 1)</f>
        <v>0</v>
      </c>
      <c r="AN201" s="11">
        <f>if(surveydata3!AJ200="", 0, 1)</f>
        <v>0</v>
      </c>
      <c r="AO201" s="11">
        <f>if(surveydata3!AK200="", 0, 1)</f>
        <v>0</v>
      </c>
      <c r="AP201" s="11">
        <f>if(surveydata3!AL200="", 0, 1)</f>
        <v>0</v>
      </c>
      <c r="AQ201" s="11">
        <f>if(surveydata3!AM200="", 0, 1)</f>
        <v>0</v>
      </c>
      <c r="AR201" s="11">
        <f>if(surveydata3!AN200="", 0, 1)</f>
        <v>0</v>
      </c>
      <c r="AS201" s="2" t="s">
        <v>237</v>
      </c>
      <c r="AU201" t="str">
        <f t="shared" si="7"/>
        <v>Mentor Help (classroom or 1:1 mentors)</v>
      </c>
      <c r="AW201" s="2">
        <v>10.0</v>
      </c>
      <c r="AX201">
        <f t="shared" si="8"/>
        <v>10</v>
      </c>
      <c r="AY201" s="2">
        <v>5.0</v>
      </c>
      <c r="BA201">
        <f t="shared" si="9"/>
        <v>5</v>
      </c>
      <c r="BB201" s="2">
        <v>20.0</v>
      </c>
      <c r="BC201" s="2" t="s">
        <v>1126</v>
      </c>
      <c r="BD201" s="2" t="s">
        <v>84</v>
      </c>
      <c r="BF201" t="str">
        <f t="shared" si="10"/>
        <v>Friend / word of mouth</v>
      </c>
      <c r="BG201" s="2">
        <v>10.0</v>
      </c>
      <c r="BH201" s="2" t="s">
        <v>1127</v>
      </c>
      <c r="BI201" s="2" t="s">
        <v>1128</v>
      </c>
      <c r="BJ201" s="2" t="s">
        <v>1129</v>
      </c>
    </row>
    <row r="202">
      <c r="A202" s="2">
        <v>199.0</v>
      </c>
      <c r="B202">
        <f>if(surveydata3!D201="", 0, 1)</f>
        <v>0</v>
      </c>
      <c r="C202">
        <f>if(surveydata3!E201="", 0, 1)</f>
        <v>1</v>
      </c>
      <c r="D202">
        <f>if(surveydata3!F201="", 0, 1)</f>
        <v>0</v>
      </c>
      <c r="E202">
        <f>if(surveydata3!G201="", 0, 1)</f>
        <v>0</v>
      </c>
      <c r="F202">
        <f>if(surveydata3!H201="", 0, 1)</f>
        <v>0</v>
      </c>
      <c r="G202">
        <f>if(surveydata3!I201="", 0, 1)</f>
        <v>0</v>
      </c>
      <c r="H202" s="4">
        <v>28804.0</v>
      </c>
      <c r="I202" s="2">
        <f t="shared" si="1"/>
        <v>39</v>
      </c>
      <c r="J202" s="2">
        <v>6.0</v>
      </c>
      <c r="K202" s="2">
        <v>120.0</v>
      </c>
      <c r="L202" s="2">
        <v>10.0</v>
      </c>
      <c r="M202" s="2">
        <v>12.0</v>
      </c>
      <c r="N202" s="2" t="s">
        <v>120</v>
      </c>
      <c r="O202" s="2">
        <v>1.0</v>
      </c>
      <c r="P202" s="2" t="s">
        <v>89</v>
      </c>
      <c r="R202" t="str">
        <f t="shared" si="2"/>
        <v>t-shirt</v>
      </c>
      <c r="S202" s="2" t="s">
        <v>135</v>
      </c>
      <c r="U202" t="str">
        <f t="shared" si="3"/>
        <v>“A quality life demands quality questions”</v>
      </c>
      <c r="V202" s="2">
        <v>1.0</v>
      </c>
      <c r="W202" s="2" t="s">
        <v>515</v>
      </c>
      <c r="Y202" t="str">
        <f t="shared" si="4"/>
        <v>Research</v>
      </c>
      <c r="Z202" s="2" t="s">
        <v>147</v>
      </c>
      <c r="AB202" t="str">
        <f t="shared" si="5"/>
        <v>Not Applicable</v>
      </c>
      <c r="AC202" s="2" t="s">
        <v>684</v>
      </c>
      <c r="AE202" t="str">
        <f t="shared" si="6"/>
        <v>Electronics</v>
      </c>
      <c r="AF202" s="2">
        <v>12.0</v>
      </c>
      <c r="AG202" s="2" t="s">
        <v>1130</v>
      </c>
      <c r="AH202" s="2" t="s">
        <v>96</v>
      </c>
      <c r="AI202" s="11">
        <f>if(surveydata3!AE201="", 0, 1)</f>
        <v>0</v>
      </c>
      <c r="AJ202" s="11">
        <f>if(surveydata3!AF201="", 0, 1)</f>
        <v>0</v>
      </c>
      <c r="AK202" s="11">
        <f>if(surveydata3!AG201="", 0, 1)</f>
        <v>1</v>
      </c>
      <c r="AL202" s="11">
        <f>if(surveydata3!AH201="", 0, 1)</f>
        <v>0</v>
      </c>
      <c r="AM202" s="11">
        <f>if(surveydata3!AI201="", 0, 1)</f>
        <v>1</v>
      </c>
      <c r="AN202" s="11">
        <f>if(surveydata3!AJ201="", 0, 1)</f>
        <v>1</v>
      </c>
      <c r="AO202" s="11">
        <f>if(surveydata3!AK201="", 0, 1)</f>
        <v>0</v>
      </c>
      <c r="AP202" s="11">
        <f>if(surveydata3!AL201="", 0, 1)</f>
        <v>0</v>
      </c>
      <c r="AQ202" s="11">
        <f>if(surveydata3!AM201="", 0, 1)</f>
        <v>0</v>
      </c>
      <c r="AR202" s="11">
        <f>if(surveydata3!AN201="", 0, 1)</f>
        <v>0</v>
      </c>
      <c r="AS202" s="2" t="s">
        <v>79</v>
      </c>
      <c r="AU202" t="str">
        <f t="shared" si="7"/>
        <v>Slack Channel</v>
      </c>
      <c r="AV202" s="2">
        <v>6.0</v>
      </c>
      <c r="AX202">
        <f t="shared" si="8"/>
        <v>6</v>
      </c>
      <c r="AY202" s="2">
        <v>4.0</v>
      </c>
      <c r="BA202">
        <f t="shared" si="9"/>
        <v>4</v>
      </c>
      <c r="BB202" s="2">
        <v>8.0</v>
      </c>
      <c r="BC202" s="2" t="s">
        <v>1131</v>
      </c>
      <c r="BD202" s="2" t="s">
        <v>101</v>
      </c>
      <c r="BF202" t="str">
        <f t="shared" si="10"/>
        <v>Google</v>
      </c>
      <c r="BG202" s="2">
        <v>8.0</v>
      </c>
      <c r="BH202" s="2" t="s">
        <v>1132</v>
      </c>
      <c r="BI202" s="2" t="s">
        <v>1133</v>
      </c>
      <c r="BJ202" s="2" t="s">
        <v>1134</v>
      </c>
    </row>
    <row r="203">
      <c r="A203" s="2">
        <v>200.0</v>
      </c>
      <c r="B203">
        <f>if(surveydata3!D202="", 0, 1)</f>
        <v>0</v>
      </c>
      <c r="C203">
        <f>if(surveydata3!E202="", 0, 1)</f>
        <v>0</v>
      </c>
      <c r="D203">
        <f>if(surveydata3!F202="", 0, 1)</f>
        <v>0</v>
      </c>
      <c r="E203">
        <f>if(surveydata3!G202="", 0, 1)</f>
        <v>0</v>
      </c>
      <c r="F203">
        <f>if(surveydata3!H202="", 0, 1)</f>
        <v>1</v>
      </c>
      <c r="G203">
        <f>if(surveydata3!I202="", 0, 1)</f>
        <v>0</v>
      </c>
      <c r="H203" s="4">
        <v>31882.0</v>
      </c>
      <c r="I203" s="2">
        <f t="shared" si="1"/>
        <v>31</v>
      </c>
      <c r="J203" s="2">
        <v>7.0</v>
      </c>
      <c r="K203" s="2">
        <v>1.0</v>
      </c>
      <c r="L203" s="2">
        <v>14.0</v>
      </c>
      <c r="M203" s="2">
        <v>20.0</v>
      </c>
      <c r="N203" s="2" t="s">
        <v>106</v>
      </c>
      <c r="O203" s="2">
        <v>1.0</v>
      </c>
      <c r="P203" s="2" t="s">
        <v>89</v>
      </c>
      <c r="R203" t="str">
        <f t="shared" si="2"/>
        <v>t-shirt</v>
      </c>
      <c r="S203" s="2" t="s">
        <v>72</v>
      </c>
      <c r="U203" t="str">
        <f t="shared" si="3"/>
        <v>“Data is the new bacon"</v>
      </c>
      <c r="V203" s="2">
        <v>1.0</v>
      </c>
      <c r="W203" s="2" t="s">
        <v>11</v>
      </c>
      <c r="Y203" t="str">
        <f t="shared" si="4"/>
        <v>Other</v>
      </c>
      <c r="Z203" s="2" t="s">
        <v>111</v>
      </c>
      <c r="AB203" t="str">
        <f t="shared" si="5"/>
        <v>Individual Contributor</v>
      </c>
      <c r="AC203" s="2" t="s">
        <v>399</v>
      </c>
      <c r="AE203" t="str">
        <f t="shared" si="6"/>
        <v>Utilities, Energy and Extraction</v>
      </c>
      <c r="AF203" s="2">
        <v>8.0</v>
      </c>
      <c r="AG203" s="2" t="s">
        <v>1135</v>
      </c>
      <c r="AH203" s="2" t="s">
        <v>78</v>
      </c>
      <c r="AI203" s="11">
        <f>if(surveydata3!AE202="", 0, 1)</f>
        <v>0</v>
      </c>
      <c r="AJ203" s="11">
        <f>if(surveydata3!AF202="", 0, 1)</f>
        <v>0</v>
      </c>
      <c r="AK203" s="11">
        <f>if(surveydata3!AG202="", 0, 1)</f>
        <v>0</v>
      </c>
      <c r="AL203" s="11">
        <f>if(surveydata3!AH202="", 0, 1)</f>
        <v>1</v>
      </c>
      <c r="AM203" s="11">
        <f>if(surveydata3!AI202="", 0, 1)</f>
        <v>1</v>
      </c>
      <c r="AN203" s="11">
        <f>if(surveydata3!AJ202="", 0, 1)</f>
        <v>1</v>
      </c>
      <c r="AO203" s="11">
        <f>if(surveydata3!AK202="", 0, 1)</f>
        <v>0</v>
      </c>
      <c r="AP203" s="11">
        <f>if(surveydata3!AL202="", 0, 1)</f>
        <v>0</v>
      </c>
      <c r="AQ203" s="11">
        <f>if(surveydata3!AM202="", 0, 1)</f>
        <v>0</v>
      </c>
      <c r="AR203" s="11">
        <f>if(surveydata3!AN202="", 0, 1)</f>
        <v>0</v>
      </c>
      <c r="AS203" s="2" t="s">
        <v>116</v>
      </c>
      <c r="AU203" t="str">
        <f t="shared" si="7"/>
        <v>Stack Overflow</v>
      </c>
      <c r="AV203" s="2">
        <v>6.0</v>
      </c>
      <c r="AX203">
        <f t="shared" si="8"/>
        <v>6</v>
      </c>
      <c r="AY203" s="2">
        <v>4.0</v>
      </c>
      <c r="BA203">
        <f t="shared" si="9"/>
        <v>4</v>
      </c>
      <c r="BB203" s="2">
        <v>6.0</v>
      </c>
      <c r="BC203" s="2" t="s">
        <v>1136</v>
      </c>
      <c r="BD203" s="2" t="s">
        <v>101</v>
      </c>
      <c r="BF203" t="str">
        <f t="shared" si="10"/>
        <v>Google</v>
      </c>
      <c r="BG203" s="2">
        <v>10.0</v>
      </c>
      <c r="BH203" s="2" t="s">
        <v>1137</v>
      </c>
      <c r="BI203" s="2" t="s">
        <v>1138</v>
      </c>
      <c r="BJ203" s="2" t="s">
        <v>154</v>
      </c>
    </row>
    <row r="204">
      <c r="A204" s="2">
        <v>201.0</v>
      </c>
      <c r="B204">
        <f>if(surveydata3!D203="", 0, 1)</f>
        <v>1</v>
      </c>
      <c r="C204">
        <f>if(surveydata3!E203="", 0, 1)</f>
        <v>0</v>
      </c>
      <c r="D204">
        <f>if(surveydata3!F203="", 0, 1)</f>
        <v>1</v>
      </c>
      <c r="E204">
        <f>if(surveydata3!G203="", 0, 1)</f>
        <v>0</v>
      </c>
      <c r="F204">
        <f>if(surveydata3!H203="", 0, 1)</f>
        <v>1</v>
      </c>
      <c r="G204">
        <f>if(surveydata3!I203="", 0, 1)</f>
        <v>0</v>
      </c>
      <c r="H204" s="4">
        <v>33421.0</v>
      </c>
      <c r="I204" s="2">
        <f t="shared" si="1"/>
        <v>27</v>
      </c>
      <c r="J204" s="2">
        <v>7.0</v>
      </c>
      <c r="K204" s="2">
        <v>40.0</v>
      </c>
      <c r="L204" s="2">
        <v>6.0</v>
      </c>
      <c r="M204" s="2">
        <v>12.0</v>
      </c>
      <c r="N204" s="2" t="s">
        <v>291</v>
      </c>
      <c r="O204" s="2">
        <v>1.0</v>
      </c>
      <c r="P204" s="2" t="s">
        <v>129</v>
      </c>
      <c r="R204" t="str">
        <f t="shared" si="2"/>
        <v>backpack</v>
      </c>
      <c r="S204" s="2" t="s">
        <v>130</v>
      </c>
      <c r="U204" t="str">
        <f t="shared" si="3"/>
        <v>“Machine learning for life”</v>
      </c>
      <c r="V204" s="2">
        <v>1.0</v>
      </c>
      <c r="W204" s="2" t="s">
        <v>11</v>
      </c>
      <c r="Y204" t="str">
        <f t="shared" si="4"/>
        <v>Other</v>
      </c>
      <c r="Z204" s="2" t="s">
        <v>147</v>
      </c>
      <c r="AB204" t="str">
        <f t="shared" si="5"/>
        <v>Not Applicable</v>
      </c>
      <c r="AC204" s="2" t="s">
        <v>399</v>
      </c>
      <c r="AE204" t="str">
        <f t="shared" si="6"/>
        <v>Utilities, Energy and Extraction</v>
      </c>
      <c r="AF204" s="2">
        <v>0.0</v>
      </c>
      <c r="AG204" s="2" t="s">
        <v>1139</v>
      </c>
      <c r="AH204" s="2" t="s">
        <v>96</v>
      </c>
      <c r="AI204" s="11">
        <f>if(surveydata3!AE203="", 0, 1)</f>
        <v>0</v>
      </c>
      <c r="AJ204" s="11">
        <f>if(surveydata3!AF203="", 0, 1)</f>
        <v>0</v>
      </c>
      <c r="AK204" s="11">
        <f>if(surveydata3!AG203="", 0, 1)</f>
        <v>0</v>
      </c>
      <c r="AL204" s="11">
        <f>if(surveydata3!AH203="", 0, 1)</f>
        <v>1</v>
      </c>
      <c r="AM204" s="11">
        <f>if(surveydata3!AI203="", 0, 1)</f>
        <v>0</v>
      </c>
      <c r="AN204" s="11">
        <f>if(surveydata3!AJ203="", 0, 1)</f>
        <v>0</v>
      </c>
      <c r="AO204" s="11">
        <f>if(surveydata3!AK203="", 0, 1)</f>
        <v>0</v>
      </c>
      <c r="AP204" s="11">
        <f>if(surveydata3!AL203="", 0, 1)</f>
        <v>0</v>
      </c>
      <c r="AQ204" s="11">
        <f>if(surveydata3!AM203="", 0, 1)</f>
        <v>0</v>
      </c>
      <c r="AR204" s="11">
        <f>if(surveydata3!AN203="", 0, 1)</f>
        <v>0</v>
      </c>
      <c r="AT204" s="2" t="s">
        <v>1140</v>
      </c>
      <c r="AU204" t="str">
        <f t="shared" si="7"/>
        <v>stack overflow</v>
      </c>
      <c r="AV204" s="2">
        <v>3.0</v>
      </c>
      <c r="AX204">
        <f t="shared" si="8"/>
        <v>3</v>
      </c>
      <c r="AY204" s="2">
        <v>1.0</v>
      </c>
      <c r="BA204">
        <f t="shared" si="9"/>
        <v>1</v>
      </c>
      <c r="BB204" s="2">
        <v>2.0</v>
      </c>
      <c r="BC204" s="2" t="s">
        <v>1141</v>
      </c>
      <c r="BD204" s="2" t="s">
        <v>101</v>
      </c>
      <c r="BF204" t="str">
        <f t="shared" si="10"/>
        <v>Google</v>
      </c>
      <c r="BG204" s="2">
        <v>8.0</v>
      </c>
      <c r="BH204" s="2" t="s">
        <v>1142</v>
      </c>
    </row>
    <row r="205">
      <c r="A205" s="2">
        <v>202.0</v>
      </c>
      <c r="B205">
        <f>if(surveydata3!D204="", 0, 1)</f>
        <v>0</v>
      </c>
      <c r="C205">
        <f>if(surveydata3!E204="", 0, 1)</f>
        <v>1</v>
      </c>
      <c r="D205">
        <f>if(surveydata3!F204="", 0, 1)</f>
        <v>0</v>
      </c>
      <c r="E205">
        <f>if(surveydata3!G204="", 0, 1)</f>
        <v>0</v>
      </c>
      <c r="F205">
        <f>if(surveydata3!H204="", 0, 1)</f>
        <v>1</v>
      </c>
      <c r="G205">
        <f>if(surveydata3!I204="", 0, 1)</f>
        <v>0</v>
      </c>
      <c r="H205" s="4">
        <v>31693.0</v>
      </c>
      <c r="I205" s="2">
        <f t="shared" si="1"/>
        <v>31</v>
      </c>
      <c r="J205" s="2">
        <v>7.0</v>
      </c>
      <c r="K205" s="2">
        <v>25.0</v>
      </c>
      <c r="L205" s="2">
        <v>12.0</v>
      </c>
      <c r="M205" s="2">
        <v>6.0</v>
      </c>
      <c r="N205" s="2" t="s">
        <v>87</v>
      </c>
      <c r="O205" s="2">
        <v>0.0</v>
      </c>
      <c r="P205" s="2" t="s">
        <v>89</v>
      </c>
      <c r="R205" t="str">
        <f t="shared" si="2"/>
        <v>t-shirt</v>
      </c>
      <c r="S205" s="2" t="s">
        <v>72</v>
      </c>
      <c r="U205" t="str">
        <f t="shared" si="3"/>
        <v>“Data is the new bacon"</v>
      </c>
      <c r="V205" s="2">
        <v>1.0</v>
      </c>
      <c r="W205" s="2" t="s">
        <v>224</v>
      </c>
      <c r="Y205" t="str">
        <f t="shared" si="4"/>
        <v>Data Scientist</v>
      </c>
      <c r="Z205" s="2" t="s">
        <v>75</v>
      </c>
      <c r="AB205" t="str">
        <f t="shared" si="5"/>
        <v>Manager</v>
      </c>
      <c r="AC205" s="2" t="s">
        <v>412</v>
      </c>
      <c r="AE205" t="str">
        <f t="shared" si="6"/>
        <v>Transportation &amp; Delivery</v>
      </c>
      <c r="AF205" s="2">
        <v>3.0</v>
      </c>
      <c r="AG205" s="2" t="s">
        <v>1143</v>
      </c>
      <c r="AH205" s="2" t="s">
        <v>114</v>
      </c>
      <c r="AI205" s="11">
        <f>if(surveydata3!AE204="", 0, 1)</f>
        <v>0</v>
      </c>
      <c r="AJ205" s="11">
        <f>if(surveydata3!AF204="", 0, 1)</f>
        <v>0</v>
      </c>
      <c r="AK205" s="11">
        <f>if(surveydata3!AG204="", 0, 1)</f>
        <v>1</v>
      </c>
      <c r="AL205" s="11">
        <f>if(surveydata3!AH204="", 0, 1)</f>
        <v>0</v>
      </c>
      <c r="AM205" s="11">
        <f>if(surveydata3!AI204="", 0, 1)</f>
        <v>0</v>
      </c>
      <c r="AN205" s="11">
        <f>if(surveydata3!AJ204="", 0, 1)</f>
        <v>0</v>
      </c>
      <c r="AO205" s="11">
        <f>if(surveydata3!AK204="", 0, 1)</f>
        <v>0</v>
      </c>
      <c r="AP205" s="11">
        <f>if(surveydata3!AL204="", 0, 1)</f>
        <v>0</v>
      </c>
      <c r="AQ205" s="11">
        <f>if(surveydata3!AM204="", 0, 1)</f>
        <v>0</v>
      </c>
      <c r="AR205" s="11">
        <f>if(surveydata3!AN204="", 0, 1)</f>
        <v>0</v>
      </c>
      <c r="AS205" s="2" t="s">
        <v>116</v>
      </c>
      <c r="AU205" t="str">
        <f t="shared" si="7"/>
        <v>Stack Overflow</v>
      </c>
      <c r="AV205" s="2">
        <v>4.0</v>
      </c>
      <c r="AX205">
        <f t="shared" si="8"/>
        <v>4</v>
      </c>
      <c r="AY205" s="2">
        <v>2.0</v>
      </c>
      <c r="BA205">
        <f t="shared" si="9"/>
        <v>2</v>
      </c>
      <c r="BB205" s="2">
        <v>20.0</v>
      </c>
      <c r="BC205" s="2" t="s">
        <v>1144</v>
      </c>
      <c r="BE205" s="2" t="s">
        <v>1145</v>
      </c>
      <c r="BF205" t="str">
        <f t="shared" si="10"/>
        <v>German online news</v>
      </c>
      <c r="BG205" s="2">
        <v>9.0</v>
      </c>
      <c r="BH205" s="2" t="s">
        <v>1146</v>
      </c>
      <c r="BI205" s="2" t="s">
        <v>310</v>
      </c>
      <c r="BJ205" s="2" t="s">
        <v>202</v>
      </c>
    </row>
    <row r="206">
      <c r="A206" s="2">
        <v>203.0</v>
      </c>
      <c r="B206">
        <f>if(surveydata3!D205="", 0, 1)</f>
        <v>0</v>
      </c>
      <c r="C206">
        <f>if(surveydata3!E205="", 0, 1)</f>
        <v>0</v>
      </c>
      <c r="D206">
        <f>if(surveydata3!F205="", 0, 1)</f>
        <v>0</v>
      </c>
      <c r="E206">
        <f>if(surveydata3!G205="", 0, 1)</f>
        <v>0</v>
      </c>
      <c r="F206">
        <f>if(surveydata3!H205="", 0, 1)</f>
        <v>1</v>
      </c>
      <c r="G206">
        <f>if(surveydata3!I205="", 0, 1)</f>
        <v>0</v>
      </c>
      <c r="H206" s="4">
        <v>31498.0</v>
      </c>
      <c r="I206" s="2">
        <f t="shared" si="1"/>
        <v>32</v>
      </c>
      <c r="J206" s="2">
        <v>8.0</v>
      </c>
      <c r="K206" s="2">
        <v>0.0</v>
      </c>
      <c r="L206" s="2">
        <v>5.0</v>
      </c>
      <c r="M206" s="2">
        <v>12.0</v>
      </c>
      <c r="N206" s="2" t="s">
        <v>70</v>
      </c>
      <c r="O206" s="2">
        <v>1.0</v>
      </c>
      <c r="P206" s="2" t="s">
        <v>129</v>
      </c>
      <c r="R206" t="str">
        <f t="shared" si="2"/>
        <v>backpack</v>
      </c>
      <c r="S206" s="2" t="s">
        <v>130</v>
      </c>
      <c r="U206" t="str">
        <f t="shared" si="3"/>
        <v>“Machine learning for life”</v>
      </c>
      <c r="V206" s="2">
        <v>1.0</v>
      </c>
      <c r="W206" s="2" t="s">
        <v>315</v>
      </c>
      <c r="Y206" t="str">
        <f t="shared" si="4"/>
        <v>Software Engineer</v>
      </c>
      <c r="AA206" s="2" t="s">
        <v>361</v>
      </c>
      <c r="AB206" t="str">
        <f t="shared" si="5"/>
        <v>Senior</v>
      </c>
      <c r="AC206" s="2" t="s">
        <v>123</v>
      </c>
      <c r="AE206" t="str">
        <f t="shared" si="6"/>
        <v>Technology &amp; Internet</v>
      </c>
      <c r="AF206" s="2">
        <v>5.0</v>
      </c>
      <c r="AG206" s="2" t="s">
        <v>1147</v>
      </c>
      <c r="AH206" s="2" t="s">
        <v>114</v>
      </c>
      <c r="AI206" s="11">
        <f>if(surveydata3!AE205="", 0, 1)</f>
        <v>0</v>
      </c>
      <c r="AJ206" s="11">
        <f>if(surveydata3!AF205="", 0, 1)</f>
        <v>0</v>
      </c>
      <c r="AK206" s="11">
        <f>if(surveydata3!AG205="", 0, 1)</f>
        <v>0</v>
      </c>
      <c r="AL206" s="11">
        <f>if(surveydata3!AH205="", 0, 1)</f>
        <v>0</v>
      </c>
      <c r="AM206" s="11">
        <f>if(surveydata3!AI205="", 0, 1)</f>
        <v>0</v>
      </c>
      <c r="AN206" s="11">
        <f>if(surveydata3!AJ205="", 0, 1)</f>
        <v>1</v>
      </c>
      <c r="AO206" s="11">
        <f>if(surveydata3!AK205="", 0, 1)</f>
        <v>0</v>
      </c>
      <c r="AP206" s="11">
        <f>if(surveydata3!AL205="", 0, 1)</f>
        <v>0</v>
      </c>
      <c r="AQ206" s="11">
        <f>if(surveydata3!AM205="", 0, 1)</f>
        <v>0</v>
      </c>
      <c r="AR206" s="11">
        <f>if(surveydata3!AN205="", 0, 1)</f>
        <v>0</v>
      </c>
      <c r="AS206" s="2" t="s">
        <v>79</v>
      </c>
      <c r="AU206" t="str">
        <f t="shared" si="7"/>
        <v>Slack Channel</v>
      </c>
      <c r="AV206" s="2">
        <v>5.0</v>
      </c>
      <c r="AX206">
        <f t="shared" si="8"/>
        <v>5</v>
      </c>
      <c r="AY206" s="2">
        <v>6.0</v>
      </c>
      <c r="BA206">
        <f t="shared" si="9"/>
        <v>6</v>
      </c>
      <c r="BB206" s="2">
        <v>12.0</v>
      </c>
      <c r="BC206" s="2" t="s">
        <v>1148</v>
      </c>
      <c r="BD206" s="2" t="s">
        <v>84</v>
      </c>
      <c r="BF206" t="str">
        <f t="shared" si="10"/>
        <v>Friend / word of mouth</v>
      </c>
      <c r="BG206" s="2">
        <v>10.0</v>
      </c>
      <c r="BH206" s="2" t="s">
        <v>1149</v>
      </c>
      <c r="BI206" s="2" t="s">
        <v>1150</v>
      </c>
      <c r="BJ206" s="2" t="s">
        <v>1151</v>
      </c>
    </row>
    <row r="207">
      <c r="A207" s="2">
        <v>204.0</v>
      </c>
      <c r="B207">
        <f>if(surveydata3!D206="", 0, 1)</f>
        <v>0</v>
      </c>
      <c r="C207">
        <f>if(surveydata3!E206="", 0, 1)</f>
        <v>1</v>
      </c>
      <c r="D207">
        <f>if(surveydata3!F206="", 0, 1)</f>
        <v>0</v>
      </c>
      <c r="E207">
        <f>if(surveydata3!G206="", 0, 1)</f>
        <v>0</v>
      </c>
      <c r="F207">
        <f>if(surveydata3!H206="", 0, 1)</f>
        <v>1</v>
      </c>
      <c r="G207">
        <f>if(surveydata3!I206="", 0, 1)</f>
        <v>0</v>
      </c>
      <c r="H207" s="4">
        <v>31738.0</v>
      </c>
      <c r="I207" s="2">
        <f t="shared" si="1"/>
        <v>31</v>
      </c>
      <c r="J207" s="2">
        <v>8.0</v>
      </c>
      <c r="K207" s="2">
        <v>40.0</v>
      </c>
      <c r="L207" s="2">
        <v>10.0</v>
      </c>
      <c r="M207" s="2">
        <v>10.0</v>
      </c>
      <c r="N207" s="2" t="s">
        <v>70</v>
      </c>
      <c r="O207" s="2">
        <v>1.0</v>
      </c>
      <c r="P207" s="2" t="s">
        <v>71</v>
      </c>
      <c r="R207" t="str">
        <f t="shared" si="2"/>
        <v>hoodie</v>
      </c>
      <c r="S207" s="2" t="s">
        <v>130</v>
      </c>
      <c r="U207" t="str">
        <f t="shared" si="3"/>
        <v>“Machine learning for life”</v>
      </c>
      <c r="V207" s="2">
        <v>1.0</v>
      </c>
      <c r="W207" s="2" t="s">
        <v>224</v>
      </c>
      <c r="Y207" t="str">
        <f t="shared" si="4"/>
        <v>Data Scientist</v>
      </c>
      <c r="Z207" s="2" t="s">
        <v>111</v>
      </c>
      <c r="AB207" t="str">
        <f t="shared" si="5"/>
        <v>Individual Contributor</v>
      </c>
      <c r="AC207" s="2" t="s">
        <v>138</v>
      </c>
      <c r="AE207" t="str">
        <f t="shared" si="6"/>
        <v>Entertainment &amp; Leisure</v>
      </c>
      <c r="AF207" s="2">
        <v>5.0</v>
      </c>
      <c r="AG207" s="2" t="s">
        <v>1152</v>
      </c>
      <c r="AH207" s="2" t="s">
        <v>114</v>
      </c>
      <c r="AI207" s="11">
        <f>if(surveydata3!AE206="", 0, 1)</f>
        <v>0</v>
      </c>
      <c r="AJ207" s="11">
        <f>if(surveydata3!AF206="", 0, 1)</f>
        <v>0</v>
      </c>
      <c r="AK207" s="11">
        <f>if(surveydata3!AG206="", 0, 1)</f>
        <v>0</v>
      </c>
      <c r="AL207" s="11">
        <f>if(surveydata3!AH206="", 0, 1)</f>
        <v>0</v>
      </c>
      <c r="AM207" s="11">
        <f>if(surveydata3!AI206="", 0, 1)</f>
        <v>1</v>
      </c>
      <c r="AN207" s="11">
        <f>if(surveydata3!AJ206="", 0, 1)</f>
        <v>0</v>
      </c>
      <c r="AO207" s="11">
        <f>if(surveydata3!AK206="", 0, 1)</f>
        <v>0</v>
      </c>
      <c r="AP207" s="11">
        <f>if(surveydata3!AL206="", 0, 1)</f>
        <v>0</v>
      </c>
      <c r="AQ207" s="11">
        <f>if(surveydata3!AM206="", 0, 1)</f>
        <v>1</v>
      </c>
      <c r="AR207" s="11">
        <f>if(surveydata3!AN206="", 0, 1)</f>
        <v>0</v>
      </c>
      <c r="AU207" t="str">
        <f t="shared" si="7"/>
        <v/>
      </c>
      <c r="AX207" t="str">
        <f t="shared" si="8"/>
        <v/>
      </c>
      <c r="BA207" t="str">
        <f t="shared" si="9"/>
        <v/>
      </c>
      <c r="BD207" s="2" t="s">
        <v>101</v>
      </c>
      <c r="BF207" t="str">
        <f t="shared" si="10"/>
        <v>Google</v>
      </c>
      <c r="BG207" s="2">
        <v>10.0</v>
      </c>
      <c r="BH207" s="2" t="s">
        <v>1153</v>
      </c>
      <c r="BI207" s="2" t="s">
        <v>1154</v>
      </c>
    </row>
    <row r="208">
      <c r="A208" s="2">
        <v>205.0</v>
      </c>
      <c r="B208">
        <f>if(surveydata3!D207="", 0, 1)</f>
        <v>1</v>
      </c>
      <c r="C208">
        <f>if(surveydata3!E207="", 0, 1)</f>
        <v>1</v>
      </c>
      <c r="D208">
        <f>if(surveydata3!F207="", 0, 1)</f>
        <v>0</v>
      </c>
      <c r="E208">
        <f>if(surveydata3!G207="", 0, 1)</f>
        <v>0</v>
      </c>
      <c r="F208">
        <f>if(surveydata3!H207="", 0, 1)</f>
        <v>1</v>
      </c>
      <c r="G208">
        <f>if(surveydata3!I207="", 0, 1)</f>
        <v>0</v>
      </c>
      <c r="H208" s="4">
        <v>28682.0</v>
      </c>
      <c r="I208" s="2">
        <f t="shared" si="1"/>
        <v>40</v>
      </c>
      <c r="J208" s="2">
        <v>8.0</v>
      </c>
      <c r="K208" s="2">
        <v>30.0</v>
      </c>
      <c r="L208" s="2">
        <v>9.0</v>
      </c>
      <c r="M208" s="2">
        <v>10.0</v>
      </c>
      <c r="N208" s="2" t="s">
        <v>167</v>
      </c>
      <c r="O208" s="2">
        <v>0.0</v>
      </c>
      <c r="P208" s="2" t="s">
        <v>71</v>
      </c>
      <c r="R208" t="str">
        <f t="shared" si="2"/>
        <v>hoodie</v>
      </c>
      <c r="S208" s="2" t="s">
        <v>135</v>
      </c>
      <c r="U208" t="str">
        <f t="shared" si="3"/>
        <v>“A quality life demands quality questions”</v>
      </c>
      <c r="V208" s="2">
        <v>1.0</v>
      </c>
      <c r="W208" s="2" t="s">
        <v>315</v>
      </c>
      <c r="Y208" t="str">
        <f t="shared" si="4"/>
        <v>Software Engineer</v>
      </c>
      <c r="Z208" s="2" t="s">
        <v>111</v>
      </c>
      <c r="AB208" t="str">
        <f t="shared" si="5"/>
        <v>Individual Contributor</v>
      </c>
      <c r="AC208" s="2" t="s">
        <v>123</v>
      </c>
      <c r="AE208" t="str">
        <f t="shared" si="6"/>
        <v>Technology &amp; Internet</v>
      </c>
      <c r="AF208" s="2">
        <v>10.0</v>
      </c>
      <c r="AG208" s="2" t="s">
        <v>1155</v>
      </c>
      <c r="AH208" s="2" t="s">
        <v>114</v>
      </c>
      <c r="AI208" s="11">
        <f>if(surveydata3!AE207="", 0, 1)</f>
        <v>0</v>
      </c>
      <c r="AJ208" s="11">
        <f>if(surveydata3!AF207="", 0, 1)</f>
        <v>0</v>
      </c>
      <c r="AK208" s="11">
        <f>if(surveydata3!AG207="", 0, 1)</f>
        <v>0</v>
      </c>
      <c r="AL208" s="11">
        <f>if(surveydata3!AH207="", 0, 1)</f>
        <v>1</v>
      </c>
      <c r="AM208" s="11">
        <f>if(surveydata3!AI207="", 0, 1)</f>
        <v>0</v>
      </c>
      <c r="AN208" s="11">
        <f>if(surveydata3!AJ207="", 0, 1)</f>
        <v>0</v>
      </c>
      <c r="AO208" s="11">
        <f>if(surveydata3!AK207="", 0, 1)</f>
        <v>0</v>
      </c>
      <c r="AP208" s="11">
        <f>if(surveydata3!AL207="", 0, 1)</f>
        <v>0</v>
      </c>
      <c r="AQ208" s="11">
        <f>if(surveydata3!AM207="", 0, 1)</f>
        <v>0</v>
      </c>
      <c r="AR208" s="11">
        <f>if(surveydata3!AN207="", 0, 1)</f>
        <v>0</v>
      </c>
      <c r="AS208" s="2" t="s">
        <v>97</v>
      </c>
      <c r="AU208" t="str">
        <f t="shared" si="7"/>
        <v>Forums</v>
      </c>
      <c r="AW208" s="2" t="s">
        <v>1156</v>
      </c>
      <c r="AX208" t="str">
        <f t="shared" si="8"/>
        <v>Just relocated to the US and didn't spend a lot of time to my learning</v>
      </c>
      <c r="AZ208" s="2" t="s">
        <v>1157</v>
      </c>
      <c r="BA208" t="str">
        <f t="shared" si="9"/>
        <v>Same issue with relocation</v>
      </c>
      <c r="BB208" s="2">
        <v>4.0</v>
      </c>
      <c r="BC208" s="2" t="s">
        <v>1158</v>
      </c>
      <c r="BD208" s="2" t="s">
        <v>101</v>
      </c>
      <c r="BF208" t="str">
        <f t="shared" si="10"/>
        <v>Google</v>
      </c>
      <c r="BG208" s="2">
        <v>9.0</v>
      </c>
      <c r="BH208" s="2" t="s">
        <v>1159</v>
      </c>
      <c r="BJ208" s="2" t="s">
        <v>1160</v>
      </c>
    </row>
    <row r="209">
      <c r="A209" s="2">
        <v>206.0</v>
      </c>
      <c r="B209">
        <f>if(surveydata3!D208="", 0, 1)</f>
        <v>1</v>
      </c>
      <c r="C209">
        <f>if(surveydata3!E208="", 0, 1)</f>
        <v>0</v>
      </c>
      <c r="D209">
        <f>if(surveydata3!F208="", 0, 1)</f>
        <v>0</v>
      </c>
      <c r="E209">
        <f>if(surveydata3!G208="", 0, 1)</f>
        <v>0</v>
      </c>
      <c r="F209">
        <f>if(surveydata3!H208="", 0, 1)</f>
        <v>0</v>
      </c>
      <c r="G209">
        <f>if(surveydata3!I208="", 0, 1)</f>
        <v>0</v>
      </c>
      <c r="H209" s="4">
        <v>27885.0</v>
      </c>
      <c r="I209" s="2">
        <f t="shared" si="1"/>
        <v>42</v>
      </c>
      <c r="J209" s="2">
        <v>6.0</v>
      </c>
      <c r="K209" s="2">
        <v>60.0</v>
      </c>
      <c r="L209" s="2">
        <v>6.0</v>
      </c>
      <c r="M209" s="2">
        <v>10.0</v>
      </c>
      <c r="N209" s="2" t="s">
        <v>120</v>
      </c>
      <c r="O209" s="2">
        <v>1.0</v>
      </c>
      <c r="P209" s="2" t="s">
        <v>129</v>
      </c>
      <c r="R209" t="str">
        <f t="shared" si="2"/>
        <v>backpack</v>
      </c>
      <c r="S209" s="2" t="s">
        <v>72</v>
      </c>
      <c r="U209" t="str">
        <f t="shared" si="3"/>
        <v>“Data is the new bacon"</v>
      </c>
      <c r="V209" s="2">
        <v>0.0</v>
      </c>
      <c r="Y209" t="str">
        <f t="shared" si="4"/>
        <v/>
      </c>
      <c r="AB209" t="str">
        <f t="shared" si="5"/>
        <v/>
      </c>
      <c r="AE209" t="str">
        <f t="shared" si="6"/>
        <v/>
      </c>
      <c r="AH209" s="2" t="s">
        <v>78</v>
      </c>
      <c r="AI209" s="11">
        <f>if(surveydata3!AE208="", 0, 1)</f>
        <v>0</v>
      </c>
      <c r="AJ209" s="11">
        <f>if(surveydata3!AF208="", 0, 1)</f>
        <v>0</v>
      </c>
      <c r="AK209" s="11">
        <f>if(surveydata3!AG208="", 0, 1)</f>
        <v>0</v>
      </c>
      <c r="AL209" s="11">
        <f>if(surveydata3!AH208="", 0, 1)</f>
        <v>0</v>
      </c>
      <c r="AM209" s="11">
        <f>if(surveydata3!AI208="", 0, 1)</f>
        <v>0</v>
      </c>
      <c r="AN209" s="11">
        <f>if(surveydata3!AJ208="", 0, 1)</f>
        <v>1</v>
      </c>
      <c r="AO209" s="11">
        <f>if(surveydata3!AK208="", 0, 1)</f>
        <v>0</v>
      </c>
      <c r="AP209" s="11">
        <f>if(surveydata3!AL208="", 0, 1)</f>
        <v>0</v>
      </c>
      <c r="AQ209" s="11">
        <f>if(surveydata3!AM208="", 0, 1)</f>
        <v>0</v>
      </c>
      <c r="AR209" s="11">
        <f>if(surveydata3!AN208="", 0, 1)</f>
        <v>1</v>
      </c>
      <c r="AS209" s="2" t="s">
        <v>97</v>
      </c>
      <c r="AU209" t="str">
        <f t="shared" si="7"/>
        <v>Forums</v>
      </c>
      <c r="AV209" s="2">
        <v>5.0</v>
      </c>
      <c r="AX209">
        <f t="shared" si="8"/>
        <v>5</v>
      </c>
      <c r="AY209" s="2">
        <v>4.0</v>
      </c>
      <c r="BA209">
        <f t="shared" si="9"/>
        <v>4</v>
      </c>
      <c r="BB209" s="2">
        <v>8.0</v>
      </c>
      <c r="BC209" s="2" t="s">
        <v>1162</v>
      </c>
      <c r="BE209" s="2" t="s">
        <v>1163</v>
      </c>
      <c r="BF209" t="str">
        <f t="shared" si="10"/>
        <v>Company Partner (General Electric)</v>
      </c>
      <c r="BG209" s="2">
        <v>9.0</v>
      </c>
      <c r="BH209" s="2" t="s">
        <v>1164</v>
      </c>
      <c r="BI209" s="2" t="s">
        <v>1165</v>
      </c>
      <c r="BJ209" s="2" t="s">
        <v>1166</v>
      </c>
    </row>
    <row r="210">
      <c r="A210" s="2">
        <v>207.0</v>
      </c>
      <c r="B210">
        <f>if(surveydata3!D209="", 0, 1)</f>
        <v>1</v>
      </c>
      <c r="C210">
        <f>if(surveydata3!E209="", 0, 1)</f>
        <v>0</v>
      </c>
      <c r="D210">
        <f>if(surveydata3!F209="", 0, 1)</f>
        <v>0</v>
      </c>
      <c r="E210">
        <f>if(surveydata3!G209="", 0, 1)</f>
        <v>0</v>
      </c>
      <c r="F210">
        <f>if(surveydata3!H209="", 0, 1)</f>
        <v>1</v>
      </c>
      <c r="G210">
        <f>if(surveydata3!I209="", 0, 1)</f>
        <v>0</v>
      </c>
      <c r="H210" s="4">
        <v>29440.0</v>
      </c>
      <c r="I210" s="2">
        <f t="shared" si="1"/>
        <v>38</v>
      </c>
      <c r="J210" s="2">
        <v>7.0</v>
      </c>
      <c r="K210" s="2">
        <v>30.0</v>
      </c>
      <c r="L210" s="2">
        <v>11.0</v>
      </c>
      <c r="M210" s="2">
        <v>4.0</v>
      </c>
      <c r="N210" s="2" t="s">
        <v>291</v>
      </c>
      <c r="O210" s="2">
        <v>1.0</v>
      </c>
      <c r="P210" s="2" t="s">
        <v>108</v>
      </c>
      <c r="R210" t="str">
        <f t="shared" si="2"/>
        <v>jacket (brand is TBD... probably Patagonia)</v>
      </c>
      <c r="T210" s="2" t="s">
        <v>1167</v>
      </c>
      <c r="U210" t="str">
        <f t="shared" si="3"/>
        <v>Data driven humanoid</v>
      </c>
      <c r="V210" s="2">
        <v>1.0</v>
      </c>
      <c r="W210" s="2" t="s">
        <v>315</v>
      </c>
      <c r="Y210" t="str">
        <f t="shared" si="4"/>
        <v>Software Engineer</v>
      </c>
      <c r="Z210" s="2" t="s">
        <v>122</v>
      </c>
      <c r="AB210" t="str">
        <f t="shared" si="5"/>
        <v>Director</v>
      </c>
      <c r="AC210" s="2" t="s">
        <v>123</v>
      </c>
      <c r="AE210" t="str">
        <f t="shared" si="6"/>
        <v>Technology &amp; Internet</v>
      </c>
      <c r="AF210" s="2">
        <v>11.0</v>
      </c>
      <c r="AG210" s="2" t="s">
        <v>1168</v>
      </c>
      <c r="AH210" s="2" t="s">
        <v>78</v>
      </c>
      <c r="AI210" s="11">
        <f>if(surveydata3!AE209="", 0, 1)</f>
        <v>0</v>
      </c>
      <c r="AJ210" s="11">
        <f>if(surveydata3!AF209="", 0, 1)</f>
        <v>0</v>
      </c>
      <c r="AK210" s="11">
        <f>if(surveydata3!AG209="", 0, 1)</f>
        <v>0</v>
      </c>
      <c r="AL210" s="11">
        <f>if(surveydata3!AH209="", 0, 1)</f>
        <v>0</v>
      </c>
      <c r="AM210" s="11">
        <f>if(surveydata3!AI209="", 0, 1)</f>
        <v>1</v>
      </c>
      <c r="AN210" s="11">
        <f>if(surveydata3!AJ209="", 0, 1)</f>
        <v>0</v>
      </c>
      <c r="AO210" s="11">
        <f>if(surveydata3!AK209="", 0, 1)</f>
        <v>0</v>
      </c>
      <c r="AP210" s="11">
        <f>if(surveydata3!AL209="", 0, 1)</f>
        <v>0</v>
      </c>
      <c r="AQ210" s="11">
        <f>if(surveydata3!AM209="", 0, 1)</f>
        <v>0</v>
      </c>
      <c r="AR210" s="11">
        <f>if(surveydata3!AN209="", 0, 1)</f>
        <v>0</v>
      </c>
      <c r="AS210" s="2" t="s">
        <v>97</v>
      </c>
      <c r="AU210" t="str">
        <f t="shared" si="7"/>
        <v>Forums</v>
      </c>
      <c r="AV210" s="2">
        <v>6.0</v>
      </c>
      <c r="AX210">
        <f t="shared" si="8"/>
        <v>6</v>
      </c>
      <c r="AY210" s="2">
        <v>6.0</v>
      </c>
      <c r="BA210">
        <f t="shared" si="9"/>
        <v>6</v>
      </c>
      <c r="BB210" s="2">
        <v>30.0</v>
      </c>
      <c r="BC210" s="2" t="s">
        <v>1169</v>
      </c>
      <c r="BD210" s="2" t="s">
        <v>101</v>
      </c>
      <c r="BF210" t="str">
        <f t="shared" si="10"/>
        <v>Google</v>
      </c>
      <c r="BG210" s="2">
        <v>10.0</v>
      </c>
      <c r="BH210" s="2" t="s">
        <v>1170</v>
      </c>
      <c r="BI210" s="2" t="s">
        <v>1171</v>
      </c>
      <c r="BJ210" s="2" t="s">
        <v>1172</v>
      </c>
    </row>
    <row r="211">
      <c r="A211" s="2">
        <v>208.0</v>
      </c>
      <c r="B211">
        <f>if(surveydata3!D210="", 0, 1)</f>
        <v>0</v>
      </c>
      <c r="C211">
        <f>if(surveydata3!E210="", 0, 1)</f>
        <v>0</v>
      </c>
      <c r="D211">
        <f>if(surveydata3!F210="", 0, 1)</f>
        <v>1</v>
      </c>
      <c r="E211">
        <f>if(surveydata3!G210="", 0, 1)</f>
        <v>0</v>
      </c>
      <c r="F211">
        <f>if(surveydata3!H210="", 0, 1)</f>
        <v>0</v>
      </c>
      <c r="G211">
        <f>if(surveydata3!I210="", 0, 1)</f>
        <v>0</v>
      </c>
      <c r="H211" s="4">
        <v>29809.0</v>
      </c>
      <c r="I211" s="2">
        <f t="shared" si="1"/>
        <v>37</v>
      </c>
      <c r="J211" s="2">
        <v>5.0</v>
      </c>
      <c r="K211" s="2">
        <v>20.0</v>
      </c>
      <c r="L211" s="2">
        <v>18.0</v>
      </c>
      <c r="M211" s="2">
        <v>0.0</v>
      </c>
      <c r="N211" s="2" t="s">
        <v>405</v>
      </c>
      <c r="O211" s="2">
        <v>1.0</v>
      </c>
      <c r="P211" s="2" t="s">
        <v>89</v>
      </c>
      <c r="R211" t="str">
        <f t="shared" si="2"/>
        <v>t-shirt</v>
      </c>
      <c r="T211" s="2" t="s">
        <v>1173</v>
      </c>
      <c r="U211" t="str">
        <f t="shared" si="3"/>
        <v>Self-driven engineer of self-driving cars</v>
      </c>
      <c r="V211" s="2">
        <v>1.0</v>
      </c>
      <c r="W211" s="2" t="s">
        <v>515</v>
      </c>
      <c r="Y211" t="str">
        <f t="shared" si="4"/>
        <v>Research</v>
      </c>
      <c r="AA211" s="2" t="s">
        <v>1174</v>
      </c>
      <c r="AB211" t="str">
        <f t="shared" si="5"/>
        <v>Assistant Professor</v>
      </c>
      <c r="AC211" s="2" t="s">
        <v>76</v>
      </c>
      <c r="AE211" t="str">
        <f t="shared" si="6"/>
        <v>Education</v>
      </c>
      <c r="AF211" s="2">
        <v>15.0</v>
      </c>
      <c r="AG211" s="2" t="s">
        <v>1175</v>
      </c>
      <c r="AH211" s="2" t="s">
        <v>96</v>
      </c>
      <c r="AI211" s="11">
        <f>if(surveydata3!AE210="", 0, 1)</f>
        <v>0</v>
      </c>
      <c r="AJ211" s="11">
        <f>if(surveydata3!AF210="", 0, 1)</f>
        <v>0</v>
      </c>
      <c r="AK211" s="11">
        <f>if(surveydata3!AG210="", 0, 1)</f>
        <v>1</v>
      </c>
      <c r="AL211" s="11">
        <f>if(surveydata3!AH210="", 0, 1)</f>
        <v>0</v>
      </c>
      <c r="AM211" s="11">
        <f>if(surveydata3!AI210="", 0, 1)</f>
        <v>0</v>
      </c>
      <c r="AN211" s="11">
        <f>if(surveydata3!AJ210="", 0, 1)</f>
        <v>0</v>
      </c>
      <c r="AO211" s="11">
        <f>if(surveydata3!AK210="", 0, 1)</f>
        <v>1</v>
      </c>
      <c r="AP211" s="11">
        <f>if(surveydata3!AL210="", 0, 1)</f>
        <v>0</v>
      </c>
      <c r="AQ211" s="11">
        <f>if(surveydata3!AM210="", 0, 1)</f>
        <v>0</v>
      </c>
      <c r="AR211" s="11">
        <f>if(surveydata3!AN210="", 0, 1)</f>
        <v>0</v>
      </c>
      <c r="AS211" s="2" t="s">
        <v>79</v>
      </c>
      <c r="AU211" t="str">
        <f t="shared" si="7"/>
        <v>Slack Channel</v>
      </c>
      <c r="AW211" s="2">
        <v>16.0</v>
      </c>
      <c r="AX211">
        <f t="shared" si="8"/>
        <v>16</v>
      </c>
      <c r="AZ211" s="2">
        <v>10.0</v>
      </c>
      <c r="BA211">
        <f t="shared" si="9"/>
        <v>10</v>
      </c>
      <c r="BB211" s="2">
        <v>2.0</v>
      </c>
      <c r="BC211" s="2" t="s">
        <v>1176</v>
      </c>
      <c r="BD211" s="2" t="s">
        <v>84</v>
      </c>
      <c r="BF211" t="str">
        <f t="shared" si="10"/>
        <v>Friend / word of mouth</v>
      </c>
      <c r="BG211" s="2">
        <v>10.0</v>
      </c>
      <c r="BH211" s="2" t="s">
        <v>1177</v>
      </c>
      <c r="BI211" s="2" t="s">
        <v>1178</v>
      </c>
      <c r="BJ211" s="2" t="s">
        <v>1179</v>
      </c>
    </row>
    <row r="212">
      <c r="A212" s="2">
        <v>209.0</v>
      </c>
      <c r="B212">
        <f>if(surveydata3!D211="", 0, 1)</f>
        <v>0</v>
      </c>
      <c r="C212">
        <f>if(surveydata3!E211="", 0, 1)</f>
        <v>1</v>
      </c>
      <c r="D212">
        <f>if(surveydata3!F211="", 0, 1)</f>
        <v>0</v>
      </c>
      <c r="E212">
        <f>if(surveydata3!G211="", 0, 1)</f>
        <v>0</v>
      </c>
      <c r="F212">
        <f>if(surveydata3!H211="", 0, 1)</f>
        <v>0</v>
      </c>
      <c r="G212">
        <f>if(surveydata3!I211="", 0, 1)</f>
        <v>0</v>
      </c>
      <c r="H212" s="4">
        <v>43048.0</v>
      </c>
      <c r="I212" s="2">
        <f t="shared" si="1"/>
        <v>0</v>
      </c>
      <c r="J212" s="2">
        <v>7.0</v>
      </c>
      <c r="K212" s="2">
        <v>120.0</v>
      </c>
      <c r="L212" s="2">
        <v>12.0</v>
      </c>
      <c r="M212" s="2">
        <v>15.0</v>
      </c>
      <c r="N212" s="2" t="s">
        <v>291</v>
      </c>
      <c r="O212" s="2">
        <v>1.0</v>
      </c>
      <c r="P212" s="2" t="s">
        <v>89</v>
      </c>
      <c r="R212" t="str">
        <f t="shared" si="2"/>
        <v>t-shirt</v>
      </c>
      <c r="S212" s="2" t="s">
        <v>130</v>
      </c>
      <c r="U212" t="str">
        <f t="shared" si="3"/>
        <v>“Machine learning for life”</v>
      </c>
      <c r="V212" s="2">
        <v>1.0</v>
      </c>
      <c r="W212" s="2" t="s">
        <v>224</v>
      </c>
      <c r="Y212" t="str">
        <f t="shared" si="4"/>
        <v>Data Scientist</v>
      </c>
      <c r="Z212" s="2" t="s">
        <v>451</v>
      </c>
      <c r="AB212" t="str">
        <f t="shared" si="5"/>
        <v>Intern</v>
      </c>
      <c r="AC212" s="2" t="s">
        <v>123</v>
      </c>
      <c r="AE212" t="str">
        <f t="shared" si="6"/>
        <v>Technology &amp; Internet</v>
      </c>
      <c r="AF212" s="2">
        <v>2.0</v>
      </c>
      <c r="AG212" s="2" t="s">
        <v>249</v>
      </c>
      <c r="AH212" s="2" t="s">
        <v>78</v>
      </c>
      <c r="AI212" s="11">
        <f>if(surveydata3!AE211="", 0, 1)</f>
        <v>0</v>
      </c>
      <c r="AJ212" s="11">
        <f>if(surveydata3!AF211="", 0, 1)</f>
        <v>0</v>
      </c>
      <c r="AK212" s="11">
        <f>if(surveydata3!AG211="", 0, 1)</f>
        <v>0</v>
      </c>
      <c r="AL212" s="11">
        <f>if(surveydata3!AH211="", 0, 1)</f>
        <v>0</v>
      </c>
      <c r="AM212" s="11">
        <f>if(surveydata3!AI211="", 0, 1)</f>
        <v>1</v>
      </c>
      <c r="AN212" s="11">
        <f>if(surveydata3!AJ211="", 0, 1)</f>
        <v>0</v>
      </c>
      <c r="AO212" s="11">
        <f>if(surveydata3!AK211="", 0, 1)</f>
        <v>0</v>
      </c>
      <c r="AP212" s="11">
        <f>if(surveydata3!AL211="", 0, 1)</f>
        <v>0</v>
      </c>
      <c r="AQ212" s="11">
        <f>if(surveydata3!AM211="", 0, 1)</f>
        <v>0</v>
      </c>
      <c r="AR212" s="11">
        <f>if(surveydata3!AN211="", 0, 1)</f>
        <v>0</v>
      </c>
      <c r="AS212" s="2" t="s">
        <v>97</v>
      </c>
      <c r="AU212" t="str">
        <f t="shared" si="7"/>
        <v>Forums</v>
      </c>
      <c r="AW212" s="2">
        <v>8.0</v>
      </c>
      <c r="AX212">
        <f t="shared" si="8"/>
        <v>8</v>
      </c>
      <c r="AY212" s="2">
        <v>6.0</v>
      </c>
      <c r="BA212">
        <f t="shared" si="9"/>
        <v>6</v>
      </c>
      <c r="BB212" s="2">
        <v>10.0</v>
      </c>
      <c r="BC212" s="2" t="s">
        <v>1180</v>
      </c>
      <c r="BD212" s="2" t="s">
        <v>84</v>
      </c>
      <c r="BF212" t="str">
        <f t="shared" si="10"/>
        <v>Friend / word of mouth</v>
      </c>
      <c r="BG212" s="2">
        <v>8.0</v>
      </c>
      <c r="BH212" s="2" t="s">
        <v>1181</v>
      </c>
      <c r="BI212" s="2" t="s">
        <v>1182</v>
      </c>
      <c r="BJ212" s="2" t="s">
        <v>420</v>
      </c>
    </row>
    <row r="213">
      <c r="A213" s="2">
        <v>210.0</v>
      </c>
      <c r="B213">
        <f>if(surveydata3!D212="", 0, 1)</f>
        <v>1</v>
      </c>
      <c r="C213">
        <f>if(surveydata3!E212="", 0, 1)</f>
        <v>0</v>
      </c>
      <c r="D213">
        <f>if(surveydata3!F212="", 0, 1)</f>
        <v>0</v>
      </c>
      <c r="E213">
        <f>if(surveydata3!G212="", 0, 1)</f>
        <v>0</v>
      </c>
      <c r="F213">
        <f>if(surveydata3!H212="", 0, 1)</f>
        <v>0</v>
      </c>
      <c r="G213">
        <f>if(surveydata3!I212="", 0, 1)</f>
        <v>0</v>
      </c>
      <c r="H213" s="4">
        <v>32706.0</v>
      </c>
      <c r="I213" s="2">
        <f t="shared" si="1"/>
        <v>29</v>
      </c>
      <c r="J213" s="2">
        <v>6.0</v>
      </c>
      <c r="K213" s="2">
        <v>120.0</v>
      </c>
      <c r="L213" s="2">
        <v>10.0</v>
      </c>
      <c r="M213" s="2">
        <v>5.0</v>
      </c>
      <c r="N213" s="2" t="s">
        <v>87</v>
      </c>
      <c r="O213" s="2">
        <v>0.0</v>
      </c>
      <c r="P213" s="2" t="s">
        <v>108</v>
      </c>
      <c r="R213" t="str">
        <f t="shared" si="2"/>
        <v>jacket (brand is TBD... probably Patagonia)</v>
      </c>
      <c r="S213" s="2" t="s">
        <v>135</v>
      </c>
      <c r="U213" t="str">
        <f t="shared" si="3"/>
        <v>“A quality life demands quality questions”</v>
      </c>
      <c r="V213" s="2">
        <v>1.0</v>
      </c>
      <c r="W213" s="2" t="s">
        <v>315</v>
      </c>
      <c r="Y213" t="str">
        <f t="shared" si="4"/>
        <v>Software Engineer</v>
      </c>
      <c r="Z213" s="2" t="s">
        <v>147</v>
      </c>
      <c r="AB213" t="str">
        <f t="shared" si="5"/>
        <v>Not Applicable</v>
      </c>
      <c r="AC213" s="2" t="s">
        <v>123</v>
      </c>
      <c r="AE213" t="str">
        <f t="shared" si="6"/>
        <v>Technology &amp; Internet</v>
      </c>
      <c r="AF213" s="2">
        <v>5.0</v>
      </c>
      <c r="AG213" s="2" t="s">
        <v>1183</v>
      </c>
      <c r="AH213" s="2" t="s">
        <v>464</v>
      </c>
      <c r="AI213" s="11">
        <f>if(surveydata3!AE212="", 0, 1)</f>
        <v>0</v>
      </c>
      <c r="AJ213" s="11">
        <f>if(surveydata3!AF212="", 0, 1)</f>
        <v>0</v>
      </c>
      <c r="AK213" s="11">
        <f>if(surveydata3!AG212="", 0, 1)</f>
        <v>0</v>
      </c>
      <c r="AL213" s="11">
        <f>if(surveydata3!AH212="", 0, 1)</f>
        <v>0</v>
      </c>
      <c r="AM213" s="11">
        <f>if(surveydata3!AI212="", 0, 1)</f>
        <v>1</v>
      </c>
      <c r="AN213" s="11">
        <f>if(surveydata3!AJ212="", 0, 1)</f>
        <v>0</v>
      </c>
      <c r="AO213" s="11">
        <f>if(surveydata3!AK212="", 0, 1)</f>
        <v>0</v>
      </c>
      <c r="AP213" s="11">
        <f>if(surveydata3!AL212="", 0, 1)</f>
        <v>0</v>
      </c>
      <c r="AQ213" s="11">
        <f>if(surveydata3!AM212="", 0, 1)</f>
        <v>0</v>
      </c>
      <c r="AR213" s="11">
        <f>if(surveydata3!AN212="", 0, 1)</f>
        <v>0</v>
      </c>
      <c r="AS213" s="2" t="s">
        <v>116</v>
      </c>
      <c r="AU213" t="str">
        <f t="shared" si="7"/>
        <v>Stack Overflow</v>
      </c>
      <c r="AV213" s="2">
        <v>5.0</v>
      </c>
      <c r="AX213">
        <f t="shared" si="8"/>
        <v>5</v>
      </c>
      <c r="AY213" s="2">
        <v>5.0</v>
      </c>
      <c r="BA213">
        <f t="shared" si="9"/>
        <v>5</v>
      </c>
      <c r="BB213" s="2">
        <v>3.0</v>
      </c>
      <c r="BC213" s="2" t="s">
        <v>1184</v>
      </c>
      <c r="BD213" s="2" t="s">
        <v>101</v>
      </c>
      <c r="BF213" t="str">
        <f t="shared" si="10"/>
        <v>Google</v>
      </c>
      <c r="BG213" s="2">
        <v>9.0</v>
      </c>
      <c r="BH213" s="2" t="s">
        <v>1185</v>
      </c>
    </row>
    <row r="214">
      <c r="A214" s="2">
        <v>211.0</v>
      </c>
      <c r="B214">
        <f>if(surveydata3!D213="", 0, 1)</f>
        <v>1</v>
      </c>
      <c r="C214">
        <f>if(surveydata3!E213="", 0, 1)</f>
        <v>0</v>
      </c>
      <c r="D214">
        <f>if(surveydata3!F213="", 0, 1)</f>
        <v>0</v>
      </c>
      <c r="E214">
        <f>if(surveydata3!G213="", 0, 1)</f>
        <v>0</v>
      </c>
      <c r="F214">
        <f>if(surveydata3!H213="", 0, 1)</f>
        <v>0</v>
      </c>
      <c r="G214">
        <f>if(surveydata3!I213="", 0, 1)</f>
        <v>0</v>
      </c>
      <c r="H214" s="4">
        <v>31548.0</v>
      </c>
      <c r="I214" s="2">
        <f t="shared" si="1"/>
        <v>32</v>
      </c>
      <c r="J214" s="2">
        <v>5.0</v>
      </c>
      <c r="K214" s="2">
        <v>360.0</v>
      </c>
      <c r="L214" s="2">
        <v>8.0</v>
      </c>
      <c r="M214" s="2">
        <v>1.0</v>
      </c>
      <c r="N214" s="2" t="s">
        <v>87</v>
      </c>
      <c r="O214" s="2">
        <v>1.0</v>
      </c>
      <c r="P214" s="2" t="s">
        <v>129</v>
      </c>
      <c r="R214" t="str">
        <f t="shared" si="2"/>
        <v>backpack</v>
      </c>
      <c r="S214" s="2" t="s">
        <v>130</v>
      </c>
      <c r="U214" t="str">
        <f t="shared" si="3"/>
        <v>“Machine learning for life”</v>
      </c>
      <c r="V214" s="2">
        <v>0.0</v>
      </c>
      <c r="Y214" t="str">
        <f t="shared" si="4"/>
        <v/>
      </c>
      <c r="AB214" t="str">
        <f t="shared" si="5"/>
        <v/>
      </c>
      <c r="AE214" t="str">
        <f t="shared" si="6"/>
        <v/>
      </c>
      <c r="AH214" s="2" t="s">
        <v>78</v>
      </c>
      <c r="AI214" s="11">
        <f>if(surveydata3!AE213="", 0, 1)</f>
        <v>0</v>
      </c>
      <c r="AJ214" s="11">
        <f>if(surveydata3!AF213="", 0, 1)</f>
        <v>0</v>
      </c>
      <c r="AK214" s="11">
        <f>if(surveydata3!AG213="", 0, 1)</f>
        <v>0</v>
      </c>
      <c r="AL214" s="11">
        <f>if(surveydata3!AH213="", 0, 1)</f>
        <v>0</v>
      </c>
      <c r="AM214" s="11">
        <f>if(surveydata3!AI213="", 0, 1)</f>
        <v>0</v>
      </c>
      <c r="AN214" s="11">
        <f>if(surveydata3!AJ213="", 0, 1)</f>
        <v>0</v>
      </c>
      <c r="AO214" s="11">
        <f>if(surveydata3!AK213="", 0, 1)</f>
        <v>0</v>
      </c>
      <c r="AP214" s="11">
        <f>if(surveydata3!AL213="", 0, 1)</f>
        <v>0</v>
      </c>
      <c r="AQ214" s="11">
        <f>if(surveydata3!AM213="", 0, 1)</f>
        <v>1</v>
      </c>
      <c r="AR214" s="11">
        <f>if(surveydata3!AN213="", 0, 1)</f>
        <v>0</v>
      </c>
      <c r="AU214" t="str">
        <f t="shared" si="7"/>
        <v/>
      </c>
      <c r="AX214" t="str">
        <f t="shared" si="8"/>
        <v/>
      </c>
      <c r="BA214" t="str">
        <f t="shared" si="9"/>
        <v/>
      </c>
      <c r="BD214" s="2" t="s">
        <v>84</v>
      </c>
      <c r="BF214" t="str">
        <f t="shared" si="10"/>
        <v>Friend / word of mouth</v>
      </c>
      <c r="BG214" s="2">
        <v>10.0</v>
      </c>
      <c r="BH214" s="2" t="s">
        <v>1186</v>
      </c>
      <c r="BI214" s="2" t="s">
        <v>443</v>
      </c>
    </row>
    <row r="215">
      <c r="A215" s="2">
        <v>212.0</v>
      </c>
      <c r="B215">
        <f>if(surveydata3!D214="", 0, 1)</f>
        <v>1</v>
      </c>
      <c r="C215">
        <f>if(surveydata3!E214="", 0, 1)</f>
        <v>1</v>
      </c>
      <c r="D215">
        <f>if(surveydata3!F214="", 0, 1)</f>
        <v>0</v>
      </c>
      <c r="E215">
        <f>if(surveydata3!G214="", 0, 1)</f>
        <v>0</v>
      </c>
      <c r="F215">
        <f>if(surveydata3!H214="", 0, 1)</f>
        <v>0</v>
      </c>
      <c r="G215">
        <f>if(surveydata3!I214="", 0, 1)</f>
        <v>1</v>
      </c>
      <c r="H215" s="4">
        <v>32020.0</v>
      </c>
      <c r="I215" s="2">
        <f t="shared" si="1"/>
        <v>31</v>
      </c>
      <c r="J215" s="2">
        <v>5.0</v>
      </c>
      <c r="K215" s="2">
        <v>120.0</v>
      </c>
      <c r="L215" s="2">
        <v>8.0</v>
      </c>
      <c r="M215" s="2">
        <v>10.0</v>
      </c>
      <c r="N215" s="2" t="s">
        <v>120</v>
      </c>
      <c r="O215" s="2">
        <v>1.0</v>
      </c>
      <c r="P215" s="2" t="s">
        <v>491</v>
      </c>
      <c r="R215" t="str">
        <f t="shared" si="2"/>
        <v>track suit / sweat suit</v>
      </c>
      <c r="S215" s="2" t="s">
        <v>72</v>
      </c>
      <c r="U215" t="str">
        <f t="shared" si="3"/>
        <v>“Data is the new bacon"</v>
      </c>
      <c r="V215" s="2">
        <v>1.0</v>
      </c>
      <c r="W215" s="2" t="s">
        <v>577</v>
      </c>
      <c r="Y215" t="str">
        <f t="shared" si="4"/>
        <v>Accounting/Finance</v>
      </c>
      <c r="Z215" s="2" t="s">
        <v>75</v>
      </c>
      <c r="AB215" t="str">
        <f t="shared" si="5"/>
        <v>Manager</v>
      </c>
      <c r="AD215" s="2" t="s">
        <v>1188</v>
      </c>
      <c r="AE215" t="str">
        <f t="shared" si="6"/>
        <v>Banks</v>
      </c>
      <c r="AF215" s="2">
        <v>5.0</v>
      </c>
      <c r="AG215" s="2" t="s">
        <v>1189</v>
      </c>
      <c r="AH215" s="2" t="s">
        <v>114</v>
      </c>
      <c r="AI215" s="11">
        <f>if(surveydata3!AE214="", 0, 1)</f>
        <v>0</v>
      </c>
      <c r="AJ215" s="11">
        <f>if(surveydata3!AF214="", 0, 1)</f>
        <v>0</v>
      </c>
      <c r="AK215" s="11">
        <f>if(surveydata3!AG214="", 0, 1)</f>
        <v>0</v>
      </c>
      <c r="AL215" s="11">
        <f>if(surveydata3!AH214="", 0, 1)</f>
        <v>0</v>
      </c>
      <c r="AM215" s="11">
        <f>if(surveydata3!AI214="", 0, 1)</f>
        <v>0</v>
      </c>
      <c r="AN215" s="11">
        <f>if(surveydata3!AJ214="", 0, 1)</f>
        <v>1</v>
      </c>
      <c r="AO215" s="11">
        <f>if(surveydata3!AK214="", 0, 1)</f>
        <v>0</v>
      </c>
      <c r="AP215" s="11">
        <f>if(surveydata3!AL214="", 0, 1)</f>
        <v>0</v>
      </c>
      <c r="AQ215" s="11">
        <f>if(surveydata3!AM214="", 0, 1)</f>
        <v>0</v>
      </c>
      <c r="AR215" s="11">
        <f>if(surveydata3!AN214="", 0, 1)</f>
        <v>0</v>
      </c>
      <c r="AS215" s="2" t="s">
        <v>1190</v>
      </c>
      <c r="AU215" t="str">
        <f t="shared" si="7"/>
        <v>Ask Me Anythings (AMAs)</v>
      </c>
      <c r="AV215" s="2">
        <v>6.0</v>
      </c>
      <c r="AX215">
        <f t="shared" si="8"/>
        <v>6</v>
      </c>
      <c r="AY215" s="2">
        <v>3.0</v>
      </c>
      <c r="BA215">
        <f t="shared" si="9"/>
        <v>3</v>
      </c>
      <c r="BB215" s="2">
        <v>6.0</v>
      </c>
      <c r="BC215" s="2" t="s">
        <v>1191</v>
      </c>
      <c r="BD215" s="2" t="s">
        <v>101</v>
      </c>
      <c r="BF215" t="str">
        <f t="shared" si="10"/>
        <v>Google</v>
      </c>
      <c r="BG215" s="2">
        <v>10.0</v>
      </c>
      <c r="BH215" s="2" t="s">
        <v>1192</v>
      </c>
      <c r="BI215" s="2" t="s">
        <v>1193</v>
      </c>
      <c r="BJ215" s="2" t="s">
        <v>1194</v>
      </c>
    </row>
    <row r="216">
      <c r="A216" s="2">
        <v>213.0</v>
      </c>
      <c r="B216">
        <f>if(surveydata3!D215="", 0, 1)</f>
        <v>1</v>
      </c>
      <c r="C216">
        <f>if(surveydata3!E215="", 0, 1)</f>
        <v>0</v>
      </c>
      <c r="D216">
        <f>if(surveydata3!F215="", 0, 1)</f>
        <v>0</v>
      </c>
      <c r="E216">
        <f>if(surveydata3!G215="", 0, 1)</f>
        <v>1</v>
      </c>
      <c r="F216">
        <f>if(surveydata3!H215="", 0, 1)</f>
        <v>1</v>
      </c>
      <c r="G216">
        <f>if(surveydata3!I215="", 0, 1)</f>
        <v>0</v>
      </c>
      <c r="H216" s="4">
        <v>33934.0</v>
      </c>
      <c r="I216" s="2">
        <f t="shared" si="1"/>
        <v>25</v>
      </c>
      <c r="J216" s="2">
        <v>6.0</v>
      </c>
      <c r="K216" s="2">
        <v>40.0</v>
      </c>
      <c r="L216" s="2">
        <v>5.0</v>
      </c>
      <c r="M216" s="2">
        <v>20.0</v>
      </c>
      <c r="N216" s="2" t="s">
        <v>128</v>
      </c>
      <c r="O216" s="2">
        <v>1.0</v>
      </c>
      <c r="P216" s="2" t="s">
        <v>71</v>
      </c>
      <c r="R216" t="str">
        <f t="shared" si="2"/>
        <v>hoodie</v>
      </c>
      <c r="S216" s="2" t="s">
        <v>135</v>
      </c>
      <c r="U216" t="str">
        <f t="shared" si="3"/>
        <v>“A quality life demands quality questions”</v>
      </c>
      <c r="V216" s="2">
        <v>1.0</v>
      </c>
      <c r="W216" s="2" t="s">
        <v>315</v>
      </c>
      <c r="Y216" t="str">
        <f t="shared" si="4"/>
        <v>Software Engineer</v>
      </c>
      <c r="Z216" s="2" t="s">
        <v>111</v>
      </c>
      <c r="AB216" t="str">
        <f t="shared" si="5"/>
        <v>Individual Contributor</v>
      </c>
      <c r="AC216" s="2" t="s">
        <v>123</v>
      </c>
      <c r="AE216" t="str">
        <f t="shared" si="6"/>
        <v>Technology &amp; Internet</v>
      </c>
      <c r="AF216" s="2">
        <v>2.0</v>
      </c>
      <c r="AG216" s="2" t="s">
        <v>1195</v>
      </c>
      <c r="AH216" s="2" t="s">
        <v>78</v>
      </c>
      <c r="AI216" s="11">
        <f>if(surveydata3!AE215="", 0, 1)</f>
        <v>0</v>
      </c>
      <c r="AJ216" s="11">
        <f>if(surveydata3!AF215="", 0, 1)</f>
        <v>0</v>
      </c>
      <c r="AK216" s="11">
        <f>if(surveydata3!AG215="", 0, 1)</f>
        <v>0</v>
      </c>
      <c r="AL216" s="11">
        <f>if(surveydata3!AH215="", 0, 1)</f>
        <v>0</v>
      </c>
      <c r="AM216" s="11">
        <f>if(surveydata3!AI215="", 0, 1)</f>
        <v>0</v>
      </c>
      <c r="AN216" s="11">
        <f>if(surveydata3!AJ215="", 0, 1)</f>
        <v>1</v>
      </c>
      <c r="AO216" s="11">
        <f>if(surveydata3!AK215="", 0, 1)</f>
        <v>0</v>
      </c>
      <c r="AP216" s="11">
        <f>if(surveydata3!AL215="", 0, 1)</f>
        <v>0</v>
      </c>
      <c r="AQ216" s="11">
        <f>if(surveydata3!AM215="", 0, 1)</f>
        <v>0</v>
      </c>
      <c r="AR216" s="11">
        <f>if(surveydata3!AN215="", 0, 1)</f>
        <v>0</v>
      </c>
      <c r="AS216" s="2" t="s">
        <v>79</v>
      </c>
      <c r="AU216" t="str">
        <f t="shared" si="7"/>
        <v>Slack Channel</v>
      </c>
      <c r="AV216" s="2">
        <v>5.0</v>
      </c>
      <c r="AX216">
        <f t="shared" si="8"/>
        <v>5</v>
      </c>
      <c r="AY216" s="2">
        <v>5.0</v>
      </c>
      <c r="BA216">
        <f t="shared" si="9"/>
        <v>5</v>
      </c>
      <c r="BB216" s="2">
        <v>30.0</v>
      </c>
      <c r="BC216" s="2" t="s">
        <v>1196</v>
      </c>
      <c r="BE216" s="2" t="s">
        <v>1197</v>
      </c>
      <c r="BF216" t="str">
        <f t="shared" si="10"/>
        <v>Don't remember, joined in 2012 :)</v>
      </c>
      <c r="BG216" s="2">
        <v>10.0</v>
      </c>
      <c r="BH216" s="2" t="s">
        <v>1198</v>
      </c>
      <c r="BI216" s="2" t="s">
        <v>1199</v>
      </c>
    </row>
    <row r="217">
      <c r="A217" s="2">
        <v>214.0</v>
      </c>
      <c r="B217">
        <f>if(surveydata3!D216="", 0, 1)</f>
        <v>1</v>
      </c>
      <c r="C217">
        <f>if(surveydata3!E216="", 0, 1)</f>
        <v>1</v>
      </c>
      <c r="D217">
        <f>if(surveydata3!F216="", 0, 1)</f>
        <v>1</v>
      </c>
      <c r="E217">
        <f>if(surveydata3!G216="", 0, 1)</f>
        <v>0</v>
      </c>
      <c r="F217">
        <f>if(surveydata3!H216="", 0, 1)</f>
        <v>0</v>
      </c>
      <c r="G217">
        <f>if(surveydata3!I216="", 0, 1)</f>
        <v>0</v>
      </c>
      <c r="I217" s="2" t="str">
        <f t="shared" si="1"/>
        <v/>
      </c>
      <c r="J217" s="2">
        <v>7.0</v>
      </c>
      <c r="K217" s="2">
        <v>40.0</v>
      </c>
      <c r="L217" s="2">
        <v>8.0</v>
      </c>
      <c r="M217" s="2">
        <v>3.0</v>
      </c>
      <c r="N217" s="2" t="s">
        <v>87</v>
      </c>
      <c r="O217" s="2">
        <v>0.0</v>
      </c>
      <c r="P217" s="2" t="s">
        <v>89</v>
      </c>
      <c r="R217" t="str">
        <f t="shared" si="2"/>
        <v>t-shirt</v>
      </c>
      <c r="S217" s="2" t="s">
        <v>135</v>
      </c>
      <c r="U217" t="str">
        <f t="shared" si="3"/>
        <v>“A quality life demands quality questions”</v>
      </c>
      <c r="V217" s="2">
        <v>0.0</v>
      </c>
      <c r="Y217" t="str">
        <f t="shared" si="4"/>
        <v/>
      </c>
      <c r="AB217" t="str">
        <f t="shared" si="5"/>
        <v/>
      </c>
      <c r="AE217" t="str">
        <f t="shared" si="6"/>
        <v/>
      </c>
      <c r="AH217" s="2" t="s">
        <v>114</v>
      </c>
      <c r="AI217" s="11">
        <f>if(surveydata3!AE216="", 0, 1)</f>
        <v>0</v>
      </c>
      <c r="AJ217" s="11">
        <f>if(surveydata3!AF216="", 0, 1)</f>
        <v>0</v>
      </c>
      <c r="AK217" s="11">
        <f>if(surveydata3!AG216="", 0, 1)</f>
        <v>0</v>
      </c>
      <c r="AL217" s="11">
        <f>if(surveydata3!AH216="", 0, 1)</f>
        <v>1</v>
      </c>
      <c r="AM217" s="11">
        <f>if(surveydata3!AI216="", 0, 1)</f>
        <v>0</v>
      </c>
      <c r="AN217" s="11">
        <f>if(surveydata3!AJ216="", 0, 1)</f>
        <v>0</v>
      </c>
      <c r="AO217" s="11">
        <f>if(surveydata3!AK216="", 0, 1)</f>
        <v>0</v>
      </c>
      <c r="AP217" s="11">
        <f>if(surveydata3!AL216="", 0, 1)</f>
        <v>0</v>
      </c>
      <c r="AQ217" s="11">
        <f>if(surveydata3!AM216="", 0, 1)</f>
        <v>0</v>
      </c>
      <c r="AR217" s="11">
        <f>if(surveydata3!AN216="", 0, 1)</f>
        <v>0</v>
      </c>
      <c r="AS217" s="2" t="s">
        <v>116</v>
      </c>
      <c r="AU217" t="str">
        <f t="shared" si="7"/>
        <v>Stack Overflow</v>
      </c>
      <c r="AV217" s="2">
        <v>6.0</v>
      </c>
      <c r="AX217">
        <f t="shared" si="8"/>
        <v>6</v>
      </c>
      <c r="AZ217" s="2">
        <v>30.0</v>
      </c>
      <c r="BA217">
        <f t="shared" si="9"/>
        <v>30</v>
      </c>
      <c r="BB217" s="2">
        <v>500.0</v>
      </c>
      <c r="BC217" s="2" t="s">
        <v>1200</v>
      </c>
      <c r="BD217" s="2" t="s">
        <v>294</v>
      </c>
      <c r="BF217" t="str">
        <f t="shared" si="10"/>
        <v>Twitter</v>
      </c>
      <c r="BG217" s="2">
        <v>7.0</v>
      </c>
      <c r="BH217" s="2" t="s">
        <v>1201</v>
      </c>
      <c r="BI217" s="2" t="s">
        <v>1202</v>
      </c>
    </row>
    <row r="218">
      <c r="A218" s="2">
        <v>215.0</v>
      </c>
      <c r="B218">
        <f>if(surveydata3!D217="", 0, 1)</f>
        <v>0</v>
      </c>
      <c r="C218">
        <f>if(surveydata3!E217="", 0, 1)</f>
        <v>0</v>
      </c>
      <c r="D218">
        <f>if(surveydata3!F217="", 0, 1)</f>
        <v>0</v>
      </c>
      <c r="E218">
        <f>if(surveydata3!G217="", 0, 1)</f>
        <v>0</v>
      </c>
      <c r="F218">
        <f>if(surveydata3!H217="", 0, 1)</f>
        <v>1</v>
      </c>
      <c r="G218">
        <f>if(surveydata3!I217="", 0, 1)</f>
        <v>0</v>
      </c>
      <c r="H218" s="4">
        <v>32965.0</v>
      </c>
      <c r="I218" s="2">
        <f t="shared" si="1"/>
        <v>28</v>
      </c>
      <c r="J218" s="2">
        <v>7.0</v>
      </c>
      <c r="K218" s="2">
        <v>15.0</v>
      </c>
      <c r="L218" s="2">
        <v>8.0</v>
      </c>
      <c r="M218" s="2">
        <v>1.0</v>
      </c>
      <c r="N218" s="2" t="s">
        <v>192</v>
      </c>
      <c r="O218" s="2">
        <v>0.0</v>
      </c>
      <c r="P218" s="2" t="s">
        <v>491</v>
      </c>
      <c r="R218" t="str">
        <f t="shared" si="2"/>
        <v>track suit / sweat suit</v>
      </c>
      <c r="S218" s="2" t="s">
        <v>135</v>
      </c>
      <c r="U218" t="str">
        <f t="shared" si="3"/>
        <v>“A quality life demands quality questions”</v>
      </c>
      <c r="V218" s="2">
        <v>1.0</v>
      </c>
      <c r="W218" s="2" t="s">
        <v>315</v>
      </c>
      <c r="Y218" t="str">
        <f t="shared" si="4"/>
        <v>Software Engineer</v>
      </c>
      <c r="Z218" s="2" t="s">
        <v>75</v>
      </c>
      <c r="AB218" t="str">
        <f t="shared" si="5"/>
        <v>Manager</v>
      </c>
      <c r="AC218" s="2" t="s">
        <v>123</v>
      </c>
      <c r="AE218" t="str">
        <f t="shared" si="6"/>
        <v>Technology &amp; Internet</v>
      </c>
      <c r="AF218" s="2">
        <v>7.0</v>
      </c>
      <c r="AG218" s="2" t="s">
        <v>1203</v>
      </c>
      <c r="AH218" s="2" t="s">
        <v>114</v>
      </c>
      <c r="AI218" s="11">
        <f>if(surveydata3!AE217="", 0, 1)</f>
        <v>0</v>
      </c>
      <c r="AJ218" s="11">
        <f>if(surveydata3!AF217="", 0, 1)</f>
        <v>0</v>
      </c>
      <c r="AK218" s="11">
        <f>if(surveydata3!AG217="", 0, 1)</f>
        <v>0</v>
      </c>
      <c r="AL218" s="11">
        <f>if(surveydata3!AH217="", 0, 1)</f>
        <v>0</v>
      </c>
      <c r="AM218" s="11">
        <f>if(surveydata3!AI217="", 0, 1)</f>
        <v>1</v>
      </c>
      <c r="AN218" s="11">
        <f>if(surveydata3!AJ217="", 0, 1)</f>
        <v>0</v>
      </c>
      <c r="AO218" s="11">
        <f>if(surveydata3!AK217="", 0, 1)</f>
        <v>0</v>
      </c>
      <c r="AP218" s="11">
        <f>if(surveydata3!AL217="", 0, 1)</f>
        <v>0</v>
      </c>
      <c r="AQ218" s="11">
        <f>if(surveydata3!AM217="", 0, 1)</f>
        <v>0</v>
      </c>
      <c r="AR218" s="11">
        <f>if(surveydata3!AN217="", 0, 1)</f>
        <v>0</v>
      </c>
      <c r="AS218" s="2" t="s">
        <v>116</v>
      </c>
      <c r="AU218" t="str">
        <f t="shared" si="7"/>
        <v>Stack Overflow</v>
      </c>
      <c r="AV218" s="2">
        <v>5.0</v>
      </c>
      <c r="AX218">
        <f t="shared" si="8"/>
        <v>5</v>
      </c>
      <c r="AY218" s="2">
        <v>3.0</v>
      </c>
      <c r="BA218">
        <f t="shared" si="9"/>
        <v>3</v>
      </c>
      <c r="BB218" s="2">
        <v>12.0</v>
      </c>
      <c r="BC218" s="2" t="s">
        <v>1204</v>
      </c>
      <c r="BD218" s="2" t="s">
        <v>84</v>
      </c>
      <c r="BF218" t="str">
        <f t="shared" si="10"/>
        <v>Friend / word of mouth</v>
      </c>
      <c r="BG218" s="2">
        <v>10.0</v>
      </c>
      <c r="BH218" s="2" t="s">
        <v>1205</v>
      </c>
      <c r="BI218" s="2" t="s">
        <v>1206</v>
      </c>
      <c r="BJ218" s="2" t="s">
        <v>1207</v>
      </c>
    </row>
    <row r="219">
      <c r="A219" s="2">
        <v>216.0</v>
      </c>
      <c r="B219">
        <f>if(surveydata3!D218="", 0, 1)</f>
        <v>0</v>
      </c>
      <c r="C219">
        <f>if(surveydata3!E218="", 0, 1)</f>
        <v>0</v>
      </c>
      <c r="D219">
        <f>if(surveydata3!F218="", 0, 1)</f>
        <v>0</v>
      </c>
      <c r="E219">
        <f>if(surveydata3!G218="", 0, 1)</f>
        <v>0</v>
      </c>
      <c r="F219">
        <f>if(surveydata3!H218="", 0, 1)</f>
        <v>1</v>
      </c>
      <c r="G219">
        <f>if(surveydata3!I218="", 0, 1)</f>
        <v>0</v>
      </c>
      <c r="H219" s="4">
        <v>30084.0</v>
      </c>
      <c r="I219" s="2">
        <f t="shared" si="1"/>
        <v>36</v>
      </c>
      <c r="J219" s="2">
        <v>7.0</v>
      </c>
      <c r="K219" s="2">
        <v>60.0</v>
      </c>
      <c r="L219" s="2">
        <v>7.0</v>
      </c>
      <c r="M219" s="2">
        <v>0.0</v>
      </c>
      <c r="N219" s="2" t="s">
        <v>87</v>
      </c>
      <c r="O219" s="2">
        <v>1.0</v>
      </c>
      <c r="P219" s="2" t="s">
        <v>172</v>
      </c>
      <c r="R219" t="str">
        <f t="shared" si="2"/>
        <v>hat</v>
      </c>
      <c r="S219" s="2" t="s">
        <v>135</v>
      </c>
      <c r="U219" t="str">
        <f t="shared" si="3"/>
        <v>“A quality life demands quality questions”</v>
      </c>
      <c r="V219" s="2">
        <v>1.0</v>
      </c>
      <c r="W219" s="2" t="s">
        <v>35</v>
      </c>
      <c r="Y219" t="str">
        <f t="shared" si="4"/>
        <v>Data Analyst</v>
      </c>
      <c r="Z219" s="2" t="s">
        <v>451</v>
      </c>
      <c r="AB219" t="str">
        <f t="shared" si="5"/>
        <v>Intern</v>
      </c>
      <c r="AC219" s="2" t="s">
        <v>322</v>
      </c>
      <c r="AE219" t="str">
        <f t="shared" si="6"/>
        <v>Insurance</v>
      </c>
      <c r="AF219" s="2">
        <v>7.0</v>
      </c>
      <c r="AG219" s="2" t="s">
        <v>1208</v>
      </c>
      <c r="AH219" s="2" t="s">
        <v>114</v>
      </c>
      <c r="AI219" s="11">
        <f>if(surveydata3!AE218="", 0, 1)</f>
        <v>0</v>
      </c>
      <c r="AJ219" s="11">
        <f>if(surveydata3!AF218="", 0, 1)</f>
        <v>0</v>
      </c>
      <c r="AK219" s="11">
        <f>if(surveydata3!AG218="", 0, 1)</f>
        <v>0</v>
      </c>
      <c r="AL219" s="11">
        <f>if(surveydata3!AH218="", 0, 1)</f>
        <v>0</v>
      </c>
      <c r="AM219" s="11">
        <f>if(surveydata3!AI218="", 0, 1)</f>
        <v>0</v>
      </c>
      <c r="AN219" s="11">
        <f>if(surveydata3!AJ218="", 0, 1)</f>
        <v>1</v>
      </c>
      <c r="AO219" s="11">
        <f>if(surveydata3!AK218="", 0, 1)</f>
        <v>0</v>
      </c>
      <c r="AP219" s="11">
        <f>if(surveydata3!AL218="", 0, 1)</f>
        <v>0</v>
      </c>
      <c r="AQ219" s="11">
        <f>if(surveydata3!AM218="", 0, 1)</f>
        <v>0</v>
      </c>
      <c r="AR219" s="11">
        <f>if(surveydata3!AN218="", 0, 1)</f>
        <v>0</v>
      </c>
      <c r="AS219" s="2" t="s">
        <v>97</v>
      </c>
      <c r="AU219" t="str">
        <f t="shared" si="7"/>
        <v>Forums</v>
      </c>
      <c r="AW219" s="2">
        <v>10.0</v>
      </c>
      <c r="AX219">
        <f t="shared" si="8"/>
        <v>10</v>
      </c>
      <c r="AZ219" s="2">
        <v>10.0</v>
      </c>
      <c r="BA219">
        <f t="shared" si="9"/>
        <v>10</v>
      </c>
      <c r="BB219" s="2">
        <v>15.0</v>
      </c>
      <c r="BC219" s="2" t="s">
        <v>1209</v>
      </c>
      <c r="BD219" s="2" t="s">
        <v>101</v>
      </c>
      <c r="BF219" t="str">
        <f t="shared" si="10"/>
        <v>Google</v>
      </c>
      <c r="BG219" s="2">
        <v>9.0</v>
      </c>
      <c r="BH219" s="2" t="s">
        <v>1210</v>
      </c>
      <c r="BI219" s="2" t="s">
        <v>1211</v>
      </c>
    </row>
    <row r="220">
      <c r="A220" s="2">
        <v>217.0</v>
      </c>
      <c r="B220">
        <f>if(surveydata3!D219="", 0, 1)</f>
        <v>1</v>
      </c>
      <c r="C220">
        <f>if(surveydata3!E219="", 0, 1)</f>
        <v>0</v>
      </c>
      <c r="D220">
        <f>if(surveydata3!F219="", 0, 1)</f>
        <v>0</v>
      </c>
      <c r="E220">
        <f>if(surveydata3!G219="", 0, 1)</f>
        <v>0</v>
      </c>
      <c r="F220">
        <f>if(surveydata3!H219="", 0, 1)</f>
        <v>0</v>
      </c>
      <c r="G220">
        <f>if(surveydata3!I219="", 0, 1)</f>
        <v>0</v>
      </c>
      <c r="I220" s="2" t="str">
        <f t="shared" si="1"/>
        <v/>
      </c>
      <c r="J220" s="2">
        <v>7.0</v>
      </c>
      <c r="K220" s="2">
        <v>180.0</v>
      </c>
      <c r="L220" s="2">
        <v>7.0</v>
      </c>
      <c r="M220" s="2">
        <v>2.0</v>
      </c>
      <c r="N220" s="2" t="s">
        <v>327</v>
      </c>
      <c r="O220" s="2">
        <v>0.0</v>
      </c>
      <c r="P220" s="2" t="s">
        <v>129</v>
      </c>
      <c r="R220" t="str">
        <f t="shared" si="2"/>
        <v>backpack</v>
      </c>
      <c r="T220" s="2" t="s">
        <v>1212</v>
      </c>
      <c r="U220" t="str">
        <f t="shared" si="3"/>
        <v>Data will never die</v>
      </c>
      <c r="V220" s="2">
        <v>0.0</v>
      </c>
      <c r="Y220" t="str">
        <f t="shared" si="4"/>
        <v/>
      </c>
      <c r="AB220" t="str">
        <f t="shared" si="5"/>
        <v/>
      </c>
      <c r="AE220" t="str">
        <f t="shared" si="6"/>
        <v/>
      </c>
      <c r="AH220" s="2" t="s">
        <v>114</v>
      </c>
      <c r="AI220" s="11">
        <f>if(surveydata3!AE219="", 0, 1)</f>
        <v>1</v>
      </c>
      <c r="AJ220" s="11">
        <f>if(surveydata3!AF219="", 0, 1)</f>
        <v>0</v>
      </c>
      <c r="AK220" s="11">
        <f>if(surveydata3!AG219="", 0, 1)</f>
        <v>1</v>
      </c>
      <c r="AL220" s="11">
        <f>if(surveydata3!AH219="", 0, 1)</f>
        <v>0</v>
      </c>
      <c r="AM220" s="11">
        <f>if(surveydata3!AI219="", 0, 1)</f>
        <v>0</v>
      </c>
      <c r="AN220" s="11">
        <f>if(surveydata3!AJ219="", 0, 1)</f>
        <v>1</v>
      </c>
      <c r="AO220" s="11">
        <f>if(surveydata3!AK219="", 0, 1)</f>
        <v>0</v>
      </c>
      <c r="AP220" s="11">
        <f>if(surveydata3!AL219="", 0, 1)</f>
        <v>0</v>
      </c>
      <c r="AQ220" s="11">
        <f>if(surveydata3!AM219="", 0, 1)</f>
        <v>0</v>
      </c>
      <c r="AR220" s="11">
        <f>if(surveydata3!AN219="", 0, 1)</f>
        <v>0</v>
      </c>
      <c r="AS220" s="2" t="s">
        <v>97</v>
      </c>
      <c r="AU220" t="str">
        <f t="shared" si="7"/>
        <v>Forums</v>
      </c>
      <c r="AW220" s="2">
        <v>10.0</v>
      </c>
      <c r="AX220">
        <f t="shared" si="8"/>
        <v>10</v>
      </c>
      <c r="AZ220" s="2">
        <v>10.0</v>
      </c>
      <c r="BA220">
        <f t="shared" si="9"/>
        <v>10</v>
      </c>
      <c r="BB220" s="2">
        <v>8.0</v>
      </c>
      <c r="BC220" s="2" t="s">
        <v>1213</v>
      </c>
      <c r="BD220" s="2" t="s">
        <v>101</v>
      </c>
      <c r="BF220" t="str">
        <f t="shared" si="10"/>
        <v>Google</v>
      </c>
      <c r="BG220" s="2">
        <v>6.0</v>
      </c>
      <c r="BH220" s="2" t="s">
        <v>1214</v>
      </c>
      <c r="BI220" s="2" t="s">
        <v>1215</v>
      </c>
      <c r="BJ220" s="2" t="s">
        <v>1216</v>
      </c>
    </row>
    <row r="221">
      <c r="A221" s="2">
        <v>218.0</v>
      </c>
      <c r="B221">
        <f>if(surveydata3!D220="", 0, 1)</f>
        <v>0</v>
      </c>
      <c r="C221">
        <f>if(surveydata3!E220="", 0, 1)</f>
        <v>1</v>
      </c>
      <c r="D221">
        <f>if(surveydata3!F220="", 0, 1)</f>
        <v>0</v>
      </c>
      <c r="E221">
        <f>if(surveydata3!G220="", 0, 1)</f>
        <v>0</v>
      </c>
      <c r="F221">
        <f>if(surveydata3!H220="", 0, 1)</f>
        <v>1</v>
      </c>
      <c r="G221">
        <f>if(surveydata3!I220="", 0, 1)</f>
        <v>0</v>
      </c>
      <c r="H221" s="4">
        <v>24370.0</v>
      </c>
      <c r="I221" s="2">
        <f t="shared" si="1"/>
        <v>51</v>
      </c>
      <c r="J221" s="2">
        <v>7.0</v>
      </c>
      <c r="K221" s="2">
        <v>30.0</v>
      </c>
      <c r="L221" s="2">
        <v>10.0</v>
      </c>
      <c r="M221" s="2">
        <v>16.0</v>
      </c>
      <c r="N221" s="2" t="s">
        <v>128</v>
      </c>
      <c r="O221" s="2">
        <v>1.0</v>
      </c>
      <c r="P221" s="2" t="s">
        <v>172</v>
      </c>
      <c r="R221" t="str">
        <f t="shared" si="2"/>
        <v>hat</v>
      </c>
      <c r="S221" s="2" t="s">
        <v>130</v>
      </c>
      <c r="U221" t="str">
        <f t="shared" si="3"/>
        <v>“Machine learning for life”</v>
      </c>
      <c r="V221" s="2">
        <v>1.0</v>
      </c>
      <c r="W221" s="2" t="s">
        <v>206</v>
      </c>
      <c r="Y221" t="str">
        <f t="shared" si="4"/>
        <v>Artificial Intelligence Engineer</v>
      </c>
      <c r="Z221" s="2" t="s">
        <v>207</v>
      </c>
      <c r="AB221" t="str">
        <f t="shared" si="5"/>
        <v>C-Level</v>
      </c>
      <c r="AC221" s="2" t="s">
        <v>399</v>
      </c>
      <c r="AE221" t="str">
        <f t="shared" si="6"/>
        <v>Utilities, Energy and Extraction</v>
      </c>
      <c r="AF221" s="2">
        <v>27.0</v>
      </c>
      <c r="AG221" s="2" t="s">
        <v>1217</v>
      </c>
      <c r="AH221" s="2" t="s">
        <v>114</v>
      </c>
      <c r="AI221" s="11">
        <f>if(surveydata3!AE220="", 0, 1)</f>
        <v>0</v>
      </c>
      <c r="AJ221" s="11">
        <f>if(surveydata3!AF220="", 0, 1)</f>
        <v>0</v>
      </c>
      <c r="AK221" s="11">
        <f>if(surveydata3!AG220="", 0, 1)</f>
        <v>0</v>
      </c>
      <c r="AL221" s="11">
        <f>if(surveydata3!AH220="", 0, 1)</f>
        <v>0</v>
      </c>
      <c r="AM221" s="11">
        <f>if(surveydata3!AI220="", 0, 1)</f>
        <v>0</v>
      </c>
      <c r="AN221" s="11">
        <f>if(surveydata3!AJ220="", 0, 1)</f>
        <v>1</v>
      </c>
      <c r="AO221" s="11">
        <f>if(surveydata3!AK220="", 0, 1)</f>
        <v>0</v>
      </c>
      <c r="AP221" s="11">
        <f>if(surveydata3!AL220="", 0, 1)</f>
        <v>0</v>
      </c>
      <c r="AQ221" s="11">
        <f>if(surveydata3!AM220="", 0, 1)</f>
        <v>0</v>
      </c>
      <c r="AR221" s="11">
        <f>if(surveydata3!AN220="", 0, 1)</f>
        <v>0</v>
      </c>
      <c r="AS221" s="2" t="s">
        <v>79</v>
      </c>
      <c r="AU221" t="str">
        <f t="shared" si="7"/>
        <v>Slack Channel</v>
      </c>
      <c r="AV221" s="2">
        <v>5.0</v>
      </c>
      <c r="AX221">
        <f t="shared" si="8"/>
        <v>5</v>
      </c>
      <c r="AY221" s="2">
        <v>3.0</v>
      </c>
      <c r="BA221">
        <f t="shared" si="9"/>
        <v>3</v>
      </c>
      <c r="BB221" s="2">
        <v>8.0</v>
      </c>
      <c r="BC221" s="2" t="s">
        <v>1218</v>
      </c>
      <c r="BE221" s="2" t="s">
        <v>1219</v>
      </c>
      <c r="BF221" t="str">
        <f t="shared" si="10"/>
        <v>NVidia Dev Group</v>
      </c>
      <c r="BG221" s="2">
        <v>8.0</v>
      </c>
      <c r="BH221" s="2" t="s">
        <v>1220</v>
      </c>
      <c r="BJ221" s="2" t="s">
        <v>1221</v>
      </c>
    </row>
    <row r="222">
      <c r="A222" s="2">
        <v>219.0</v>
      </c>
      <c r="B222">
        <f>if(surveydata3!D221="", 0, 1)</f>
        <v>1</v>
      </c>
      <c r="C222">
        <f>if(surveydata3!E221="", 0, 1)</f>
        <v>0</v>
      </c>
      <c r="D222">
        <f>if(surveydata3!F221="", 0, 1)</f>
        <v>0</v>
      </c>
      <c r="E222">
        <f>if(surveydata3!G221="", 0, 1)</f>
        <v>0</v>
      </c>
      <c r="F222">
        <f>if(surveydata3!H221="", 0, 1)</f>
        <v>1</v>
      </c>
      <c r="G222">
        <f>if(surveydata3!I221="", 0, 1)</f>
        <v>0</v>
      </c>
      <c r="H222" s="4">
        <v>33182.0</v>
      </c>
      <c r="I222" s="2">
        <f t="shared" si="1"/>
        <v>27</v>
      </c>
      <c r="J222" s="2">
        <v>7.0</v>
      </c>
      <c r="K222" s="2">
        <v>60.0</v>
      </c>
      <c r="L222" s="2">
        <v>10.0</v>
      </c>
      <c r="M222" s="2">
        <v>3.0</v>
      </c>
      <c r="N222" s="2" t="s">
        <v>405</v>
      </c>
      <c r="O222" s="2">
        <v>0.0</v>
      </c>
      <c r="P222" s="2" t="s">
        <v>89</v>
      </c>
      <c r="R222" t="str">
        <f t="shared" si="2"/>
        <v>t-shirt</v>
      </c>
      <c r="S222" s="2" t="s">
        <v>72</v>
      </c>
      <c r="U222" t="str">
        <f t="shared" si="3"/>
        <v>“Data is the new bacon"</v>
      </c>
      <c r="V222" s="2">
        <v>1.0</v>
      </c>
      <c r="W222" s="2" t="s">
        <v>315</v>
      </c>
      <c r="Y222" t="str">
        <f t="shared" si="4"/>
        <v>Software Engineer</v>
      </c>
      <c r="Z222" s="2" t="s">
        <v>111</v>
      </c>
      <c r="AB222" t="str">
        <f t="shared" si="5"/>
        <v>Individual Contributor</v>
      </c>
      <c r="AC222" s="2" t="s">
        <v>684</v>
      </c>
      <c r="AE222" t="str">
        <f t="shared" si="6"/>
        <v>Electronics</v>
      </c>
      <c r="AF222" s="2">
        <v>2.0</v>
      </c>
      <c r="AG222" s="2" t="s">
        <v>1222</v>
      </c>
      <c r="AH222" s="2" t="s">
        <v>114</v>
      </c>
      <c r="AI222" s="11">
        <f>if(surveydata3!AE221="", 0, 1)</f>
        <v>0</v>
      </c>
      <c r="AJ222" s="11">
        <f>if(surveydata3!AF221="", 0, 1)</f>
        <v>0</v>
      </c>
      <c r="AK222" s="11">
        <f>if(surveydata3!AG221="", 0, 1)</f>
        <v>0</v>
      </c>
      <c r="AL222" s="11">
        <f>if(surveydata3!AH221="", 0, 1)</f>
        <v>0</v>
      </c>
      <c r="AM222" s="11">
        <f>if(surveydata3!AI221="", 0, 1)</f>
        <v>1</v>
      </c>
      <c r="AN222" s="11">
        <f>if(surveydata3!AJ221="", 0, 1)</f>
        <v>0</v>
      </c>
      <c r="AO222" s="11">
        <f>if(surveydata3!AK221="", 0, 1)</f>
        <v>0</v>
      </c>
      <c r="AP222" s="11">
        <f>if(surveydata3!AL221="", 0, 1)</f>
        <v>0</v>
      </c>
      <c r="AQ222" s="11">
        <f>if(surveydata3!AM221="", 0, 1)</f>
        <v>0</v>
      </c>
      <c r="AR222" s="11">
        <f>if(surveydata3!AN221="", 0, 1)</f>
        <v>0</v>
      </c>
      <c r="AS222" s="2" t="s">
        <v>116</v>
      </c>
      <c r="AU222" t="str">
        <f t="shared" si="7"/>
        <v>Stack Overflow</v>
      </c>
      <c r="AV222" s="2">
        <v>6.0</v>
      </c>
      <c r="AX222">
        <f t="shared" si="8"/>
        <v>6</v>
      </c>
      <c r="AY222" s="2">
        <v>6.0</v>
      </c>
      <c r="BA222">
        <f t="shared" si="9"/>
        <v>6</v>
      </c>
      <c r="BB222" s="2">
        <v>6.0</v>
      </c>
      <c r="BC222" s="2" t="s">
        <v>1223</v>
      </c>
      <c r="BD222" s="2" t="s">
        <v>84</v>
      </c>
      <c r="BF222" t="str">
        <f t="shared" si="10"/>
        <v>Friend / word of mouth</v>
      </c>
      <c r="BG222" s="2">
        <v>9.0</v>
      </c>
      <c r="BH222" s="2" t="s">
        <v>1224</v>
      </c>
      <c r="BI222" s="2" t="s">
        <v>1225</v>
      </c>
      <c r="BJ222" s="2" t="s">
        <v>1226</v>
      </c>
    </row>
    <row r="223">
      <c r="A223" s="2">
        <v>220.0</v>
      </c>
      <c r="B223">
        <f>if(surveydata3!D222="", 0, 1)</f>
        <v>0</v>
      </c>
      <c r="C223">
        <f>if(surveydata3!E222="", 0, 1)</f>
        <v>0</v>
      </c>
      <c r="D223">
        <f>if(surveydata3!F222="", 0, 1)</f>
        <v>0</v>
      </c>
      <c r="E223">
        <f>if(surveydata3!G222="", 0, 1)</f>
        <v>0</v>
      </c>
      <c r="F223">
        <f>if(surveydata3!H222="", 0, 1)</f>
        <v>1</v>
      </c>
      <c r="G223">
        <f>if(surveydata3!I222="", 0, 1)</f>
        <v>0</v>
      </c>
      <c r="H223" s="4">
        <v>28379.0</v>
      </c>
      <c r="I223" s="2">
        <f t="shared" si="1"/>
        <v>40</v>
      </c>
      <c r="J223" s="2">
        <v>6.0</v>
      </c>
      <c r="K223" s="2">
        <v>90.0</v>
      </c>
      <c r="L223" s="2">
        <v>10.0</v>
      </c>
      <c r="M223" s="2">
        <v>12.0</v>
      </c>
      <c r="N223" s="2" t="s">
        <v>120</v>
      </c>
      <c r="O223" s="2">
        <v>1.0</v>
      </c>
      <c r="P223" s="2" t="s">
        <v>491</v>
      </c>
      <c r="R223" t="str">
        <f t="shared" si="2"/>
        <v>track suit / sweat suit</v>
      </c>
      <c r="T223" s="2" t="s">
        <v>1227</v>
      </c>
      <c r="U223" t="str">
        <f t="shared" si="3"/>
        <v>AI to the rescue</v>
      </c>
      <c r="V223" s="2">
        <v>1.0</v>
      </c>
      <c r="W223" s="2" t="s">
        <v>11</v>
      </c>
      <c r="Y223" t="str">
        <f t="shared" si="4"/>
        <v>Other</v>
      </c>
      <c r="Z223" s="2" t="s">
        <v>122</v>
      </c>
      <c r="AB223" t="str">
        <f t="shared" si="5"/>
        <v>Director</v>
      </c>
      <c r="AC223" s="2" t="s">
        <v>123</v>
      </c>
      <c r="AE223" t="str">
        <f t="shared" si="6"/>
        <v>Technology &amp; Internet</v>
      </c>
      <c r="AF223" s="2">
        <v>25.0</v>
      </c>
      <c r="AG223" s="2" t="s">
        <v>1228</v>
      </c>
      <c r="AH223" s="2" t="s">
        <v>1229</v>
      </c>
      <c r="AI223" s="11">
        <f>if(surveydata3!AE222="", 0, 1)</f>
        <v>0</v>
      </c>
      <c r="AJ223" s="11">
        <f>if(surveydata3!AF222="", 0, 1)</f>
        <v>0</v>
      </c>
      <c r="AK223" s="11">
        <f>if(surveydata3!AG222="", 0, 1)</f>
        <v>0</v>
      </c>
      <c r="AL223" s="11">
        <f>if(surveydata3!AH222="", 0, 1)</f>
        <v>0</v>
      </c>
      <c r="AM223" s="11">
        <f>if(surveydata3!AI222="", 0, 1)</f>
        <v>0</v>
      </c>
      <c r="AN223" s="11">
        <f>if(surveydata3!AJ222="", 0, 1)</f>
        <v>1</v>
      </c>
      <c r="AO223" s="11">
        <f>if(surveydata3!AK222="", 0, 1)</f>
        <v>0</v>
      </c>
      <c r="AP223" s="11">
        <f>if(surveydata3!AL222="", 0, 1)</f>
        <v>0</v>
      </c>
      <c r="AQ223" s="11">
        <f>if(surveydata3!AM222="", 0, 1)</f>
        <v>0</v>
      </c>
      <c r="AR223" s="11">
        <f>if(surveydata3!AN222="", 0, 1)</f>
        <v>0</v>
      </c>
      <c r="AS223" s="2" t="s">
        <v>79</v>
      </c>
      <c r="AU223" t="str">
        <f t="shared" si="7"/>
        <v>Slack Channel</v>
      </c>
      <c r="AV223" s="2">
        <v>5.0</v>
      </c>
      <c r="AX223">
        <f t="shared" si="8"/>
        <v>5</v>
      </c>
      <c r="AZ223" s="2">
        <v>15.0</v>
      </c>
      <c r="BA223">
        <f t="shared" si="9"/>
        <v>15</v>
      </c>
      <c r="BB223" s="2">
        <v>50.0</v>
      </c>
      <c r="BC223" s="2" t="s">
        <v>1230</v>
      </c>
      <c r="BD223" s="2" t="s">
        <v>101</v>
      </c>
      <c r="BF223" t="str">
        <f t="shared" si="10"/>
        <v>Google</v>
      </c>
      <c r="BG223" s="2">
        <v>8.0</v>
      </c>
      <c r="BH223" s="2" t="s">
        <v>1231</v>
      </c>
      <c r="BI223" s="2" t="s">
        <v>1232</v>
      </c>
      <c r="BJ223" s="2" t="s">
        <v>1233</v>
      </c>
    </row>
    <row r="224">
      <c r="A224" s="2">
        <v>221.0</v>
      </c>
      <c r="B224">
        <f>if(surveydata3!D223="", 0, 1)</f>
        <v>0</v>
      </c>
      <c r="C224">
        <f>if(surveydata3!E223="", 0, 1)</f>
        <v>0</v>
      </c>
      <c r="D224">
        <f>if(surveydata3!F223="", 0, 1)</f>
        <v>0</v>
      </c>
      <c r="E224">
        <f>if(surveydata3!G223="", 0, 1)</f>
        <v>1</v>
      </c>
      <c r="F224">
        <f>if(surveydata3!H223="", 0, 1)</f>
        <v>1</v>
      </c>
      <c r="G224">
        <f>if(surveydata3!I223="", 0, 1)</f>
        <v>0</v>
      </c>
      <c r="H224" s="4">
        <v>34862.0</v>
      </c>
      <c r="I224" s="2">
        <f t="shared" si="1"/>
        <v>23</v>
      </c>
      <c r="J224" s="2">
        <v>8.0</v>
      </c>
      <c r="K224" s="2">
        <v>100.0</v>
      </c>
      <c r="L224" s="2">
        <v>6.0</v>
      </c>
      <c r="M224" s="2">
        <v>6.0</v>
      </c>
      <c r="N224" s="2" t="s">
        <v>70</v>
      </c>
      <c r="O224" s="2">
        <v>1.0</v>
      </c>
      <c r="P224" s="2" t="s">
        <v>89</v>
      </c>
      <c r="R224" t="str">
        <f t="shared" si="2"/>
        <v>t-shirt</v>
      </c>
      <c r="S224" s="2" t="s">
        <v>72</v>
      </c>
      <c r="U224" t="str">
        <f t="shared" si="3"/>
        <v>“Data is the new bacon"</v>
      </c>
      <c r="V224" s="2">
        <v>1.0</v>
      </c>
      <c r="W224" s="2" t="s">
        <v>1234</v>
      </c>
      <c r="Y224" t="str">
        <f t="shared" si="4"/>
        <v>Customer Service</v>
      </c>
      <c r="Z224" s="2" t="s">
        <v>111</v>
      </c>
      <c r="AB224" t="str">
        <f t="shared" si="5"/>
        <v>Individual Contributor</v>
      </c>
      <c r="AC224" s="2" t="s">
        <v>374</v>
      </c>
      <c r="AE224" t="str">
        <f t="shared" si="6"/>
        <v>Automotive</v>
      </c>
      <c r="AF224" s="2">
        <v>1.0</v>
      </c>
      <c r="AG224" s="2" t="s">
        <v>1235</v>
      </c>
      <c r="AH224" s="2" t="s">
        <v>464</v>
      </c>
      <c r="AI224" s="11">
        <f>if(surveydata3!AE223="", 0, 1)</f>
        <v>0</v>
      </c>
      <c r="AJ224" s="11">
        <f>if(surveydata3!AF223="", 0, 1)</f>
        <v>0</v>
      </c>
      <c r="AK224" s="11">
        <f>if(surveydata3!AG223="", 0, 1)</f>
        <v>0</v>
      </c>
      <c r="AL224" s="11">
        <f>if(surveydata3!AH223="", 0, 1)</f>
        <v>0</v>
      </c>
      <c r="AM224" s="11">
        <f>if(surveydata3!AI223="", 0, 1)</f>
        <v>0</v>
      </c>
      <c r="AN224" s="11">
        <f>if(surveydata3!AJ223="", 0, 1)</f>
        <v>1</v>
      </c>
      <c r="AO224" s="11">
        <f>if(surveydata3!AK223="", 0, 1)</f>
        <v>0</v>
      </c>
      <c r="AP224" s="11">
        <f>if(surveydata3!AL223="", 0, 1)</f>
        <v>0</v>
      </c>
      <c r="AQ224" s="11">
        <f>if(surveydata3!AM223="", 0, 1)</f>
        <v>0</v>
      </c>
      <c r="AR224" s="11">
        <f>if(surveydata3!AN223="", 0, 1)</f>
        <v>0</v>
      </c>
      <c r="AS224" s="2" t="s">
        <v>97</v>
      </c>
      <c r="AU224" t="str">
        <f t="shared" si="7"/>
        <v>Forums</v>
      </c>
      <c r="AV224" s="2">
        <v>4.0</v>
      </c>
      <c r="AX224">
        <f t="shared" si="8"/>
        <v>4</v>
      </c>
      <c r="AY224" s="2">
        <v>6.0</v>
      </c>
      <c r="BA224">
        <f t="shared" si="9"/>
        <v>6</v>
      </c>
      <c r="BB224" s="2">
        <v>30.0</v>
      </c>
      <c r="BC224" s="2" t="s">
        <v>1236</v>
      </c>
      <c r="BD224" s="2" t="s">
        <v>101</v>
      </c>
      <c r="BF224" t="str">
        <f t="shared" si="10"/>
        <v>Google</v>
      </c>
      <c r="BG224" s="2">
        <v>7.0</v>
      </c>
      <c r="BH224" s="2" t="s">
        <v>1237</v>
      </c>
      <c r="BI224" s="2" t="s">
        <v>299</v>
      </c>
    </row>
    <row r="225">
      <c r="A225" s="2">
        <v>222.0</v>
      </c>
      <c r="B225">
        <f>if(surveydata3!D224="", 0, 1)</f>
        <v>0</v>
      </c>
      <c r="C225">
        <f>if(surveydata3!E224="", 0, 1)</f>
        <v>0</v>
      </c>
      <c r="D225">
        <f>if(surveydata3!F224="", 0, 1)</f>
        <v>0</v>
      </c>
      <c r="E225">
        <f>if(surveydata3!G224="", 0, 1)</f>
        <v>0</v>
      </c>
      <c r="F225">
        <f>if(surveydata3!H224="", 0, 1)</f>
        <v>1</v>
      </c>
      <c r="G225">
        <f>if(surveydata3!I224="", 0, 1)</f>
        <v>0</v>
      </c>
      <c r="H225" s="4">
        <v>32966.0</v>
      </c>
      <c r="I225" s="2">
        <f t="shared" si="1"/>
        <v>28</v>
      </c>
      <c r="J225" s="2">
        <v>7.0</v>
      </c>
      <c r="K225" s="2">
        <v>5.0</v>
      </c>
      <c r="L225" s="2">
        <v>5.0</v>
      </c>
      <c r="M225" s="2">
        <v>3.0</v>
      </c>
      <c r="N225" s="2" t="s">
        <v>128</v>
      </c>
      <c r="O225" s="2">
        <v>0.0</v>
      </c>
      <c r="P225" s="2" t="s">
        <v>71</v>
      </c>
      <c r="R225" t="str">
        <f t="shared" si="2"/>
        <v>hoodie</v>
      </c>
      <c r="S225" s="2" t="s">
        <v>135</v>
      </c>
      <c r="U225" t="str">
        <f t="shared" si="3"/>
        <v>“A quality life demands quality questions”</v>
      </c>
      <c r="V225" s="2">
        <v>1.0</v>
      </c>
      <c r="W225" s="2" t="s">
        <v>577</v>
      </c>
      <c r="Y225" t="str">
        <f t="shared" si="4"/>
        <v>Accounting/Finance</v>
      </c>
      <c r="Z225" s="2" t="s">
        <v>111</v>
      </c>
      <c r="AB225" t="str">
        <f t="shared" si="5"/>
        <v>Individual Contributor</v>
      </c>
      <c r="AC225" s="2" t="s">
        <v>1238</v>
      </c>
      <c r="AE225" t="str">
        <f t="shared" si="6"/>
        <v>Agriculture</v>
      </c>
      <c r="AF225" s="2">
        <v>5.0</v>
      </c>
      <c r="AG225" s="2" t="s">
        <v>1239</v>
      </c>
      <c r="AH225" s="2" t="s">
        <v>114</v>
      </c>
      <c r="AI225" s="11">
        <f>if(surveydata3!AE224="", 0, 1)</f>
        <v>0</v>
      </c>
      <c r="AJ225" s="11">
        <f>if(surveydata3!AF224="", 0, 1)</f>
        <v>0</v>
      </c>
      <c r="AK225" s="11">
        <f>if(surveydata3!AG224="", 0, 1)</f>
        <v>0</v>
      </c>
      <c r="AL225" s="11">
        <f>if(surveydata3!AH224="", 0, 1)</f>
        <v>0</v>
      </c>
      <c r="AM225" s="11">
        <f>if(surveydata3!AI224="", 0, 1)</f>
        <v>1</v>
      </c>
      <c r="AN225" s="11">
        <f>if(surveydata3!AJ224="", 0, 1)</f>
        <v>0</v>
      </c>
      <c r="AO225" s="11">
        <f>if(surveydata3!AK224="", 0, 1)</f>
        <v>0</v>
      </c>
      <c r="AP225" s="11">
        <f>if(surveydata3!AL224="", 0, 1)</f>
        <v>0</v>
      </c>
      <c r="AQ225" s="11">
        <f>if(surveydata3!AM224="", 0, 1)</f>
        <v>0</v>
      </c>
      <c r="AR225" s="11">
        <f>if(surveydata3!AN224="", 0, 1)</f>
        <v>0</v>
      </c>
      <c r="AS225" s="2" t="s">
        <v>79</v>
      </c>
      <c r="AU225" t="str">
        <f t="shared" si="7"/>
        <v>Slack Channel</v>
      </c>
      <c r="AV225" s="2">
        <v>5.0</v>
      </c>
      <c r="AX225">
        <f t="shared" si="8"/>
        <v>5</v>
      </c>
      <c r="AY225" s="2">
        <v>4.0</v>
      </c>
      <c r="BA225">
        <f t="shared" si="9"/>
        <v>4</v>
      </c>
      <c r="BB225" s="2">
        <v>8.0</v>
      </c>
      <c r="BC225" s="2" t="s">
        <v>1240</v>
      </c>
      <c r="BD225" s="2" t="s">
        <v>101</v>
      </c>
      <c r="BF225" t="str">
        <f t="shared" si="10"/>
        <v>Google</v>
      </c>
      <c r="BG225" s="2">
        <v>10.0</v>
      </c>
      <c r="BH225" s="2" t="s">
        <v>1241</v>
      </c>
      <c r="BI225" s="2" t="s">
        <v>1242</v>
      </c>
      <c r="BJ225" s="2" t="s">
        <v>202</v>
      </c>
    </row>
    <row r="226">
      <c r="A226" s="2">
        <v>223.0</v>
      </c>
      <c r="B226">
        <f>if(surveydata3!D225="", 0, 1)</f>
        <v>1</v>
      </c>
      <c r="C226">
        <f>if(surveydata3!E225="", 0, 1)</f>
        <v>1</v>
      </c>
      <c r="D226">
        <f>if(surveydata3!F225="", 0, 1)</f>
        <v>0</v>
      </c>
      <c r="E226">
        <f>if(surveydata3!G225="", 0, 1)</f>
        <v>1</v>
      </c>
      <c r="F226">
        <f>if(surveydata3!H225="", 0, 1)</f>
        <v>0</v>
      </c>
      <c r="G226">
        <f>if(surveydata3!I225="", 0, 1)</f>
        <v>0</v>
      </c>
      <c r="H226" s="4">
        <v>27861.0</v>
      </c>
      <c r="I226" s="2">
        <f t="shared" si="1"/>
        <v>42</v>
      </c>
      <c r="J226" s="2">
        <v>7.0</v>
      </c>
      <c r="K226" s="2">
        <v>20.0</v>
      </c>
      <c r="L226" s="2">
        <v>10.0</v>
      </c>
      <c r="M226" s="2">
        <v>5.0</v>
      </c>
      <c r="N226" s="2" t="s">
        <v>437</v>
      </c>
      <c r="O226" s="2">
        <v>1.0</v>
      </c>
      <c r="P226" s="2" t="s">
        <v>89</v>
      </c>
      <c r="R226" t="str">
        <f t="shared" si="2"/>
        <v>t-shirt</v>
      </c>
      <c r="T226" s="2" t="s">
        <v>1243</v>
      </c>
      <c r="U226" t="str">
        <f t="shared" si="3"/>
        <v>Too cute to compute</v>
      </c>
      <c r="V226" s="2">
        <v>1.0</v>
      </c>
      <c r="W226" s="2" t="s">
        <v>145</v>
      </c>
      <c r="Y226" t="str">
        <f t="shared" si="4"/>
        <v>Freelancing</v>
      </c>
      <c r="Z226" s="2" t="s">
        <v>147</v>
      </c>
      <c r="AB226" t="str">
        <f t="shared" si="5"/>
        <v>Not Applicable</v>
      </c>
      <c r="AC226" s="2" t="s">
        <v>123</v>
      </c>
      <c r="AE226" t="str">
        <f t="shared" si="6"/>
        <v>Technology &amp; Internet</v>
      </c>
      <c r="AF226" s="2">
        <v>18.0</v>
      </c>
      <c r="AG226" s="2" t="s">
        <v>1244</v>
      </c>
      <c r="AH226" s="2" t="s">
        <v>1229</v>
      </c>
      <c r="AI226" s="11">
        <f>if(surveydata3!AE225="", 0, 1)</f>
        <v>0</v>
      </c>
      <c r="AJ226" s="11">
        <f>if(surveydata3!AF225="", 0, 1)</f>
        <v>0</v>
      </c>
      <c r="AK226" s="11">
        <f>if(surveydata3!AG225="", 0, 1)</f>
        <v>0</v>
      </c>
      <c r="AL226" s="11">
        <f>if(surveydata3!AH225="", 0, 1)</f>
        <v>0</v>
      </c>
      <c r="AM226" s="11">
        <f>if(surveydata3!AI225="", 0, 1)</f>
        <v>0</v>
      </c>
      <c r="AN226" s="11">
        <f>if(surveydata3!AJ225="", 0, 1)</f>
        <v>1</v>
      </c>
      <c r="AO226" s="11">
        <f>if(surveydata3!AK225="", 0, 1)</f>
        <v>0</v>
      </c>
      <c r="AP226" s="11">
        <f>if(surveydata3!AL225="", 0, 1)</f>
        <v>0</v>
      </c>
      <c r="AQ226" s="11">
        <f>if(surveydata3!AM225="", 0, 1)</f>
        <v>0</v>
      </c>
      <c r="AR226" s="11">
        <f>if(surveydata3!AN225="", 0, 1)</f>
        <v>0</v>
      </c>
      <c r="AS226" s="2" t="s">
        <v>79</v>
      </c>
      <c r="AU226" t="str">
        <f t="shared" si="7"/>
        <v>Slack Channel</v>
      </c>
      <c r="AV226" s="2">
        <v>5.0</v>
      </c>
      <c r="AX226">
        <f t="shared" si="8"/>
        <v>5</v>
      </c>
      <c r="AY226" s="2">
        <v>3.0</v>
      </c>
      <c r="BA226">
        <f t="shared" si="9"/>
        <v>3</v>
      </c>
      <c r="BB226" s="2">
        <v>50.0</v>
      </c>
      <c r="BC226" s="2" t="s">
        <v>1245</v>
      </c>
      <c r="BD226" s="2" t="s">
        <v>292</v>
      </c>
      <c r="BF226" t="str">
        <f t="shared" si="10"/>
        <v>Facebook</v>
      </c>
      <c r="BG226" s="2">
        <v>10.0</v>
      </c>
      <c r="BH226" s="2" t="s">
        <v>1246</v>
      </c>
      <c r="BI226" s="2" t="s">
        <v>1247</v>
      </c>
      <c r="BJ226" s="2" t="s">
        <v>1248</v>
      </c>
    </row>
    <row r="227">
      <c r="A227" s="2">
        <v>224.0</v>
      </c>
      <c r="B227">
        <f>if(surveydata3!D226="", 0, 1)</f>
        <v>1</v>
      </c>
      <c r="C227">
        <f>if(surveydata3!E226="", 0, 1)</f>
        <v>0</v>
      </c>
      <c r="D227">
        <f>if(surveydata3!F226="", 0, 1)</f>
        <v>0</v>
      </c>
      <c r="E227">
        <f>if(surveydata3!G226="", 0, 1)</f>
        <v>0</v>
      </c>
      <c r="F227">
        <f>if(surveydata3!H226="", 0, 1)</f>
        <v>0</v>
      </c>
      <c r="G227">
        <f>if(surveydata3!I226="", 0, 1)</f>
        <v>0</v>
      </c>
      <c r="H227" s="4">
        <v>33281.0</v>
      </c>
      <c r="I227" s="2">
        <f t="shared" si="1"/>
        <v>27</v>
      </c>
      <c r="J227" s="2">
        <v>6.0</v>
      </c>
      <c r="K227" s="2">
        <v>2.0</v>
      </c>
      <c r="L227" s="2">
        <v>10.0</v>
      </c>
      <c r="M227" s="2">
        <v>3.0</v>
      </c>
      <c r="N227" s="2" t="s">
        <v>437</v>
      </c>
      <c r="O227" s="2">
        <v>0.0</v>
      </c>
      <c r="P227" s="2" t="s">
        <v>491</v>
      </c>
      <c r="R227" t="str">
        <f t="shared" si="2"/>
        <v>track suit / sweat suit</v>
      </c>
      <c r="S227" s="2" t="s">
        <v>72</v>
      </c>
      <c r="U227" t="str">
        <f t="shared" si="3"/>
        <v>“Data is the new bacon"</v>
      </c>
      <c r="V227" s="2">
        <v>1.0</v>
      </c>
      <c r="W227" s="2" t="s">
        <v>121</v>
      </c>
      <c r="Y227" t="str">
        <f t="shared" si="4"/>
        <v>Data Engineer</v>
      </c>
      <c r="AA227" s="2" t="s">
        <v>1249</v>
      </c>
      <c r="AB227" t="str">
        <f t="shared" si="5"/>
        <v>semi senior</v>
      </c>
      <c r="AC227" s="2" t="s">
        <v>123</v>
      </c>
      <c r="AE227" t="str">
        <f t="shared" si="6"/>
        <v>Technology &amp; Internet</v>
      </c>
      <c r="AF227" s="2">
        <v>3.0</v>
      </c>
      <c r="AG227" s="2" t="s">
        <v>1250</v>
      </c>
      <c r="AH227" s="2" t="s">
        <v>464</v>
      </c>
      <c r="AI227" s="11">
        <f>if(surveydata3!AE226="", 0, 1)</f>
        <v>0</v>
      </c>
      <c r="AJ227" s="11">
        <f>if(surveydata3!AF226="", 0, 1)</f>
        <v>0</v>
      </c>
      <c r="AK227" s="11">
        <f>if(surveydata3!AG226="", 0, 1)</f>
        <v>0</v>
      </c>
      <c r="AL227" s="11">
        <f>if(surveydata3!AH226="", 0, 1)</f>
        <v>0</v>
      </c>
      <c r="AM227" s="11">
        <f>if(surveydata3!AI226="", 0, 1)</f>
        <v>0</v>
      </c>
      <c r="AN227" s="11">
        <f>if(surveydata3!AJ226="", 0, 1)</f>
        <v>1</v>
      </c>
      <c r="AO227" s="11">
        <f>if(surveydata3!AK226="", 0, 1)</f>
        <v>0</v>
      </c>
      <c r="AP227" s="11">
        <f>if(surveydata3!AL226="", 0, 1)</f>
        <v>0</v>
      </c>
      <c r="AQ227" s="11">
        <f>if(surveydata3!AM226="", 0, 1)</f>
        <v>0</v>
      </c>
      <c r="AR227" s="11">
        <f>if(surveydata3!AN226="", 0, 1)</f>
        <v>0</v>
      </c>
      <c r="AS227" s="2" t="s">
        <v>79</v>
      </c>
      <c r="AU227" t="str">
        <f t="shared" si="7"/>
        <v>Slack Channel</v>
      </c>
      <c r="AV227" s="2">
        <v>4.0</v>
      </c>
      <c r="AX227">
        <f t="shared" si="8"/>
        <v>4</v>
      </c>
      <c r="AZ227" s="2">
        <v>8.0</v>
      </c>
      <c r="BA227">
        <f t="shared" si="9"/>
        <v>8</v>
      </c>
      <c r="BB227" s="2">
        <v>9.0</v>
      </c>
      <c r="BC227" s="2" t="s">
        <v>1251</v>
      </c>
      <c r="BD227" s="2" t="s">
        <v>101</v>
      </c>
      <c r="BF227" t="str">
        <f t="shared" si="10"/>
        <v>Google</v>
      </c>
      <c r="BG227" s="2">
        <v>7.0</v>
      </c>
      <c r="BH227" s="2" t="s">
        <v>1252</v>
      </c>
    </row>
    <row r="228">
      <c r="A228" s="2">
        <v>225.0</v>
      </c>
      <c r="B228">
        <f>if(surveydata3!D227="", 0, 1)</f>
        <v>0</v>
      </c>
      <c r="C228">
        <f>if(surveydata3!E227="", 0, 1)</f>
        <v>1</v>
      </c>
      <c r="D228">
        <f>if(surveydata3!F227="", 0, 1)</f>
        <v>1</v>
      </c>
      <c r="E228">
        <f>if(surveydata3!G227="", 0, 1)</f>
        <v>1</v>
      </c>
      <c r="F228">
        <f>if(surveydata3!H227="", 0, 1)</f>
        <v>0</v>
      </c>
      <c r="G228">
        <f>if(surveydata3!I227="", 0, 1)</f>
        <v>0</v>
      </c>
      <c r="H228" s="4">
        <v>34191.0</v>
      </c>
      <c r="I228" s="2">
        <f t="shared" si="1"/>
        <v>25</v>
      </c>
      <c r="J228" s="2">
        <v>8.0</v>
      </c>
      <c r="K228" s="2">
        <v>2.0</v>
      </c>
      <c r="L228" s="2">
        <v>9.0</v>
      </c>
      <c r="M228" s="2">
        <v>30.0</v>
      </c>
      <c r="N228" s="2" t="s">
        <v>192</v>
      </c>
      <c r="O228" s="2">
        <v>1.0</v>
      </c>
      <c r="P228" s="2" t="s">
        <v>129</v>
      </c>
      <c r="R228" t="str">
        <f t="shared" si="2"/>
        <v>backpack</v>
      </c>
      <c r="S228" s="2" t="s">
        <v>130</v>
      </c>
      <c r="U228" t="str">
        <f t="shared" si="3"/>
        <v>“Machine learning for life”</v>
      </c>
      <c r="V228" s="2">
        <v>0.0</v>
      </c>
      <c r="Y228" t="str">
        <f t="shared" si="4"/>
        <v/>
      </c>
      <c r="AB228" t="str">
        <f t="shared" si="5"/>
        <v/>
      </c>
      <c r="AE228" t="str">
        <f t="shared" si="6"/>
        <v/>
      </c>
      <c r="AH228" s="2" t="s">
        <v>96</v>
      </c>
      <c r="AI228" s="11">
        <f>if(surveydata3!AE227="", 0, 1)</f>
        <v>0</v>
      </c>
      <c r="AJ228" s="11">
        <f>if(surveydata3!AF227="", 0, 1)</f>
        <v>0</v>
      </c>
      <c r="AK228" s="11">
        <f>if(surveydata3!AG227="", 0, 1)</f>
        <v>0</v>
      </c>
      <c r="AL228" s="11">
        <f>if(surveydata3!AH227="", 0, 1)</f>
        <v>1</v>
      </c>
      <c r="AM228" s="11">
        <f>if(surveydata3!AI227="", 0, 1)</f>
        <v>0</v>
      </c>
      <c r="AN228" s="11">
        <f>if(surveydata3!AJ227="", 0, 1)</f>
        <v>1</v>
      </c>
      <c r="AO228" s="11">
        <f>if(surveydata3!AK227="", 0, 1)</f>
        <v>0</v>
      </c>
      <c r="AP228" s="11">
        <f>if(surveydata3!AL227="", 0, 1)</f>
        <v>0</v>
      </c>
      <c r="AQ228" s="11">
        <f>if(surveydata3!AM227="", 0, 1)</f>
        <v>0</v>
      </c>
      <c r="AR228" s="11">
        <f>if(surveydata3!AN227="", 0, 1)</f>
        <v>0</v>
      </c>
      <c r="AS228" s="2" t="s">
        <v>97</v>
      </c>
      <c r="AU228" t="str">
        <f t="shared" si="7"/>
        <v>Forums</v>
      </c>
      <c r="AV228" s="2">
        <v>6.0</v>
      </c>
      <c r="AX228">
        <f t="shared" si="8"/>
        <v>6</v>
      </c>
      <c r="AY228" s="2">
        <v>3.0</v>
      </c>
      <c r="BA228">
        <f t="shared" si="9"/>
        <v>3</v>
      </c>
      <c r="BB228" s="2">
        <v>60.0</v>
      </c>
      <c r="BC228" s="2" t="s">
        <v>1253</v>
      </c>
      <c r="BE228" s="2" t="s">
        <v>1254</v>
      </c>
      <c r="BF228" t="str">
        <f t="shared" si="10"/>
        <v>News</v>
      </c>
      <c r="BG228" s="2">
        <v>10.0</v>
      </c>
      <c r="BH228" s="2" t="s">
        <v>1255</v>
      </c>
      <c r="BI228" s="2" t="s">
        <v>1256</v>
      </c>
      <c r="BJ228" s="2" t="s">
        <v>1257</v>
      </c>
    </row>
    <row r="229">
      <c r="A229" s="2">
        <v>226.0</v>
      </c>
      <c r="B229">
        <f>if(surveydata3!D228="", 0, 1)</f>
        <v>1</v>
      </c>
      <c r="C229">
        <f>if(surveydata3!E228="", 0, 1)</f>
        <v>1</v>
      </c>
      <c r="D229">
        <f>if(surveydata3!F228="", 0, 1)</f>
        <v>0</v>
      </c>
      <c r="E229">
        <f>if(surveydata3!G228="", 0, 1)</f>
        <v>0</v>
      </c>
      <c r="F229">
        <f>if(surveydata3!H228="", 0, 1)</f>
        <v>1</v>
      </c>
      <c r="G229">
        <f>if(surveydata3!I228="", 0, 1)</f>
        <v>0</v>
      </c>
      <c r="H229" s="4">
        <v>32528.0</v>
      </c>
      <c r="I229" s="2">
        <f t="shared" si="1"/>
        <v>29</v>
      </c>
      <c r="J229" s="2">
        <v>6.0</v>
      </c>
      <c r="K229" s="2">
        <v>10.0</v>
      </c>
      <c r="L229" s="2">
        <v>8.0</v>
      </c>
      <c r="M229" s="2">
        <v>12.0</v>
      </c>
      <c r="N229" s="2" t="s">
        <v>87</v>
      </c>
      <c r="O229" s="2">
        <v>1.0</v>
      </c>
      <c r="P229" s="2" t="s">
        <v>71</v>
      </c>
      <c r="R229" t="str">
        <f t="shared" si="2"/>
        <v>hoodie</v>
      </c>
      <c r="S229" s="2" t="s">
        <v>90</v>
      </c>
      <c r="U229" t="str">
        <f t="shared" si="3"/>
        <v>”Math - all the cool kids are doing it”</v>
      </c>
      <c r="V229" s="2">
        <v>1.0</v>
      </c>
      <c r="W229" s="2" t="s">
        <v>74</v>
      </c>
      <c r="Y229" t="str">
        <f t="shared" si="4"/>
        <v>Product Management/Project Management</v>
      </c>
      <c r="Z229" s="2" t="s">
        <v>111</v>
      </c>
      <c r="AB229" t="str">
        <f t="shared" si="5"/>
        <v>Individual Contributor</v>
      </c>
      <c r="AC229" s="2" t="s">
        <v>333</v>
      </c>
      <c r="AE229" t="str">
        <f t="shared" si="6"/>
        <v>Advertising &amp; Marketing</v>
      </c>
      <c r="AF229" s="2">
        <v>4.0</v>
      </c>
      <c r="AG229" s="2" t="s">
        <v>292</v>
      </c>
      <c r="AH229" s="2" t="s">
        <v>78</v>
      </c>
      <c r="AI229" s="11">
        <f>if(surveydata3!AE228="", 0, 1)</f>
        <v>0</v>
      </c>
      <c r="AJ229" s="11">
        <f>if(surveydata3!AF228="", 0, 1)</f>
        <v>0</v>
      </c>
      <c r="AK229" s="11">
        <f>if(surveydata3!AG228="", 0, 1)</f>
        <v>1</v>
      </c>
      <c r="AL229" s="11">
        <f>if(surveydata3!AH228="", 0, 1)</f>
        <v>0</v>
      </c>
      <c r="AM229" s="11">
        <f>if(surveydata3!AI228="", 0, 1)</f>
        <v>0</v>
      </c>
      <c r="AN229" s="11">
        <f>if(surveydata3!AJ228="", 0, 1)</f>
        <v>0</v>
      </c>
      <c r="AO229" s="11">
        <f>if(surveydata3!AK228="", 0, 1)</f>
        <v>0</v>
      </c>
      <c r="AP229" s="11">
        <f>if(surveydata3!AL228="", 0, 1)</f>
        <v>0</v>
      </c>
      <c r="AQ229" s="11">
        <f>if(surveydata3!AM228="", 0, 1)</f>
        <v>0</v>
      </c>
      <c r="AR229" s="11">
        <f>if(surveydata3!AN228="", 0, 1)</f>
        <v>0</v>
      </c>
      <c r="AS229" s="2" t="s">
        <v>1190</v>
      </c>
      <c r="AU229" t="str">
        <f t="shared" si="7"/>
        <v>Ask Me Anythings (AMAs)</v>
      </c>
      <c r="AV229" s="2">
        <v>5.0</v>
      </c>
      <c r="AX229">
        <f t="shared" si="8"/>
        <v>5</v>
      </c>
      <c r="AY229" s="2">
        <v>2.0</v>
      </c>
      <c r="BA229">
        <f t="shared" si="9"/>
        <v>2</v>
      </c>
      <c r="BB229" s="2">
        <v>6.0</v>
      </c>
      <c r="BC229" s="2" t="s">
        <v>1258</v>
      </c>
      <c r="BE229" s="2" t="s">
        <v>1259</v>
      </c>
      <c r="BF229" t="str">
        <f t="shared" si="10"/>
        <v>Sebastien</v>
      </c>
      <c r="BG229" s="2">
        <v>8.0</v>
      </c>
      <c r="BH229" s="2" t="s">
        <v>1260</v>
      </c>
      <c r="BJ229" s="2" t="s">
        <v>1261</v>
      </c>
    </row>
    <row r="230">
      <c r="A230" s="2">
        <v>227.0</v>
      </c>
      <c r="B230">
        <f>if(surveydata3!D229="", 0, 1)</f>
        <v>0</v>
      </c>
      <c r="C230">
        <f>if(surveydata3!E229="", 0, 1)</f>
        <v>1</v>
      </c>
      <c r="D230">
        <f>if(surveydata3!F229="", 0, 1)</f>
        <v>0</v>
      </c>
      <c r="E230">
        <f>if(surveydata3!G229="", 0, 1)</f>
        <v>0</v>
      </c>
      <c r="F230">
        <f>if(surveydata3!H229="", 0, 1)</f>
        <v>0</v>
      </c>
      <c r="G230">
        <f>if(surveydata3!I229="", 0, 1)</f>
        <v>0</v>
      </c>
      <c r="H230" s="4">
        <v>33163.0</v>
      </c>
      <c r="I230" s="2">
        <f t="shared" si="1"/>
        <v>27</v>
      </c>
      <c r="J230" s="2">
        <v>6.0</v>
      </c>
      <c r="K230" s="2">
        <v>0.0</v>
      </c>
      <c r="L230" s="2">
        <v>8.0</v>
      </c>
      <c r="M230" s="2">
        <v>5.0</v>
      </c>
      <c r="N230" s="2" t="s">
        <v>128</v>
      </c>
      <c r="O230" s="2">
        <v>1.0</v>
      </c>
      <c r="P230" s="2" t="s">
        <v>71</v>
      </c>
      <c r="R230" t="str">
        <f t="shared" si="2"/>
        <v>hoodie</v>
      </c>
      <c r="T230" s="2" t="s">
        <v>1262</v>
      </c>
      <c r="U230" t="str">
        <f t="shared" si="3"/>
        <v>Build It</v>
      </c>
      <c r="V230" s="2">
        <v>0.0</v>
      </c>
      <c r="Y230" t="str">
        <f t="shared" si="4"/>
        <v/>
      </c>
      <c r="AB230" t="str">
        <f t="shared" si="5"/>
        <v/>
      </c>
      <c r="AE230" t="str">
        <f t="shared" si="6"/>
        <v/>
      </c>
      <c r="AH230" s="2" t="s">
        <v>78</v>
      </c>
      <c r="AI230" s="11">
        <f>if(surveydata3!AE229="", 0, 1)</f>
        <v>0</v>
      </c>
      <c r="AJ230" s="11">
        <f>if(surveydata3!AF229="", 0, 1)</f>
        <v>0</v>
      </c>
      <c r="AK230" s="11">
        <f>if(surveydata3!AG229="", 0, 1)</f>
        <v>0</v>
      </c>
      <c r="AL230" s="11">
        <f>if(surveydata3!AH229="", 0, 1)</f>
        <v>0</v>
      </c>
      <c r="AM230" s="11">
        <f>if(surveydata3!AI229="", 0, 1)</f>
        <v>1</v>
      </c>
      <c r="AN230" s="11">
        <f>if(surveydata3!AJ229="", 0, 1)</f>
        <v>0</v>
      </c>
      <c r="AO230" s="11">
        <f>if(surveydata3!AK229="", 0, 1)</f>
        <v>0</v>
      </c>
      <c r="AP230" s="11">
        <f>if(surveydata3!AL229="", 0, 1)</f>
        <v>0</v>
      </c>
      <c r="AQ230" s="11">
        <f>if(surveydata3!AM229="", 0, 1)</f>
        <v>0</v>
      </c>
      <c r="AR230" s="11">
        <f>if(surveydata3!AN229="", 0, 1)</f>
        <v>0</v>
      </c>
      <c r="AS230" s="2" t="s">
        <v>116</v>
      </c>
      <c r="AU230" t="str">
        <f t="shared" si="7"/>
        <v>Stack Overflow</v>
      </c>
      <c r="AV230" s="2">
        <v>4.0</v>
      </c>
      <c r="AX230">
        <f t="shared" si="8"/>
        <v>4</v>
      </c>
      <c r="AZ230" s="2" t="s">
        <v>1263</v>
      </c>
      <c r="BA230" t="str">
        <f t="shared" si="9"/>
        <v>alot</v>
      </c>
      <c r="BB230" s="2">
        <v>3.0</v>
      </c>
      <c r="BC230" s="2" t="s">
        <v>1264</v>
      </c>
      <c r="BD230" s="2" t="s">
        <v>101</v>
      </c>
      <c r="BF230" t="str">
        <f t="shared" si="10"/>
        <v>Google</v>
      </c>
      <c r="BG230" s="2">
        <v>8.0</v>
      </c>
      <c r="BH230" s="2" t="s">
        <v>1265</v>
      </c>
      <c r="BI230" s="2" t="s">
        <v>1266</v>
      </c>
      <c r="BJ230" s="2" t="s">
        <v>202</v>
      </c>
    </row>
    <row r="231">
      <c r="A231" s="2">
        <v>228.0</v>
      </c>
      <c r="B231">
        <f>if(surveydata3!D230="", 0, 1)</f>
        <v>1</v>
      </c>
      <c r="C231">
        <f>if(surveydata3!E230="", 0, 1)</f>
        <v>1</v>
      </c>
      <c r="D231">
        <f>if(surveydata3!F230="", 0, 1)</f>
        <v>0</v>
      </c>
      <c r="E231">
        <f>if(surveydata3!G230="", 0, 1)</f>
        <v>1</v>
      </c>
      <c r="F231">
        <f>if(surveydata3!H230="", 0, 1)</f>
        <v>0</v>
      </c>
      <c r="G231">
        <f>if(surveydata3!I230="", 0, 1)</f>
        <v>0</v>
      </c>
      <c r="H231" s="4">
        <v>34165.0</v>
      </c>
      <c r="I231" s="2">
        <f t="shared" si="1"/>
        <v>25</v>
      </c>
      <c r="J231" s="2">
        <v>8.0</v>
      </c>
      <c r="K231" s="2">
        <v>45.0</v>
      </c>
      <c r="L231" s="2">
        <v>8.0</v>
      </c>
      <c r="M231" s="2">
        <v>6.0</v>
      </c>
      <c r="N231" s="2" t="s">
        <v>437</v>
      </c>
      <c r="O231" s="2">
        <v>0.0</v>
      </c>
      <c r="P231" s="2" t="s">
        <v>89</v>
      </c>
      <c r="R231" t="str">
        <f t="shared" si="2"/>
        <v>t-shirt</v>
      </c>
      <c r="S231" s="2" t="s">
        <v>72</v>
      </c>
      <c r="U231" t="str">
        <f t="shared" si="3"/>
        <v>“Data is the new bacon"</v>
      </c>
      <c r="V231" s="2">
        <v>1.0</v>
      </c>
      <c r="W231" s="2" t="s">
        <v>35</v>
      </c>
      <c r="Y231" t="str">
        <f t="shared" si="4"/>
        <v>Data Analyst</v>
      </c>
      <c r="Z231" s="2" t="s">
        <v>111</v>
      </c>
      <c r="AB231" t="str">
        <f t="shared" si="5"/>
        <v>Individual Contributor</v>
      </c>
      <c r="AC231" s="2" t="s">
        <v>228</v>
      </c>
      <c r="AE231" t="str">
        <f t="shared" si="6"/>
        <v>Healthcare and Pharmaceuticals</v>
      </c>
      <c r="AF231" s="2">
        <v>1.0</v>
      </c>
      <c r="AG231" s="2" t="s">
        <v>1267</v>
      </c>
      <c r="AH231" s="2" t="s">
        <v>78</v>
      </c>
      <c r="AI231" s="11">
        <f>if(surveydata3!AE230="", 0, 1)</f>
        <v>0</v>
      </c>
      <c r="AJ231" s="11">
        <f>if(surveydata3!AF230="", 0, 1)</f>
        <v>0</v>
      </c>
      <c r="AK231" s="11">
        <f>if(surveydata3!AG230="", 0, 1)</f>
        <v>1</v>
      </c>
      <c r="AL231" s="11">
        <f>if(surveydata3!AH230="", 0, 1)</f>
        <v>0</v>
      </c>
      <c r="AM231" s="11">
        <f>if(surveydata3!AI230="", 0, 1)</f>
        <v>0</v>
      </c>
      <c r="AN231" s="11">
        <f>if(surveydata3!AJ230="", 0, 1)</f>
        <v>0</v>
      </c>
      <c r="AO231" s="11">
        <f>if(surveydata3!AK230="", 0, 1)</f>
        <v>0</v>
      </c>
      <c r="AP231" s="11">
        <f>if(surveydata3!AL230="", 0, 1)</f>
        <v>0</v>
      </c>
      <c r="AQ231" s="11">
        <f>if(surveydata3!AM230="", 0, 1)</f>
        <v>0</v>
      </c>
      <c r="AR231" s="11">
        <f>if(surveydata3!AN230="", 0, 1)</f>
        <v>0</v>
      </c>
      <c r="AS231" s="2" t="s">
        <v>116</v>
      </c>
      <c r="AU231" t="str">
        <f t="shared" si="7"/>
        <v>Stack Overflow</v>
      </c>
      <c r="AV231" s="2">
        <v>6.0</v>
      </c>
      <c r="AX231">
        <f t="shared" si="8"/>
        <v>6</v>
      </c>
      <c r="AY231" s="2">
        <v>5.0</v>
      </c>
      <c r="BA231">
        <f t="shared" si="9"/>
        <v>5</v>
      </c>
      <c r="BB231" s="2">
        <v>25.0</v>
      </c>
      <c r="BC231" s="2" t="s">
        <v>1268</v>
      </c>
      <c r="BD231" s="2" t="s">
        <v>101</v>
      </c>
      <c r="BF231" t="str">
        <f t="shared" si="10"/>
        <v>Google</v>
      </c>
      <c r="BG231" s="2">
        <v>10.0</v>
      </c>
      <c r="BH231" s="2" t="s">
        <v>1269</v>
      </c>
      <c r="BI231" s="2" t="s">
        <v>1270</v>
      </c>
    </row>
    <row r="232">
      <c r="A232" s="2">
        <v>229.0</v>
      </c>
      <c r="B232">
        <f>if(surveydata3!D231="", 0, 1)</f>
        <v>1</v>
      </c>
      <c r="C232">
        <f>if(surveydata3!E231="", 0, 1)</f>
        <v>0</v>
      </c>
      <c r="D232">
        <f>if(surveydata3!F231="", 0, 1)</f>
        <v>0</v>
      </c>
      <c r="E232">
        <f>if(surveydata3!G231="", 0, 1)</f>
        <v>0</v>
      </c>
      <c r="F232">
        <f>if(surveydata3!H231="", 0, 1)</f>
        <v>0</v>
      </c>
      <c r="G232">
        <f>if(surveydata3!I231="", 0, 1)</f>
        <v>0</v>
      </c>
      <c r="H232" s="4">
        <v>25799.0</v>
      </c>
      <c r="I232" s="2">
        <f t="shared" si="1"/>
        <v>48</v>
      </c>
      <c r="J232" s="2">
        <v>7.0</v>
      </c>
      <c r="K232" s="2">
        <v>60.0</v>
      </c>
      <c r="L232" s="2">
        <v>8.0</v>
      </c>
      <c r="M232" s="2">
        <v>5.0</v>
      </c>
      <c r="N232" s="2" t="s">
        <v>192</v>
      </c>
      <c r="O232" s="2">
        <v>0.0</v>
      </c>
      <c r="P232" s="2" t="s">
        <v>129</v>
      </c>
      <c r="R232" t="str">
        <f t="shared" si="2"/>
        <v>backpack</v>
      </c>
      <c r="S232" s="2" t="s">
        <v>130</v>
      </c>
      <c r="U232" t="str">
        <f t="shared" si="3"/>
        <v>“Machine learning for life”</v>
      </c>
      <c r="V232" s="2">
        <v>1.0</v>
      </c>
      <c r="X232" s="2" t="s">
        <v>1271</v>
      </c>
      <c r="Y232" t="str">
        <f t="shared" si="4"/>
        <v>Technical support</v>
      </c>
      <c r="Z232" s="2" t="s">
        <v>111</v>
      </c>
      <c r="AB232" t="str">
        <f t="shared" si="5"/>
        <v>Individual Contributor</v>
      </c>
      <c r="AC232" s="2" t="s">
        <v>148</v>
      </c>
      <c r="AE232" t="str">
        <f t="shared" si="6"/>
        <v>Retail &amp; Consumer Durables</v>
      </c>
      <c r="AF232" s="2">
        <v>15.0</v>
      </c>
      <c r="AG232" s="2" t="s">
        <v>1272</v>
      </c>
      <c r="AH232" s="2" t="s">
        <v>78</v>
      </c>
      <c r="AI232" s="11">
        <f>if(surveydata3!AE231="", 0, 1)</f>
        <v>0</v>
      </c>
      <c r="AJ232" s="11">
        <f>if(surveydata3!AF231="", 0, 1)</f>
        <v>0</v>
      </c>
      <c r="AK232" s="11">
        <f>if(surveydata3!AG231="", 0, 1)</f>
        <v>1</v>
      </c>
      <c r="AL232" s="11">
        <f>if(surveydata3!AH231="", 0, 1)</f>
        <v>0</v>
      </c>
      <c r="AM232" s="11">
        <f>if(surveydata3!AI231="", 0, 1)</f>
        <v>0</v>
      </c>
      <c r="AN232" s="11">
        <f>if(surveydata3!AJ231="", 0, 1)</f>
        <v>0</v>
      </c>
      <c r="AO232" s="11">
        <f>if(surveydata3!AK231="", 0, 1)</f>
        <v>0</v>
      </c>
      <c r="AP232" s="11">
        <f>if(surveydata3!AL231="", 0, 1)</f>
        <v>0</v>
      </c>
      <c r="AQ232" s="11">
        <f>if(surveydata3!AM231="", 0, 1)</f>
        <v>0</v>
      </c>
      <c r="AR232" s="11">
        <f>if(surveydata3!AN231="", 0, 1)</f>
        <v>0</v>
      </c>
      <c r="AS232" s="2" t="s">
        <v>97</v>
      </c>
      <c r="AU232" t="str">
        <f t="shared" si="7"/>
        <v>Forums</v>
      </c>
      <c r="AW232" s="2">
        <v>15.0</v>
      </c>
      <c r="AX232">
        <f t="shared" si="8"/>
        <v>15</v>
      </c>
      <c r="AY232" s="2">
        <v>5.0</v>
      </c>
      <c r="BA232">
        <f t="shared" si="9"/>
        <v>5</v>
      </c>
      <c r="BB232" s="2">
        <v>40.0</v>
      </c>
      <c r="BC232" s="2" t="s">
        <v>1273</v>
      </c>
      <c r="BD232" s="2" t="s">
        <v>101</v>
      </c>
      <c r="BF232" t="str">
        <f t="shared" si="10"/>
        <v>Google</v>
      </c>
      <c r="BG232" s="2">
        <v>10.0</v>
      </c>
      <c r="BH232" s="2" t="s">
        <v>1274</v>
      </c>
      <c r="BI232" s="2" t="s">
        <v>881</v>
      </c>
      <c r="BJ232" s="2" t="s">
        <v>881</v>
      </c>
    </row>
    <row r="233">
      <c r="A233" s="2">
        <v>230.0</v>
      </c>
      <c r="B233">
        <f>if(surveydata3!D232="", 0, 1)</f>
        <v>0</v>
      </c>
      <c r="C233">
        <f>if(surveydata3!E232="", 0, 1)</f>
        <v>1</v>
      </c>
      <c r="D233">
        <f>if(surveydata3!F232="", 0, 1)</f>
        <v>0</v>
      </c>
      <c r="E233">
        <f>if(surveydata3!G232="", 0, 1)</f>
        <v>0</v>
      </c>
      <c r="F233">
        <f>if(surveydata3!H232="", 0, 1)</f>
        <v>1</v>
      </c>
      <c r="G233">
        <f>if(surveydata3!I232="", 0, 1)</f>
        <v>0</v>
      </c>
      <c r="H233" s="4">
        <v>28204.0</v>
      </c>
      <c r="I233" s="2">
        <f t="shared" si="1"/>
        <v>41</v>
      </c>
      <c r="J233" s="2">
        <v>7.0</v>
      </c>
      <c r="K233" s="2">
        <v>0.0</v>
      </c>
      <c r="L233" s="2">
        <v>14.0</v>
      </c>
      <c r="M233" s="2">
        <v>12.0</v>
      </c>
      <c r="N233" s="2" t="s">
        <v>167</v>
      </c>
      <c r="O233" s="2">
        <v>1.0</v>
      </c>
      <c r="P233" s="2" t="s">
        <v>89</v>
      </c>
      <c r="R233" t="str">
        <f t="shared" si="2"/>
        <v>t-shirt</v>
      </c>
      <c r="S233" s="2" t="s">
        <v>130</v>
      </c>
      <c r="U233" t="str">
        <f t="shared" si="3"/>
        <v>“Machine learning for life”</v>
      </c>
      <c r="V233" s="2">
        <v>1.0</v>
      </c>
      <c r="W233" s="2" t="s">
        <v>35</v>
      </c>
      <c r="Y233" t="str">
        <f t="shared" si="4"/>
        <v>Data Analyst</v>
      </c>
      <c r="Z233" s="2" t="s">
        <v>111</v>
      </c>
      <c r="AB233" t="str">
        <f t="shared" si="5"/>
        <v>Individual Contributor</v>
      </c>
      <c r="AC233" s="2" t="s">
        <v>76</v>
      </c>
      <c r="AE233" t="str">
        <f t="shared" si="6"/>
        <v>Education</v>
      </c>
      <c r="AF233" s="2">
        <v>15.0</v>
      </c>
      <c r="AG233" s="2" t="s">
        <v>1275</v>
      </c>
      <c r="AH233" s="2" t="s">
        <v>78</v>
      </c>
      <c r="AI233" s="11">
        <f>if(surveydata3!AE232="", 0, 1)</f>
        <v>0</v>
      </c>
      <c r="AJ233" s="11">
        <f>if(surveydata3!AF232="", 0, 1)</f>
        <v>0</v>
      </c>
      <c r="AK233" s="11">
        <f>if(surveydata3!AG232="", 0, 1)</f>
        <v>0</v>
      </c>
      <c r="AL233" s="11">
        <f>if(surveydata3!AH232="", 0, 1)</f>
        <v>0</v>
      </c>
      <c r="AM233" s="11">
        <f>if(surveydata3!AI232="", 0, 1)</f>
        <v>1</v>
      </c>
      <c r="AN233" s="11">
        <f>if(surveydata3!AJ232="", 0, 1)</f>
        <v>1</v>
      </c>
      <c r="AO233" s="11">
        <f>if(surveydata3!AK232="", 0, 1)</f>
        <v>1</v>
      </c>
      <c r="AP233" s="11">
        <f>if(surveydata3!AL232="", 0, 1)</f>
        <v>1</v>
      </c>
      <c r="AQ233" s="11">
        <f>if(surveydata3!AM232="", 0, 1)</f>
        <v>0</v>
      </c>
      <c r="AR233" s="11">
        <f>if(surveydata3!AN232="", 0, 1)</f>
        <v>0</v>
      </c>
      <c r="AS233" s="2" t="s">
        <v>116</v>
      </c>
      <c r="AU233" t="str">
        <f t="shared" si="7"/>
        <v>Stack Overflow</v>
      </c>
      <c r="AV233" s="2">
        <v>2.0</v>
      </c>
      <c r="AX233">
        <f t="shared" si="8"/>
        <v>2</v>
      </c>
      <c r="AY233" s="2">
        <v>3.0</v>
      </c>
      <c r="BA233">
        <f t="shared" si="9"/>
        <v>3</v>
      </c>
      <c r="BB233" s="2">
        <v>4.0</v>
      </c>
      <c r="BC233" s="2" t="s">
        <v>306</v>
      </c>
      <c r="BD233" s="2" t="s">
        <v>101</v>
      </c>
      <c r="BF233" t="str">
        <f t="shared" si="10"/>
        <v>Google</v>
      </c>
      <c r="BG233" s="2">
        <v>8.0</v>
      </c>
      <c r="BH233" s="2" t="s">
        <v>306</v>
      </c>
      <c r="BI233" s="2" t="s">
        <v>306</v>
      </c>
      <c r="BJ233" s="2" t="s">
        <v>306</v>
      </c>
    </row>
    <row r="234">
      <c r="A234" s="2">
        <v>231.0</v>
      </c>
      <c r="B234">
        <f>if(surveydata3!D233="", 0, 1)</f>
        <v>1</v>
      </c>
      <c r="C234">
        <f>if(surveydata3!E233="", 0, 1)</f>
        <v>1</v>
      </c>
      <c r="D234">
        <f>if(surveydata3!F233="", 0, 1)</f>
        <v>1</v>
      </c>
      <c r="E234">
        <f>if(surveydata3!G233="", 0, 1)</f>
        <v>0</v>
      </c>
      <c r="F234">
        <f>if(surveydata3!H233="", 0, 1)</f>
        <v>1</v>
      </c>
      <c r="G234">
        <f>if(surveydata3!I233="", 0, 1)</f>
        <v>0</v>
      </c>
      <c r="H234" s="4">
        <v>34312.0</v>
      </c>
      <c r="I234" s="2">
        <f t="shared" si="1"/>
        <v>24</v>
      </c>
      <c r="J234" s="2">
        <v>8.0</v>
      </c>
      <c r="K234" s="2">
        <v>120.0</v>
      </c>
      <c r="L234" s="2">
        <v>15.0</v>
      </c>
      <c r="M234" s="2">
        <v>2.0</v>
      </c>
      <c r="N234" s="2" t="s">
        <v>327</v>
      </c>
      <c r="O234" s="2">
        <v>1.0</v>
      </c>
      <c r="P234" s="2" t="s">
        <v>108</v>
      </c>
      <c r="R234" t="str">
        <f t="shared" si="2"/>
        <v>jacket (brand is TBD... probably Patagonia)</v>
      </c>
      <c r="S234" s="2" t="s">
        <v>130</v>
      </c>
      <c r="U234" t="str">
        <f t="shared" si="3"/>
        <v>“Machine learning for life”</v>
      </c>
      <c r="V234" s="2">
        <v>1.0</v>
      </c>
      <c r="W234" s="2" t="s">
        <v>315</v>
      </c>
      <c r="Y234" t="str">
        <f t="shared" si="4"/>
        <v>Software Engineer</v>
      </c>
      <c r="Z234" s="2" t="s">
        <v>451</v>
      </c>
      <c r="AB234" t="str">
        <f t="shared" si="5"/>
        <v>Intern</v>
      </c>
      <c r="AD234" s="2" t="s">
        <v>1010</v>
      </c>
      <c r="AE234" t="str">
        <f t="shared" si="6"/>
        <v>Finance</v>
      </c>
      <c r="AF234" s="2">
        <v>0.0</v>
      </c>
      <c r="AG234" s="2" t="s">
        <v>1276</v>
      </c>
      <c r="AH234" s="2" t="s">
        <v>78</v>
      </c>
      <c r="AI234" s="11">
        <f>if(surveydata3!AE233="", 0, 1)</f>
        <v>0</v>
      </c>
      <c r="AJ234" s="11">
        <f>if(surveydata3!AF233="", 0, 1)</f>
        <v>0</v>
      </c>
      <c r="AK234" s="11">
        <f>if(surveydata3!AG233="", 0, 1)</f>
        <v>0</v>
      </c>
      <c r="AL234" s="11">
        <f>if(surveydata3!AH233="", 0, 1)</f>
        <v>1</v>
      </c>
      <c r="AM234" s="11">
        <f>if(surveydata3!AI233="", 0, 1)</f>
        <v>0</v>
      </c>
      <c r="AN234" s="11">
        <f>if(surveydata3!AJ233="", 0, 1)</f>
        <v>0</v>
      </c>
      <c r="AO234" s="11">
        <f>if(surveydata3!AK233="", 0, 1)</f>
        <v>0</v>
      </c>
      <c r="AP234" s="11">
        <f>if(surveydata3!AL233="", 0, 1)</f>
        <v>0</v>
      </c>
      <c r="AQ234" s="11">
        <f>if(surveydata3!AM233="", 0, 1)</f>
        <v>0</v>
      </c>
      <c r="AR234" s="11">
        <f>if(surveydata3!AN233="", 0, 1)</f>
        <v>0</v>
      </c>
      <c r="AS234" s="2" t="s">
        <v>237</v>
      </c>
      <c r="AU234" t="str">
        <f t="shared" si="7"/>
        <v>Mentor Help (classroom or 1:1 mentors)</v>
      </c>
      <c r="AV234" s="2">
        <v>6.0</v>
      </c>
      <c r="AX234">
        <f t="shared" si="8"/>
        <v>6</v>
      </c>
      <c r="AY234" s="2">
        <v>4.0</v>
      </c>
      <c r="BA234">
        <f t="shared" si="9"/>
        <v>4</v>
      </c>
      <c r="BB234" s="2">
        <v>100.0</v>
      </c>
      <c r="BC234" s="2" t="s">
        <v>1277</v>
      </c>
      <c r="BD234" s="2" t="s">
        <v>101</v>
      </c>
      <c r="BF234" t="str">
        <f t="shared" si="10"/>
        <v>Google</v>
      </c>
      <c r="BG234" s="2">
        <v>10.0</v>
      </c>
      <c r="BH234" s="2" t="s">
        <v>1278</v>
      </c>
      <c r="BI234" s="2" t="s">
        <v>1279</v>
      </c>
      <c r="BJ234" s="2" t="s">
        <v>1280</v>
      </c>
    </row>
    <row r="235">
      <c r="A235" s="2">
        <v>232.0</v>
      </c>
      <c r="B235">
        <f>if(surveydata3!D234="", 0, 1)</f>
        <v>0</v>
      </c>
      <c r="C235">
        <f>if(surveydata3!E234="", 0, 1)</f>
        <v>1</v>
      </c>
      <c r="D235">
        <f>if(surveydata3!F234="", 0, 1)</f>
        <v>0</v>
      </c>
      <c r="E235">
        <f>if(surveydata3!G234="", 0, 1)</f>
        <v>0</v>
      </c>
      <c r="F235">
        <f>if(surveydata3!H234="", 0, 1)</f>
        <v>1</v>
      </c>
      <c r="G235">
        <f>if(surveydata3!I234="", 0, 1)</f>
        <v>0</v>
      </c>
      <c r="H235" s="4">
        <v>33022.0</v>
      </c>
      <c r="I235" s="2">
        <f t="shared" si="1"/>
        <v>28</v>
      </c>
      <c r="J235" s="2">
        <v>7.0</v>
      </c>
      <c r="K235" s="2">
        <v>40.0</v>
      </c>
      <c r="L235" s="2">
        <v>14.0</v>
      </c>
      <c r="M235" s="2">
        <v>4.0</v>
      </c>
      <c r="N235" s="2" t="s">
        <v>134</v>
      </c>
      <c r="O235" s="2">
        <v>0.0</v>
      </c>
      <c r="P235" s="2" t="s">
        <v>108</v>
      </c>
      <c r="R235" t="str">
        <f t="shared" si="2"/>
        <v>jacket (brand is TBD... probably Patagonia)</v>
      </c>
      <c r="S235" s="2" t="s">
        <v>135</v>
      </c>
      <c r="U235" t="str">
        <f t="shared" si="3"/>
        <v>“A quality life demands quality questions”</v>
      </c>
      <c r="V235" s="2">
        <v>1.0</v>
      </c>
      <c r="W235" s="2" t="s">
        <v>803</v>
      </c>
      <c r="Y235" t="str">
        <f t="shared" si="4"/>
        <v>Marketing</v>
      </c>
      <c r="Z235" s="2" t="s">
        <v>485</v>
      </c>
      <c r="AB235" t="str">
        <f t="shared" si="5"/>
        <v>Vice President</v>
      </c>
      <c r="AC235" s="2" t="s">
        <v>123</v>
      </c>
      <c r="AE235" t="str">
        <f t="shared" si="6"/>
        <v>Technology &amp; Internet</v>
      </c>
      <c r="AF235" s="2">
        <v>6.0</v>
      </c>
      <c r="AG235" s="2" t="s">
        <v>1281</v>
      </c>
      <c r="AH235" s="2" t="s">
        <v>78</v>
      </c>
      <c r="AI235" s="11">
        <f>if(surveydata3!AE234="", 0, 1)</f>
        <v>0</v>
      </c>
      <c r="AJ235" s="11">
        <f>if(surveydata3!AF234="", 0, 1)</f>
        <v>1</v>
      </c>
      <c r="AK235" s="11">
        <f>if(surveydata3!AG234="", 0, 1)</f>
        <v>0</v>
      </c>
      <c r="AL235" s="11">
        <f>if(surveydata3!AH234="", 0, 1)</f>
        <v>0</v>
      </c>
      <c r="AM235" s="11">
        <f>if(surveydata3!AI234="", 0, 1)</f>
        <v>0</v>
      </c>
      <c r="AN235" s="11">
        <f>if(surveydata3!AJ234="", 0, 1)</f>
        <v>0</v>
      </c>
      <c r="AO235" s="11">
        <f>if(surveydata3!AK234="", 0, 1)</f>
        <v>0</v>
      </c>
      <c r="AP235" s="11">
        <f>if(surveydata3!AL234="", 0, 1)</f>
        <v>0</v>
      </c>
      <c r="AQ235" s="11">
        <f>if(surveydata3!AM234="", 0, 1)</f>
        <v>0</v>
      </c>
      <c r="AR235" s="11">
        <f>if(surveydata3!AN234="", 0, 1)</f>
        <v>0</v>
      </c>
      <c r="AS235" s="2" t="s">
        <v>79</v>
      </c>
      <c r="AU235" t="str">
        <f t="shared" si="7"/>
        <v>Slack Channel</v>
      </c>
      <c r="AV235" s="2">
        <v>6.0</v>
      </c>
      <c r="AX235">
        <f t="shared" si="8"/>
        <v>6</v>
      </c>
      <c r="AY235" s="2">
        <v>2.0</v>
      </c>
      <c r="BA235">
        <f t="shared" si="9"/>
        <v>2</v>
      </c>
      <c r="BB235" s="2">
        <v>100.0</v>
      </c>
      <c r="BC235" s="2" t="s">
        <v>1282</v>
      </c>
      <c r="BD235" s="2" t="s">
        <v>84</v>
      </c>
      <c r="BF235" t="str">
        <f t="shared" si="10"/>
        <v>Friend / word of mouth</v>
      </c>
      <c r="BG235" s="2">
        <v>10.0</v>
      </c>
      <c r="BH235" s="2" t="s">
        <v>1283</v>
      </c>
      <c r="BI235" s="2" t="s">
        <v>1284</v>
      </c>
      <c r="BJ235" s="2" t="s">
        <v>1285</v>
      </c>
    </row>
    <row r="236">
      <c r="A236" s="2">
        <v>233.0</v>
      </c>
      <c r="B236">
        <f>if(surveydata3!D235="", 0, 1)</f>
        <v>1</v>
      </c>
      <c r="C236">
        <f>if(surveydata3!E235="", 0, 1)</f>
        <v>1</v>
      </c>
      <c r="D236">
        <f>if(surveydata3!F235="", 0, 1)</f>
        <v>0</v>
      </c>
      <c r="E236">
        <f>if(surveydata3!G235="", 0, 1)</f>
        <v>0</v>
      </c>
      <c r="F236">
        <f>if(surveydata3!H235="", 0, 1)</f>
        <v>1</v>
      </c>
      <c r="G236">
        <f>if(surveydata3!I235="", 0, 1)</f>
        <v>0</v>
      </c>
      <c r="H236" s="4">
        <v>31533.0</v>
      </c>
      <c r="I236" s="2">
        <f t="shared" si="1"/>
        <v>32</v>
      </c>
      <c r="J236" s="2">
        <v>6.0</v>
      </c>
      <c r="K236" s="2">
        <v>35.0</v>
      </c>
      <c r="L236" s="2">
        <v>9.0</v>
      </c>
      <c r="M236" s="2">
        <v>20.0</v>
      </c>
      <c r="N236" s="2" t="s">
        <v>291</v>
      </c>
      <c r="O236" s="2">
        <v>1.0</v>
      </c>
      <c r="P236" s="2" t="s">
        <v>71</v>
      </c>
      <c r="R236" t="str">
        <f t="shared" si="2"/>
        <v>hoodie</v>
      </c>
      <c r="S236" s="2" t="s">
        <v>130</v>
      </c>
      <c r="U236" t="str">
        <f t="shared" si="3"/>
        <v>“Machine learning for life”</v>
      </c>
      <c r="V236" s="2">
        <v>1.0</v>
      </c>
      <c r="W236" s="2" t="s">
        <v>515</v>
      </c>
      <c r="Y236" t="str">
        <f t="shared" si="4"/>
        <v>Research</v>
      </c>
      <c r="Z236" s="2" t="s">
        <v>75</v>
      </c>
      <c r="AB236" t="str">
        <f t="shared" si="5"/>
        <v>Manager</v>
      </c>
      <c r="AC236" s="2" t="s">
        <v>123</v>
      </c>
      <c r="AE236" t="str">
        <f t="shared" si="6"/>
        <v>Technology &amp; Internet</v>
      </c>
      <c r="AF236" s="2">
        <v>5.0</v>
      </c>
      <c r="AG236" s="2" t="s">
        <v>1286</v>
      </c>
      <c r="AH236" s="2" t="s">
        <v>114</v>
      </c>
      <c r="AI236" s="11">
        <f>if(surveydata3!AE235="", 0, 1)</f>
        <v>0</v>
      </c>
      <c r="AJ236" s="11">
        <f>if(surveydata3!AF235="", 0, 1)</f>
        <v>0</v>
      </c>
      <c r="AK236" s="11">
        <f>if(surveydata3!AG235="", 0, 1)</f>
        <v>0</v>
      </c>
      <c r="AL236" s="11">
        <f>if(surveydata3!AH235="", 0, 1)</f>
        <v>0</v>
      </c>
      <c r="AM236" s="11">
        <f>if(surveydata3!AI235="", 0, 1)</f>
        <v>0</v>
      </c>
      <c r="AN236" s="11">
        <f>if(surveydata3!AJ235="", 0, 1)</f>
        <v>1</v>
      </c>
      <c r="AO236" s="11">
        <f>if(surveydata3!AK235="", 0, 1)</f>
        <v>0</v>
      </c>
      <c r="AP236" s="11">
        <f>if(surveydata3!AL235="", 0, 1)</f>
        <v>0</v>
      </c>
      <c r="AQ236" s="11">
        <f>if(surveydata3!AM235="", 0, 1)</f>
        <v>0</v>
      </c>
      <c r="AR236" s="11">
        <f>if(surveydata3!AN235="", 0, 1)</f>
        <v>0</v>
      </c>
      <c r="AS236" s="2" t="s">
        <v>97</v>
      </c>
      <c r="AU236" t="str">
        <f t="shared" si="7"/>
        <v>Forums</v>
      </c>
      <c r="AW236" s="2">
        <v>25.0</v>
      </c>
      <c r="AX236">
        <f t="shared" si="8"/>
        <v>25</v>
      </c>
      <c r="AZ236" s="2">
        <v>30.0</v>
      </c>
      <c r="BA236">
        <f t="shared" si="9"/>
        <v>30</v>
      </c>
      <c r="BB236" s="2">
        <v>10.0</v>
      </c>
      <c r="BC236" s="2" t="s">
        <v>1287</v>
      </c>
      <c r="BE236" s="2" t="s">
        <v>1288</v>
      </c>
      <c r="BF236" t="str">
        <f t="shared" si="10"/>
        <v>Google I/O 2016</v>
      </c>
      <c r="BG236" s="2">
        <v>10.0</v>
      </c>
      <c r="BH236" s="2" t="s">
        <v>1289</v>
      </c>
      <c r="BI236" s="2" t="s">
        <v>1290</v>
      </c>
      <c r="BJ236" s="2" t="s">
        <v>1291</v>
      </c>
    </row>
    <row r="237">
      <c r="A237" s="2">
        <v>234.0</v>
      </c>
      <c r="B237">
        <f>if(surveydata3!D236="", 0, 1)</f>
        <v>0</v>
      </c>
      <c r="C237">
        <f>if(surveydata3!E236="", 0, 1)</f>
        <v>1</v>
      </c>
      <c r="D237">
        <f>if(surveydata3!F236="", 0, 1)</f>
        <v>0</v>
      </c>
      <c r="E237">
        <f>if(surveydata3!G236="", 0, 1)</f>
        <v>0</v>
      </c>
      <c r="F237">
        <f>if(surveydata3!H236="", 0, 1)</f>
        <v>1</v>
      </c>
      <c r="G237">
        <f>if(surveydata3!I236="", 0, 1)</f>
        <v>0</v>
      </c>
      <c r="H237" s="4">
        <v>28969.0</v>
      </c>
      <c r="I237" s="2">
        <f t="shared" si="1"/>
        <v>39</v>
      </c>
      <c r="J237" s="2">
        <v>6.0</v>
      </c>
      <c r="K237" s="2">
        <v>40.0</v>
      </c>
      <c r="L237" s="2">
        <v>10.0</v>
      </c>
      <c r="M237" s="2">
        <v>10.0</v>
      </c>
      <c r="N237" s="2" t="s">
        <v>291</v>
      </c>
      <c r="O237" s="2">
        <v>1.0</v>
      </c>
      <c r="P237" s="2" t="s">
        <v>89</v>
      </c>
      <c r="R237" t="str">
        <f t="shared" si="2"/>
        <v>t-shirt</v>
      </c>
      <c r="S237" s="2" t="s">
        <v>130</v>
      </c>
      <c r="U237" t="str">
        <f t="shared" si="3"/>
        <v>“Machine learning for life”</v>
      </c>
      <c r="V237" s="2">
        <v>1.0</v>
      </c>
      <c r="W237" s="2" t="s">
        <v>206</v>
      </c>
      <c r="Y237" t="str">
        <f t="shared" si="4"/>
        <v>Artificial Intelligence Engineer</v>
      </c>
      <c r="Z237" s="2" t="s">
        <v>75</v>
      </c>
      <c r="AB237" t="str">
        <f t="shared" si="5"/>
        <v>Manager</v>
      </c>
      <c r="AD237" s="2" t="s">
        <v>1010</v>
      </c>
      <c r="AE237" t="str">
        <f t="shared" si="6"/>
        <v>Finance</v>
      </c>
      <c r="AF237" s="2">
        <v>6.0</v>
      </c>
      <c r="AG237" s="2" t="s">
        <v>224</v>
      </c>
      <c r="AH237" s="2" t="s">
        <v>96</v>
      </c>
      <c r="AI237" s="11">
        <f>if(surveydata3!AE236="", 0, 1)</f>
        <v>0</v>
      </c>
      <c r="AJ237" s="11">
        <f>if(surveydata3!AF236="", 0, 1)</f>
        <v>0</v>
      </c>
      <c r="AK237" s="11">
        <f>if(surveydata3!AG236="", 0, 1)</f>
        <v>0</v>
      </c>
      <c r="AL237" s="11">
        <f>if(surveydata3!AH236="", 0, 1)</f>
        <v>0</v>
      </c>
      <c r="AM237" s="11">
        <f>if(surveydata3!AI236="", 0, 1)</f>
        <v>0</v>
      </c>
      <c r="AN237" s="11">
        <f>if(surveydata3!AJ236="", 0, 1)</f>
        <v>1</v>
      </c>
      <c r="AO237" s="11">
        <f>if(surveydata3!AK236="", 0, 1)</f>
        <v>0</v>
      </c>
      <c r="AP237" s="11">
        <f>if(surveydata3!AL236="", 0, 1)</f>
        <v>0</v>
      </c>
      <c r="AQ237" s="11">
        <f>if(surveydata3!AM236="", 0, 1)</f>
        <v>0</v>
      </c>
      <c r="AR237" s="11">
        <f>if(surveydata3!AN236="", 0, 1)</f>
        <v>0</v>
      </c>
      <c r="AS237" s="2" t="s">
        <v>79</v>
      </c>
      <c r="AU237" t="str">
        <f t="shared" si="7"/>
        <v>Slack Channel</v>
      </c>
      <c r="AW237" s="2">
        <v>12.0</v>
      </c>
      <c r="AX237">
        <f t="shared" si="8"/>
        <v>12</v>
      </c>
      <c r="AZ237" s="2">
        <v>12.0</v>
      </c>
      <c r="BA237">
        <f t="shared" si="9"/>
        <v>12</v>
      </c>
      <c r="BB237" s="2">
        <v>4.0</v>
      </c>
      <c r="BC237" s="2" t="s">
        <v>1292</v>
      </c>
      <c r="BD237" s="2" t="s">
        <v>101</v>
      </c>
      <c r="BF237" t="str">
        <f t="shared" si="10"/>
        <v>Google</v>
      </c>
      <c r="BG237" s="2">
        <v>9.0</v>
      </c>
      <c r="BH237" s="2" t="s">
        <v>1293</v>
      </c>
    </row>
    <row r="238">
      <c r="A238" s="2">
        <v>235.0</v>
      </c>
      <c r="B238">
        <f>if(surveydata3!D237="", 0, 1)</f>
        <v>0</v>
      </c>
      <c r="C238">
        <f>if(surveydata3!E237="", 0, 1)</f>
        <v>1</v>
      </c>
      <c r="D238">
        <f>if(surveydata3!F237="", 0, 1)</f>
        <v>0</v>
      </c>
      <c r="E238">
        <f>if(surveydata3!G237="", 0, 1)</f>
        <v>0</v>
      </c>
      <c r="F238">
        <f>if(surveydata3!H237="", 0, 1)</f>
        <v>0</v>
      </c>
      <c r="G238">
        <f>if(surveydata3!I237="", 0, 1)</f>
        <v>0</v>
      </c>
      <c r="H238" s="4">
        <v>31755.0</v>
      </c>
      <c r="I238" s="2">
        <f t="shared" si="1"/>
        <v>31</v>
      </c>
      <c r="J238" s="2">
        <v>7.0</v>
      </c>
      <c r="K238" s="2">
        <v>60.0</v>
      </c>
      <c r="L238" s="2">
        <v>10.0</v>
      </c>
      <c r="M238" s="2">
        <v>5.0</v>
      </c>
      <c r="N238" s="2" t="s">
        <v>167</v>
      </c>
      <c r="O238" s="2">
        <v>1.0</v>
      </c>
      <c r="P238" s="2" t="s">
        <v>129</v>
      </c>
      <c r="R238" t="str">
        <f t="shared" si="2"/>
        <v>backpack</v>
      </c>
      <c r="S238" s="2" t="s">
        <v>130</v>
      </c>
      <c r="U238" t="str">
        <f t="shared" si="3"/>
        <v>“Machine learning for life”</v>
      </c>
      <c r="V238" s="2">
        <v>1.0</v>
      </c>
      <c r="W238" s="2" t="s">
        <v>36</v>
      </c>
      <c r="Y238" t="str">
        <f t="shared" si="4"/>
        <v>Machine Learning Engineer</v>
      </c>
      <c r="Z238" s="2" t="s">
        <v>111</v>
      </c>
      <c r="AB238" t="str">
        <f t="shared" si="5"/>
        <v>Individual Contributor</v>
      </c>
      <c r="AC238" s="2" t="s">
        <v>684</v>
      </c>
      <c r="AE238" t="str">
        <f t="shared" si="6"/>
        <v>Electronics</v>
      </c>
      <c r="AF238" s="2">
        <v>9.0</v>
      </c>
      <c r="AG238" s="2" t="s">
        <v>1294</v>
      </c>
      <c r="AH238" s="2" t="s">
        <v>78</v>
      </c>
      <c r="AI238" s="11">
        <f>if(surveydata3!AE237="", 0, 1)</f>
        <v>0</v>
      </c>
      <c r="AJ238" s="11">
        <f>if(surveydata3!AF237="", 0, 1)</f>
        <v>0</v>
      </c>
      <c r="AK238" s="11">
        <f>if(surveydata3!AG237="", 0, 1)</f>
        <v>0</v>
      </c>
      <c r="AL238" s="11">
        <f>if(surveydata3!AH237="", 0, 1)</f>
        <v>0</v>
      </c>
      <c r="AM238" s="11">
        <f>if(surveydata3!AI237="", 0, 1)</f>
        <v>0</v>
      </c>
      <c r="AN238" s="11">
        <f>if(surveydata3!AJ237="", 0, 1)</f>
        <v>1</v>
      </c>
      <c r="AO238" s="11">
        <f>if(surveydata3!AK237="", 0, 1)</f>
        <v>0</v>
      </c>
      <c r="AP238" s="11">
        <f>if(surveydata3!AL237="", 0, 1)</f>
        <v>0</v>
      </c>
      <c r="AQ238" s="11">
        <f>if(surveydata3!AM237="", 0, 1)</f>
        <v>0</v>
      </c>
      <c r="AR238" s="11">
        <f>if(surveydata3!AN237="", 0, 1)</f>
        <v>0</v>
      </c>
      <c r="AS238" s="2" t="s">
        <v>97</v>
      </c>
      <c r="AU238" t="str">
        <f t="shared" si="7"/>
        <v>Forums</v>
      </c>
      <c r="AV238" s="2">
        <v>5.0</v>
      </c>
      <c r="AX238">
        <f t="shared" si="8"/>
        <v>5</v>
      </c>
      <c r="AZ238" s="2">
        <v>20.0</v>
      </c>
      <c r="BA238">
        <f t="shared" si="9"/>
        <v>20</v>
      </c>
      <c r="BB238" s="2">
        <v>20.0</v>
      </c>
      <c r="BC238" s="2" t="s">
        <v>1295</v>
      </c>
      <c r="BD238" s="2" t="s">
        <v>101</v>
      </c>
      <c r="BF238" t="str">
        <f t="shared" si="10"/>
        <v>Google</v>
      </c>
      <c r="BG238" s="2">
        <v>9.0</v>
      </c>
      <c r="BH238" s="2" t="s">
        <v>1296</v>
      </c>
      <c r="BI238" s="2" t="s">
        <v>1297</v>
      </c>
    </row>
    <row r="239">
      <c r="A239" s="2">
        <v>236.0</v>
      </c>
      <c r="B239">
        <f>if(surveydata3!D238="", 0, 1)</f>
        <v>1</v>
      </c>
      <c r="C239">
        <f>if(surveydata3!E238="", 0, 1)</f>
        <v>0</v>
      </c>
      <c r="D239">
        <f>if(surveydata3!F238="", 0, 1)</f>
        <v>0</v>
      </c>
      <c r="E239">
        <f>if(surveydata3!G238="", 0, 1)</f>
        <v>1</v>
      </c>
      <c r="F239">
        <f>if(surveydata3!H238="", 0, 1)</f>
        <v>1</v>
      </c>
      <c r="G239">
        <f>if(surveydata3!I238="", 0, 1)</f>
        <v>0</v>
      </c>
      <c r="H239" s="4">
        <v>28126.0</v>
      </c>
      <c r="I239" s="2">
        <f t="shared" si="1"/>
        <v>41</v>
      </c>
      <c r="J239" s="2">
        <v>6.0</v>
      </c>
      <c r="K239" s="2">
        <v>40.0</v>
      </c>
      <c r="L239" s="2">
        <v>4.0</v>
      </c>
      <c r="M239" s="2">
        <v>5.0</v>
      </c>
      <c r="N239" s="2" t="s">
        <v>87</v>
      </c>
      <c r="O239" s="2">
        <v>1.0</v>
      </c>
      <c r="P239" s="2" t="s">
        <v>108</v>
      </c>
      <c r="R239" t="str">
        <f t="shared" si="2"/>
        <v>jacket (brand is TBD... probably Patagonia)</v>
      </c>
      <c r="T239" s="2" t="s">
        <v>1298</v>
      </c>
      <c r="U239" t="str">
        <f t="shared" si="3"/>
        <v>Born to learn</v>
      </c>
      <c r="V239" s="2">
        <v>1.0</v>
      </c>
      <c r="W239" s="2" t="s">
        <v>74</v>
      </c>
      <c r="Y239" t="str">
        <f t="shared" si="4"/>
        <v>Product Management/Project Management</v>
      </c>
      <c r="Z239" s="2" t="s">
        <v>75</v>
      </c>
      <c r="AB239" t="str">
        <f t="shared" si="5"/>
        <v>Manager</v>
      </c>
      <c r="AD239" s="2" t="s">
        <v>1299</v>
      </c>
      <c r="AE239" t="str">
        <f t="shared" si="6"/>
        <v>Banking and Fintech</v>
      </c>
      <c r="AF239" s="2">
        <v>20.0</v>
      </c>
      <c r="AG239" s="2" t="s">
        <v>1300</v>
      </c>
      <c r="AH239" s="2" t="s">
        <v>78</v>
      </c>
      <c r="AI239" s="11">
        <f>if(surveydata3!AE238="", 0, 1)</f>
        <v>1</v>
      </c>
      <c r="AJ239" s="11">
        <f>if(surveydata3!AF238="", 0, 1)</f>
        <v>0</v>
      </c>
      <c r="AK239" s="11">
        <f>if(surveydata3!AG238="", 0, 1)</f>
        <v>0</v>
      </c>
      <c r="AL239" s="11">
        <f>if(surveydata3!AH238="", 0, 1)</f>
        <v>0</v>
      </c>
      <c r="AM239" s="11">
        <f>if(surveydata3!AI238="", 0, 1)</f>
        <v>1</v>
      </c>
      <c r="AN239" s="11">
        <f>if(surveydata3!AJ238="", 0, 1)</f>
        <v>0</v>
      </c>
      <c r="AO239" s="11">
        <f>if(surveydata3!AK238="", 0, 1)</f>
        <v>0</v>
      </c>
      <c r="AP239" s="11">
        <f>if(surveydata3!AL238="", 0, 1)</f>
        <v>0</v>
      </c>
      <c r="AQ239" s="11">
        <f>if(surveydata3!AM238="", 0, 1)</f>
        <v>0</v>
      </c>
      <c r="AR239" s="11">
        <f>if(surveydata3!AN238="", 0, 1)</f>
        <v>1</v>
      </c>
      <c r="AS239" s="2" t="s">
        <v>97</v>
      </c>
      <c r="AU239" t="str">
        <f t="shared" si="7"/>
        <v>Forums</v>
      </c>
      <c r="AV239" s="2">
        <v>6.0</v>
      </c>
      <c r="AX239">
        <f t="shared" si="8"/>
        <v>6</v>
      </c>
      <c r="AY239" s="2">
        <v>4.0</v>
      </c>
      <c r="BA239">
        <f t="shared" si="9"/>
        <v>4</v>
      </c>
      <c r="BB239" s="2">
        <v>150.0</v>
      </c>
      <c r="BC239" s="2" t="s">
        <v>1302</v>
      </c>
      <c r="BD239" s="2" t="s">
        <v>101</v>
      </c>
      <c r="BF239" t="str">
        <f t="shared" si="10"/>
        <v>Google</v>
      </c>
      <c r="BG239" s="2">
        <v>10.0</v>
      </c>
      <c r="BH239" s="2" t="s">
        <v>1303</v>
      </c>
      <c r="BI239" s="2" t="s">
        <v>1304</v>
      </c>
    </row>
    <row r="240">
      <c r="A240" s="2">
        <v>237.0</v>
      </c>
      <c r="B240">
        <f>if(surveydata3!D239="", 0, 1)</f>
        <v>1</v>
      </c>
      <c r="C240">
        <f>if(surveydata3!E239="", 0, 1)</f>
        <v>0</v>
      </c>
      <c r="D240">
        <f>if(surveydata3!F239="", 0, 1)</f>
        <v>0</v>
      </c>
      <c r="E240">
        <f>if(surveydata3!G239="", 0, 1)</f>
        <v>0</v>
      </c>
      <c r="F240">
        <f>if(surveydata3!H239="", 0, 1)</f>
        <v>0</v>
      </c>
      <c r="G240">
        <f>if(surveydata3!I239="", 0, 1)</f>
        <v>0</v>
      </c>
      <c r="H240" s="4">
        <v>25050.0</v>
      </c>
      <c r="I240" s="2">
        <f t="shared" si="1"/>
        <v>50</v>
      </c>
      <c r="J240" s="2">
        <v>8.0</v>
      </c>
      <c r="K240" s="2">
        <v>0.0</v>
      </c>
      <c r="L240" s="2">
        <v>10.0</v>
      </c>
      <c r="M240" s="2">
        <v>12.0</v>
      </c>
      <c r="N240" s="2" t="s">
        <v>437</v>
      </c>
      <c r="O240" s="2">
        <v>0.0</v>
      </c>
      <c r="P240" s="2" t="s">
        <v>89</v>
      </c>
      <c r="R240" t="str">
        <f t="shared" si="2"/>
        <v>t-shirt</v>
      </c>
      <c r="S240" s="2" t="s">
        <v>135</v>
      </c>
      <c r="U240" t="str">
        <f t="shared" si="3"/>
        <v>“A quality life demands quality questions”</v>
      </c>
      <c r="V240" s="2">
        <v>1.0</v>
      </c>
      <c r="W240" s="2" t="s">
        <v>213</v>
      </c>
      <c r="Y240" t="str">
        <f t="shared" si="4"/>
        <v>Business Intelligence / Business Analyst</v>
      </c>
      <c r="Z240" s="2" t="s">
        <v>111</v>
      </c>
      <c r="AB240" t="str">
        <f t="shared" si="5"/>
        <v>Individual Contributor</v>
      </c>
      <c r="AC240" s="2" t="s">
        <v>123</v>
      </c>
      <c r="AE240" t="str">
        <f t="shared" si="6"/>
        <v>Technology &amp; Internet</v>
      </c>
      <c r="AF240" s="2">
        <v>1.0</v>
      </c>
      <c r="AG240" s="2" t="s">
        <v>1305</v>
      </c>
      <c r="AH240" s="2" t="s">
        <v>114</v>
      </c>
      <c r="AI240" s="11">
        <f>if(surveydata3!AE239="", 0, 1)</f>
        <v>0</v>
      </c>
      <c r="AJ240" s="11">
        <f>if(surveydata3!AF239="", 0, 1)</f>
        <v>0</v>
      </c>
      <c r="AK240" s="11">
        <f>if(surveydata3!AG239="", 0, 1)</f>
        <v>1</v>
      </c>
      <c r="AL240" s="11">
        <f>if(surveydata3!AH239="", 0, 1)</f>
        <v>0</v>
      </c>
      <c r="AM240" s="11">
        <f>if(surveydata3!AI239="", 0, 1)</f>
        <v>0</v>
      </c>
      <c r="AN240" s="11">
        <f>if(surveydata3!AJ239="", 0, 1)</f>
        <v>0</v>
      </c>
      <c r="AO240" s="11">
        <f>if(surveydata3!AK239="", 0, 1)</f>
        <v>0</v>
      </c>
      <c r="AP240" s="11">
        <f>if(surveydata3!AL239="", 0, 1)</f>
        <v>0</v>
      </c>
      <c r="AQ240" s="11">
        <f>if(surveydata3!AM239="", 0, 1)</f>
        <v>0</v>
      </c>
      <c r="AR240" s="11">
        <f>if(surveydata3!AN239="", 0, 1)</f>
        <v>0</v>
      </c>
      <c r="AS240" s="2" t="s">
        <v>237</v>
      </c>
      <c r="AU240" t="str">
        <f t="shared" si="7"/>
        <v>Mentor Help (classroom or 1:1 mentors)</v>
      </c>
      <c r="AW240" s="2">
        <v>20.0</v>
      </c>
      <c r="AX240">
        <f t="shared" si="8"/>
        <v>20</v>
      </c>
      <c r="AZ240" s="2">
        <v>10.0</v>
      </c>
      <c r="BA240">
        <f t="shared" si="9"/>
        <v>10</v>
      </c>
      <c r="BB240" s="2">
        <v>40.0</v>
      </c>
      <c r="BC240" s="2" t="s">
        <v>1306</v>
      </c>
      <c r="BD240" s="2" t="s">
        <v>101</v>
      </c>
      <c r="BF240" t="str">
        <f t="shared" si="10"/>
        <v>Google</v>
      </c>
      <c r="BG240" s="2">
        <v>9.0</v>
      </c>
      <c r="BH240" s="2" t="s">
        <v>1307</v>
      </c>
      <c r="BJ240" s="2" t="s">
        <v>1308</v>
      </c>
    </row>
    <row r="241">
      <c r="A241" s="2">
        <v>238.0</v>
      </c>
      <c r="B241">
        <f>if(surveydata3!D240="", 0, 1)</f>
        <v>1</v>
      </c>
      <c r="C241">
        <f>if(surveydata3!E240="", 0, 1)</f>
        <v>0</v>
      </c>
      <c r="D241">
        <f>if(surveydata3!F240="", 0, 1)</f>
        <v>0</v>
      </c>
      <c r="E241">
        <f>if(surveydata3!G240="", 0, 1)</f>
        <v>0</v>
      </c>
      <c r="F241">
        <f>if(surveydata3!H240="", 0, 1)</f>
        <v>0</v>
      </c>
      <c r="G241">
        <f>if(surveydata3!I240="", 0, 1)</f>
        <v>0</v>
      </c>
      <c r="H241" s="4">
        <v>33695.0</v>
      </c>
      <c r="I241" s="2">
        <f t="shared" si="1"/>
        <v>26</v>
      </c>
      <c r="J241" s="2">
        <v>8.0</v>
      </c>
      <c r="K241" s="2">
        <v>80.0</v>
      </c>
      <c r="L241" s="2">
        <v>8.0</v>
      </c>
      <c r="M241" s="2">
        <v>15.0</v>
      </c>
      <c r="N241" s="2" t="s">
        <v>128</v>
      </c>
      <c r="O241" s="2">
        <v>0.0</v>
      </c>
      <c r="P241" s="2" t="s">
        <v>205</v>
      </c>
      <c r="R241" t="str">
        <f t="shared" si="2"/>
        <v>socks</v>
      </c>
      <c r="S241" s="2" t="s">
        <v>72</v>
      </c>
      <c r="U241" t="str">
        <f t="shared" si="3"/>
        <v>“Data is the new bacon"</v>
      </c>
      <c r="V241" s="2">
        <v>0.0</v>
      </c>
      <c r="Y241" t="str">
        <f t="shared" si="4"/>
        <v/>
      </c>
      <c r="AB241" t="str">
        <f t="shared" si="5"/>
        <v/>
      </c>
      <c r="AE241" t="str">
        <f t="shared" si="6"/>
        <v/>
      </c>
      <c r="AH241" s="2" t="s">
        <v>78</v>
      </c>
      <c r="AI241" s="11">
        <f>if(surveydata3!AE240="", 0, 1)</f>
        <v>0</v>
      </c>
      <c r="AJ241" s="11">
        <f>if(surveydata3!AF240="", 0, 1)</f>
        <v>0</v>
      </c>
      <c r="AK241" s="11">
        <f>if(surveydata3!AG240="", 0, 1)</f>
        <v>1</v>
      </c>
      <c r="AL241" s="11">
        <f>if(surveydata3!AH240="", 0, 1)</f>
        <v>0</v>
      </c>
      <c r="AM241" s="11">
        <f>if(surveydata3!AI240="", 0, 1)</f>
        <v>1</v>
      </c>
      <c r="AN241" s="11">
        <f>if(surveydata3!AJ240="", 0, 1)</f>
        <v>0</v>
      </c>
      <c r="AO241" s="11">
        <f>if(surveydata3!AK240="", 0, 1)</f>
        <v>0</v>
      </c>
      <c r="AP241" s="11">
        <f>if(surveydata3!AL240="", 0, 1)</f>
        <v>0</v>
      </c>
      <c r="AQ241" s="11">
        <f>if(surveydata3!AM240="", 0, 1)</f>
        <v>0</v>
      </c>
      <c r="AR241" s="11">
        <f>if(surveydata3!AN240="", 0, 1)</f>
        <v>0</v>
      </c>
      <c r="AS241" s="2" t="s">
        <v>97</v>
      </c>
      <c r="AU241" t="str">
        <f t="shared" si="7"/>
        <v>Forums</v>
      </c>
      <c r="AW241" s="2">
        <v>15.0</v>
      </c>
      <c r="AX241">
        <f t="shared" si="8"/>
        <v>15</v>
      </c>
      <c r="AY241" s="2">
        <v>5.0</v>
      </c>
      <c r="BA241">
        <f t="shared" si="9"/>
        <v>5</v>
      </c>
      <c r="BB241" s="2">
        <v>20.0</v>
      </c>
      <c r="BC241" s="2" t="s">
        <v>1309</v>
      </c>
      <c r="BD241" s="2" t="s">
        <v>84</v>
      </c>
      <c r="BF241" t="str">
        <f t="shared" si="10"/>
        <v>Friend / word of mouth</v>
      </c>
      <c r="BG241" s="2">
        <v>10.0</v>
      </c>
      <c r="BH241" s="2" t="s">
        <v>1310</v>
      </c>
      <c r="BI241" s="2" t="s">
        <v>1311</v>
      </c>
    </row>
    <row r="242">
      <c r="A242" s="2">
        <v>239.0</v>
      </c>
      <c r="B242">
        <f>if(surveydata3!D241="", 0, 1)</f>
        <v>1</v>
      </c>
      <c r="C242">
        <f>if(surveydata3!E241="", 0, 1)</f>
        <v>0</v>
      </c>
      <c r="D242">
        <f>if(surveydata3!F241="", 0, 1)</f>
        <v>0</v>
      </c>
      <c r="E242">
        <f>if(surveydata3!G241="", 0, 1)</f>
        <v>0</v>
      </c>
      <c r="F242">
        <f>if(surveydata3!H241="", 0, 1)</f>
        <v>0</v>
      </c>
      <c r="G242">
        <f>if(surveydata3!I241="", 0, 1)</f>
        <v>0</v>
      </c>
      <c r="H242" s="4">
        <v>32523.0</v>
      </c>
      <c r="I242" s="2">
        <f t="shared" si="1"/>
        <v>29</v>
      </c>
      <c r="J242" s="2">
        <v>8.0</v>
      </c>
      <c r="K242" s="2">
        <v>10.0</v>
      </c>
      <c r="L242" s="2">
        <v>10.0</v>
      </c>
      <c r="M242" s="2">
        <v>8.0</v>
      </c>
      <c r="N242" s="2" t="s">
        <v>134</v>
      </c>
      <c r="O242" s="2">
        <v>0.0</v>
      </c>
      <c r="P242" s="2" t="s">
        <v>108</v>
      </c>
      <c r="R242" t="str">
        <f t="shared" si="2"/>
        <v>jacket (brand is TBD... probably Patagonia)</v>
      </c>
      <c r="S242" s="2" t="s">
        <v>130</v>
      </c>
      <c r="U242" t="str">
        <f t="shared" si="3"/>
        <v>“Machine learning for life”</v>
      </c>
      <c r="V242" s="2">
        <v>1.0</v>
      </c>
      <c r="W242" s="2" t="s">
        <v>213</v>
      </c>
      <c r="Y242" t="str">
        <f t="shared" si="4"/>
        <v>Business Intelligence / Business Analyst</v>
      </c>
      <c r="Z242" s="2" t="s">
        <v>111</v>
      </c>
      <c r="AB242" t="str">
        <f t="shared" si="5"/>
        <v>Individual Contributor</v>
      </c>
      <c r="AC242" s="2" t="s">
        <v>333</v>
      </c>
      <c r="AE242" t="str">
        <f t="shared" si="6"/>
        <v>Advertising &amp; Marketing</v>
      </c>
      <c r="AF242" s="2">
        <v>3.0</v>
      </c>
      <c r="AH242" s="2" t="s">
        <v>78</v>
      </c>
      <c r="AI242" s="11">
        <f>if(surveydata3!AE241="", 0, 1)</f>
        <v>1</v>
      </c>
      <c r="AJ242" s="11">
        <f>if(surveydata3!AF241="", 0, 1)</f>
        <v>0</v>
      </c>
      <c r="AK242" s="11">
        <f>if(surveydata3!AG241="", 0, 1)</f>
        <v>1</v>
      </c>
      <c r="AL242" s="11">
        <f>if(surveydata3!AH241="", 0, 1)</f>
        <v>0</v>
      </c>
      <c r="AM242" s="11">
        <f>if(surveydata3!AI241="", 0, 1)</f>
        <v>0</v>
      </c>
      <c r="AN242" s="11">
        <f>if(surveydata3!AJ241="", 0, 1)</f>
        <v>0</v>
      </c>
      <c r="AO242" s="11">
        <f>if(surveydata3!AK241="", 0, 1)</f>
        <v>0</v>
      </c>
      <c r="AP242" s="11">
        <f>if(surveydata3!AL241="", 0, 1)</f>
        <v>0</v>
      </c>
      <c r="AQ242" s="11">
        <f>if(surveydata3!AM241="", 0, 1)</f>
        <v>0</v>
      </c>
      <c r="AR242" s="11">
        <f>if(surveydata3!AN241="", 0, 1)</f>
        <v>0</v>
      </c>
      <c r="AS242" s="2" t="s">
        <v>97</v>
      </c>
      <c r="AU242" t="str">
        <f t="shared" si="7"/>
        <v>Forums</v>
      </c>
      <c r="AV242" s="2">
        <v>6.0</v>
      </c>
      <c r="AX242">
        <f t="shared" si="8"/>
        <v>6</v>
      </c>
      <c r="AY242" s="2">
        <v>5.0</v>
      </c>
      <c r="BA242">
        <f t="shared" si="9"/>
        <v>5</v>
      </c>
      <c r="BB242" s="2">
        <v>12.0</v>
      </c>
      <c r="BC242" s="2" t="s">
        <v>1312</v>
      </c>
      <c r="BD242" s="2" t="s">
        <v>84</v>
      </c>
      <c r="BF242" t="str">
        <f t="shared" si="10"/>
        <v>Friend / word of mouth</v>
      </c>
      <c r="BG242" s="2">
        <v>10.0</v>
      </c>
      <c r="BH242" s="2" t="s">
        <v>1313</v>
      </c>
      <c r="BI242" s="2" t="s">
        <v>1314</v>
      </c>
      <c r="BJ242" s="2" t="s">
        <v>1315</v>
      </c>
    </row>
    <row r="243">
      <c r="A243" s="2">
        <v>240.0</v>
      </c>
      <c r="B243">
        <f>if(surveydata3!D242="", 0, 1)</f>
        <v>1</v>
      </c>
      <c r="C243">
        <f>if(surveydata3!E242="", 0, 1)</f>
        <v>0</v>
      </c>
      <c r="D243">
        <f>if(surveydata3!F242="", 0, 1)</f>
        <v>0</v>
      </c>
      <c r="E243">
        <f>if(surveydata3!G242="", 0, 1)</f>
        <v>0</v>
      </c>
      <c r="F243">
        <f>if(surveydata3!H242="", 0, 1)</f>
        <v>1</v>
      </c>
      <c r="G243">
        <f>if(surveydata3!I242="", 0, 1)</f>
        <v>0</v>
      </c>
      <c r="H243" s="4">
        <v>27368.0</v>
      </c>
      <c r="I243" s="2">
        <f t="shared" si="1"/>
        <v>43</v>
      </c>
      <c r="J243" s="2">
        <v>7.0</v>
      </c>
      <c r="K243" s="2">
        <v>150.0</v>
      </c>
      <c r="L243" s="2">
        <v>12.0</v>
      </c>
      <c r="M243" s="2">
        <v>24.0</v>
      </c>
      <c r="N243" s="2" t="s">
        <v>106</v>
      </c>
      <c r="O243" s="2">
        <v>0.0</v>
      </c>
      <c r="P243" s="2" t="s">
        <v>89</v>
      </c>
      <c r="R243" t="str">
        <f t="shared" si="2"/>
        <v>t-shirt</v>
      </c>
      <c r="S243" s="2" t="s">
        <v>130</v>
      </c>
      <c r="U243" t="str">
        <f t="shared" si="3"/>
        <v>“Machine learning for life”</v>
      </c>
      <c r="V243" s="2">
        <v>1.0</v>
      </c>
      <c r="W243" s="2" t="s">
        <v>315</v>
      </c>
      <c r="Y243" t="str">
        <f t="shared" si="4"/>
        <v>Software Engineer</v>
      </c>
      <c r="Z243" s="2" t="s">
        <v>111</v>
      </c>
      <c r="AB243" t="str">
        <f t="shared" si="5"/>
        <v>Individual Contributor</v>
      </c>
      <c r="AC243" s="2" t="s">
        <v>112</v>
      </c>
      <c r="AE243" t="str">
        <f t="shared" si="6"/>
        <v>Business Support &amp; Logistics</v>
      </c>
      <c r="AF243" s="2">
        <v>23.0</v>
      </c>
      <c r="AG243" s="2" t="s">
        <v>1316</v>
      </c>
      <c r="AH243" s="2" t="s">
        <v>464</v>
      </c>
      <c r="AI243" s="11">
        <f>if(surveydata3!AE242="", 0, 1)</f>
        <v>0</v>
      </c>
      <c r="AJ243" s="11">
        <f>if(surveydata3!AF242="", 0, 1)</f>
        <v>0</v>
      </c>
      <c r="AK243" s="11">
        <f>if(surveydata3!AG242="", 0, 1)</f>
        <v>1</v>
      </c>
      <c r="AL243" s="11">
        <f>if(surveydata3!AH242="", 0, 1)</f>
        <v>0</v>
      </c>
      <c r="AM243" s="11">
        <f>if(surveydata3!AI242="", 0, 1)</f>
        <v>0</v>
      </c>
      <c r="AN243" s="11">
        <f>if(surveydata3!AJ242="", 0, 1)</f>
        <v>0</v>
      </c>
      <c r="AO243" s="11">
        <f>if(surveydata3!AK242="", 0, 1)</f>
        <v>0</v>
      </c>
      <c r="AP243" s="11">
        <f>if(surveydata3!AL242="", 0, 1)</f>
        <v>0</v>
      </c>
      <c r="AQ243" s="11">
        <f>if(surveydata3!AM242="", 0, 1)</f>
        <v>0</v>
      </c>
      <c r="AR243" s="11">
        <f>if(surveydata3!AN242="", 0, 1)</f>
        <v>0</v>
      </c>
      <c r="AS243" s="2" t="s">
        <v>116</v>
      </c>
      <c r="AU243" t="str">
        <f t="shared" si="7"/>
        <v>Stack Overflow</v>
      </c>
      <c r="AV243" s="2">
        <v>2.0</v>
      </c>
      <c r="AX243">
        <f t="shared" si="8"/>
        <v>2</v>
      </c>
      <c r="AY243" s="2">
        <v>2.0</v>
      </c>
      <c r="BA243">
        <f t="shared" si="9"/>
        <v>2</v>
      </c>
      <c r="BB243" s="2">
        <v>5.0</v>
      </c>
      <c r="BC243" s="2" t="s">
        <v>1317</v>
      </c>
      <c r="BE243" s="2" t="s">
        <v>1318</v>
      </c>
      <c r="BF243" t="str">
        <f t="shared" si="10"/>
        <v>I started using Coursera and then kind of read about Udacity somewhere on the internet...</v>
      </c>
      <c r="BG243" s="2">
        <v>10.0</v>
      </c>
      <c r="BH243" s="2" t="s">
        <v>1319</v>
      </c>
      <c r="BI243" s="2" t="s">
        <v>1320</v>
      </c>
      <c r="BJ243" s="2" t="s">
        <v>1321</v>
      </c>
    </row>
    <row r="244">
      <c r="A244" s="2">
        <v>241.0</v>
      </c>
      <c r="B244">
        <f>if(surveydata3!D243="", 0, 1)</f>
        <v>1</v>
      </c>
      <c r="C244">
        <f>if(surveydata3!E243="", 0, 1)</f>
        <v>0</v>
      </c>
      <c r="D244">
        <f>if(surveydata3!F243="", 0, 1)</f>
        <v>0</v>
      </c>
      <c r="E244">
        <f>if(surveydata3!G243="", 0, 1)</f>
        <v>0</v>
      </c>
      <c r="F244">
        <f>if(surveydata3!H243="", 0, 1)</f>
        <v>1</v>
      </c>
      <c r="G244">
        <f>if(surveydata3!I243="", 0, 1)</f>
        <v>0</v>
      </c>
      <c r="H244" s="4">
        <v>32526.0</v>
      </c>
      <c r="I244" s="2">
        <f t="shared" si="1"/>
        <v>29</v>
      </c>
      <c r="J244" s="2">
        <v>7.0</v>
      </c>
      <c r="K244" s="2">
        <v>60.0</v>
      </c>
      <c r="L244" s="2">
        <v>14.0</v>
      </c>
      <c r="M244" s="2">
        <v>2.0</v>
      </c>
      <c r="N244" s="2" t="s">
        <v>70</v>
      </c>
      <c r="O244" s="2">
        <v>1.0</v>
      </c>
      <c r="P244" s="2" t="s">
        <v>491</v>
      </c>
      <c r="R244" t="str">
        <f t="shared" si="2"/>
        <v>track suit / sweat suit</v>
      </c>
      <c r="T244" s="2" t="s">
        <v>1322</v>
      </c>
      <c r="U244" t="str">
        <f t="shared" si="3"/>
        <v>"Be audacious"</v>
      </c>
      <c r="V244" s="2">
        <v>1.0</v>
      </c>
      <c r="W244" s="2" t="s">
        <v>74</v>
      </c>
      <c r="Y244" t="str">
        <f t="shared" si="4"/>
        <v>Product Management/Project Management</v>
      </c>
      <c r="Z244" s="2" t="s">
        <v>75</v>
      </c>
      <c r="AB244" t="str">
        <f t="shared" si="5"/>
        <v>Manager</v>
      </c>
      <c r="AC244" s="2" t="s">
        <v>112</v>
      </c>
      <c r="AE244" t="str">
        <f t="shared" si="6"/>
        <v>Business Support &amp; Logistics</v>
      </c>
      <c r="AF244" s="2">
        <v>6.0</v>
      </c>
      <c r="AG244" s="2" t="s">
        <v>1323</v>
      </c>
      <c r="AH244" s="2" t="s">
        <v>114</v>
      </c>
      <c r="AI244" s="11">
        <f>if(surveydata3!AE243="", 0, 1)</f>
        <v>0</v>
      </c>
      <c r="AJ244" s="11">
        <f>if(surveydata3!AF243="", 0, 1)</f>
        <v>0</v>
      </c>
      <c r="AK244" s="11">
        <f>if(surveydata3!AG243="", 0, 1)</f>
        <v>0</v>
      </c>
      <c r="AL244" s="11">
        <f>if(surveydata3!AH243="", 0, 1)</f>
        <v>0</v>
      </c>
      <c r="AM244" s="11">
        <f>if(surveydata3!AI243="", 0, 1)</f>
        <v>0</v>
      </c>
      <c r="AN244" s="11">
        <f>if(surveydata3!AJ243="", 0, 1)</f>
        <v>0</v>
      </c>
      <c r="AO244" s="11">
        <f>if(surveydata3!AK243="", 0, 1)</f>
        <v>0</v>
      </c>
      <c r="AP244" s="11">
        <f>if(surveydata3!AL243="", 0, 1)</f>
        <v>0</v>
      </c>
      <c r="AQ244" s="11">
        <f>if(surveydata3!AM243="", 0, 1)</f>
        <v>1</v>
      </c>
      <c r="AR244" s="11">
        <f>if(surveydata3!AN243="", 0, 1)</f>
        <v>0</v>
      </c>
      <c r="AU244" t="str">
        <f t="shared" si="7"/>
        <v/>
      </c>
      <c r="AX244" t="str">
        <f t="shared" si="8"/>
        <v/>
      </c>
      <c r="BA244" t="str">
        <f t="shared" si="9"/>
        <v/>
      </c>
      <c r="BD244" s="2" t="s">
        <v>101</v>
      </c>
      <c r="BF244" t="str">
        <f t="shared" si="10"/>
        <v>Google</v>
      </c>
      <c r="BG244" s="2">
        <v>10.0</v>
      </c>
      <c r="BH244" s="2" t="s">
        <v>1324</v>
      </c>
      <c r="BI244" s="2" t="s">
        <v>1325</v>
      </c>
      <c r="BJ244" s="2" t="s">
        <v>1326</v>
      </c>
    </row>
    <row r="245">
      <c r="A245" s="2">
        <v>242.0</v>
      </c>
      <c r="B245">
        <f>if(surveydata3!D244="", 0, 1)</f>
        <v>0</v>
      </c>
      <c r="C245">
        <f>if(surveydata3!E244="", 0, 1)</f>
        <v>1</v>
      </c>
      <c r="D245">
        <f>if(surveydata3!F244="", 0, 1)</f>
        <v>0</v>
      </c>
      <c r="E245">
        <f>if(surveydata3!G244="", 0, 1)</f>
        <v>0</v>
      </c>
      <c r="F245">
        <f>if(surveydata3!H244="", 0, 1)</f>
        <v>0</v>
      </c>
      <c r="G245">
        <f>if(surveydata3!I244="", 0, 1)</f>
        <v>0</v>
      </c>
      <c r="H245" s="4">
        <v>25259.0</v>
      </c>
      <c r="I245" s="2">
        <f t="shared" si="1"/>
        <v>49</v>
      </c>
      <c r="J245" s="2">
        <v>8.0</v>
      </c>
      <c r="K245" s="2">
        <v>0.0</v>
      </c>
      <c r="L245" s="2">
        <v>12.0</v>
      </c>
      <c r="M245" s="2">
        <v>15.0</v>
      </c>
      <c r="N245" s="2" t="s">
        <v>70</v>
      </c>
      <c r="O245" s="2">
        <v>0.0</v>
      </c>
      <c r="P245" s="2" t="s">
        <v>129</v>
      </c>
      <c r="R245" t="str">
        <f t="shared" si="2"/>
        <v>backpack</v>
      </c>
      <c r="T245" s="2" t="s">
        <v>1327</v>
      </c>
      <c r="U245" t="str">
        <f t="shared" si="3"/>
        <v>Data is the new Gold</v>
      </c>
      <c r="V245" s="2">
        <v>1.0</v>
      </c>
      <c r="W245" s="2" t="s">
        <v>631</v>
      </c>
      <c r="Y245" t="str">
        <f t="shared" si="4"/>
        <v>Self employed</v>
      </c>
      <c r="AA245" s="2" t="s">
        <v>1328</v>
      </c>
      <c r="AB245" t="str">
        <f t="shared" si="5"/>
        <v>Business Owner</v>
      </c>
      <c r="AC245" s="2" t="s">
        <v>123</v>
      </c>
      <c r="AE245" t="str">
        <f t="shared" si="6"/>
        <v>Technology &amp; Internet</v>
      </c>
      <c r="AF245" s="2">
        <v>20.0</v>
      </c>
      <c r="AG245" s="2" t="s">
        <v>1329</v>
      </c>
      <c r="AH245" s="2" t="s">
        <v>78</v>
      </c>
      <c r="AI245" s="11">
        <f>if(surveydata3!AE244="", 0, 1)</f>
        <v>0</v>
      </c>
      <c r="AJ245" s="11">
        <f>if(surveydata3!AF244="", 0, 1)</f>
        <v>0</v>
      </c>
      <c r="AK245" s="11">
        <f>if(surveydata3!AG244="", 0, 1)</f>
        <v>1</v>
      </c>
      <c r="AL245" s="11">
        <f>if(surveydata3!AH244="", 0, 1)</f>
        <v>1</v>
      </c>
      <c r="AM245" s="11">
        <f>if(surveydata3!AI244="", 0, 1)</f>
        <v>0</v>
      </c>
      <c r="AN245" s="11">
        <f>if(surveydata3!AJ244="", 0, 1)</f>
        <v>0</v>
      </c>
      <c r="AO245" s="11">
        <f>if(surveydata3!AK244="", 0, 1)</f>
        <v>0</v>
      </c>
      <c r="AP245" s="11">
        <f>if(surveydata3!AL244="", 0, 1)</f>
        <v>0</v>
      </c>
      <c r="AQ245" s="11">
        <f>if(surveydata3!AM244="", 0, 1)</f>
        <v>0</v>
      </c>
      <c r="AR245" s="11">
        <f>if(surveydata3!AN244="", 0, 1)</f>
        <v>0</v>
      </c>
      <c r="AS245" s="2" t="s">
        <v>97</v>
      </c>
      <c r="AU245" t="str">
        <f t="shared" si="7"/>
        <v>Forums</v>
      </c>
      <c r="AV245" s="2">
        <v>6.0</v>
      </c>
      <c r="AX245">
        <f t="shared" si="8"/>
        <v>6</v>
      </c>
      <c r="AY245" s="2">
        <v>6.0</v>
      </c>
      <c r="BA245">
        <f t="shared" si="9"/>
        <v>6</v>
      </c>
      <c r="BB245" s="2">
        <v>8.0</v>
      </c>
      <c r="BC245" s="2" t="s">
        <v>1330</v>
      </c>
      <c r="BD245" s="2" t="s">
        <v>84</v>
      </c>
      <c r="BF245" t="str">
        <f t="shared" si="10"/>
        <v>Friend / word of mouth</v>
      </c>
      <c r="BG245" s="2">
        <v>8.0</v>
      </c>
      <c r="BH245" s="2" t="s">
        <v>1331</v>
      </c>
      <c r="BI245" s="2" t="s">
        <v>1332</v>
      </c>
      <c r="BJ245" s="2" t="s">
        <v>1333</v>
      </c>
    </row>
    <row r="246">
      <c r="A246" s="2">
        <v>243.0</v>
      </c>
      <c r="B246">
        <f>if(surveydata3!D245="", 0, 1)</f>
        <v>0</v>
      </c>
      <c r="C246">
        <f>if(surveydata3!E245="", 0, 1)</f>
        <v>0</v>
      </c>
      <c r="D246">
        <f>if(surveydata3!F245="", 0, 1)</f>
        <v>1</v>
      </c>
      <c r="E246">
        <f>if(surveydata3!G245="", 0, 1)</f>
        <v>0</v>
      </c>
      <c r="F246">
        <f>if(surveydata3!H245="", 0, 1)</f>
        <v>0</v>
      </c>
      <c r="G246">
        <f>if(surveydata3!I245="", 0, 1)</f>
        <v>0</v>
      </c>
      <c r="H246" s="4">
        <v>34537.0</v>
      </c>
      <c r="I246" s="2">
        <f t="shared" si="1"/>
        <v>24</v>
      </c>
      <c r="J246" s="2">
        <v>7.0</v>
      </c>
      <c r="K246" s="2">
        <v>40.0</v>
      </c>
      <c r="L246" s="2">
        <v>9.0</v>
      </c>
      <c r="M246" s="2">
        <v>4.0</v>
      </c>
      <c r="N246" s="2" t="s">
        <v>192</v>
      </c>
      <c r="O246" s="2">
        <v>1.0</v>
      </c>
      <c r="P246" s="2" t="s">
        <v>89</v>
      </c>
      <c r="R246" t="str">
        <f t="shared" si="2"/>
        <v>t-shirt</v>
      </c>
      <c r="S246" s="2" t="s">
        <v>72</v>
      </c>
      <c r="U246" t="str">
        <f t="shared" si="3"/>
        <v>“Data is the new bacon"</v>
      </c>
      <c r="V246" s="2">
        <v>1.0</v>
      </c>
      <c r="W246" s="2" t="s">
        <v>121</v>
      </c>
      <c r="Y246" t="str">
        <f t="shared" si="4"/>
        <v>Data Engineer</v>
      </c>
      <c r="AA246" s="2" t="s">
        <v>1334</v>
      </c>
      <c r="AB246" t="str">
        <f t="shared" si="5"/>
        <v>Associate</v>
      </c>
      <c r="AC246" s="2" t="s">
        <v>322</v>
      </c>
      <c r="AE246" t="str">
        <f t="shared" si="6"/>
        <v>Insurance</v>
      </c>
      <c r="AF246" s="2">
        <v>1.0</v>
      </c>
      <c r="AG246" s="2" t="s">
        <v>1335</v>
      </c>
      <c r="AH246" s="2" t="s">
        <v>464</v>
      </c>
      <c r="AI246" s="11">
        <f>if(surveydata3!AE245="", 0, 1)</f>
        <v>0</v>
      </c>
      <c r="AJ246" s="11">
        <f>if(surveydata3!AF245="", 0, 1)</f>
        <v>0</v>
      </c>
      <c r="AK246" s="11">
        <f>if(surveydata3!AG245="", 0, 1)</f>
        <v>1</v>
      </c>
      <c r="AL246" s="11">
        <f>if(surveydata3!AH245="", 0, 1)</f>
        <v>1</v>
      </c>
      <c r="AM246" s="11">
        <f>if(surveydata3!AI245="", 0, 1)</f>
        <v>0</v>
      </c>
      <c r="AN246" s="11">
        <f>if(surveydata3!AJ245="", 0, 1)</f>
        <v>0</v>
      </c>
      <c r="AO246" s="11">
        <f>if(surveydata3!AK245="", 0, 1)</f>
        <v>0</v>
      </c>
      <c r="AP246" s="11">
        <f>if(surveydata3!AL245="", 0, 1)</f>
        <v>0</v>
      </c>
      <c r="AQ246" s="11">
        <f>if(surveydata3!AM245="", 0, 1)</f>
        <v>0</v>
      </c>
      <c r="AR246" s="11">
        <f>if(surveydata3!AN245="", 0, 1)</f>
        <v>0</v>
      </c>
      <c r="AS246" s="2" t="s">
        <v>97</v>
      </c>
      <c r="AU246" t="str">
        <f t="shared" si="7"/>
        <v>Forums</v>
      </c>
      <c r="AW246" s="2">
        <v>20.0</v>
      </c>
      <c r="AX246">
        <f t="shared" si="8"/>
        <v>20</v>
      </c>
      <c r="AY246" s="2">
        <v>5.0</v>
      </c>
      <c r="BA246">
        <f t="shared" si="9"/>
        <v>5</v>
      </c>
      <c r="BB246" s="2">
        <v>5.0</v>
      </c>
      <c r="BC246" s="2" t="s">
        <v>1336</v>
      </c>
      <c r="BD246" s="2" t="s">
        <v>84</v>
      </c>
      <c r="BF246" t="str">
        <f t="shared" si="10"/>
        <v>Friend / word of mouth</v>
      </c>
      <c r="BG246" s="2">
        <v>10.0</v>
      </c>
      <c r="BH246" s="2" t="s">
        <v>1337</v>
      </c>
      <c r="BI246" s="2" t="s">
        <v>1338</v>
      </c>
      <c r="BJ246" s="2" t="s">
        <v>1339</v>
      </c>
    </row>
    <row r="247">
      <c r="A247" s="2">
        <v>244.0</v>
      </c>
      <c r="B247">
        <f>if(surveydata3!D246="", 0, 1)</f>
        <v>1</v>
      </c>
      <c r="C247">
        <f>if(surveydata3!E246="", 0, 1)</f>
        <v>0</v>
      </c>
      <c r="D247">
        <f>if(surveydata3!F246="", 0, 1)</f>
        <v>1</v>
      </c>
      <c r="E247">
        <f>if(surveydata3!G246="", 0, 1)</f>
        <v>0</v>
      </c>
      <c r="F247">
        <f>if(surveydata3!H246="", 0, 1)</f>
        <v>1</v>
      </c>
      <c r="G247">
        <f>if(surveydata3!I246="", 0, 1)</f>
        <v>0</v>
      </c>
      <c r="H247" s="4">
        <v>25710.0</v>
      </c>
      <c r="I247" s="2">
        <f t="shared" si="1"/>
        <v>48</v>
      </c>
      <c r="J247" s="2">
        <v>5.0</v>
      </c>
      <c r="K247" s="2">
        <v>3.0</v>
      </c>
      <c r="L247" s="2">
        <v>9.0</v>
      </c>
      <c r="M247" s="2">
        <v>12.0</v>
      </c>
      <c r="N247" s="2" t="s">
        <v>327</v>
      </c>
      <c r="O247" s="2">
        <v>0.0</v>
      </c>
      <c r="P247" s="2" t="s">
        <v>89</v>
      </c>
      <c r="R247" t="str">
        <f t="shared" si="2"/>
        <v>t-shirt</v>
      </c>
      <c r="S247" s="2" t="s">
        <v>130</v>
      </c>
      <c r="U247" t="str">
        <f t="shared" si="3"/>
        <v>“Machine learning for life”</v>
      </c>
      <c r="V247" s="2">
        <v>1.0</v>
      </c>
      <c r="W247" s="2" t="s">
        <v>195</v>
      </c>
      <c r="Y247" t="str">
        <f t="shared" si="4"/>
        <v>Co-founder (or solo founder)</v>
      </c>
      <c r="Z247" s="2" t="s">
        <v>173</v>
      </c>
      <c r="AB247" t="str">
        <f t="shared" si="5"/>
        <v>President</v>
      </c>
      <c r="AC247" s="2" t="s">
        <v>469</v>
      </c>
      <c r="AE247" t="str">
        <f t="shared" si="6"/>
        <v>Construction, Machinery, and Homes</v>
      </c>
      <c r="AF247" s="2">
        <v>20.0</v>
      </c>
      <c r="AG247" s="2" t="s">
        <v>1340</v>
      </c>
      <c r="AH247" s="2" t="s">
        <v>96</v>
      </c>
      <c r="AI247" s="11">
        <f>if(surveydata3!AE246="", 0, 1)</f>
        <v>0</v>
      </c>
      <c r="AJ247" s="11">
        <f>if(surveydata3!AF246="", 0, 1)</f>
        <v>0</v>
      </c>
      <c r="AK247" s="11">
        <f>if(surveydata3!AG246="", 0, 1)</f>
        <v>0</v>
      </c>
      <c r="AL247" s="11">
        <f>if(surveydata3!AH246="", 0, 1)</f>
        <v>0</v>
      </c>
      <c r="AM247" s="11">
        <f>if(surveydata3!AI246="", 0, 1)</f>
        <v>0</v>
      </c>
      <c r="AN247" s="11">
        <f>if(surveydata3!AJ246="", 0, 1)</f>
        <v>0</v>
      </c>
      <c r="AO247" s="11">
        <f>if(surveydata3!AK246="", 0, 1)</f>
        <v>0</v>
      </c>
      <c r="AP247" s="11">
        <f>if(surveydata3!AL246="", 0, 1)</f>
        <v>0</v>
      </c>
      <c r="AQ247" s="11">
        <f>if(surveydata3!AM246="", 0, 1)</f>
        <v>0</v>
      </c>
      <c r="AR247" s="11">
        <f>if(surveydata3!AN246="", 0, 1)</f>
        <v>1</v>
      </c>
      <c r="AS247" s="2" t="s">
        <v>79</v>
      </c>
      <c r="AU247" t="str">
        <f t="shared" si="7"/>
        <v>Slack Channel</v>
      </c>
      <c r="AV247" s="2">
        <v>6.0</v>
      </c>
      <c r="AX247">
        <f t="shared" si="8"/>
        <v>6</v>
      </c>
      <c r="AZ247" s="2">
        <v>8.0</v>
      </c>
      <c r="BA247">
        <f t="shared" si="9"/>
        <v>8</v>
      </c>
      <c r="BB247" s="2">
        <v>15.0</v>
      </c>
      <c r="BC247" s="2" t="s">
        <v>1342</v>
      </c>
      <c r="BD247" s="2" t="s">
        <v>101</v>
      </c>
      <c r="BF247" t="str">
        <f t="shared" si="10"/>
        <v>Google</v>
      </c>
      <c r="BG247" s="2">
        <v>10.0</v>
      </c>
      <c r="BH247" s="2" t="s">
        <v>1343</v>
      </c>
      <c r="BI247" s="2" t="s">
        <v>1344</v>
      </c>
      <c r="BJ247" s="2" t="s">
        <v>1345</v>
      </c>
    </row>
    <row r="248">
      <c r="A248" s="2">
        <v>245.0</v>
      </c>
      <c r="B248">
        <f>if(surveydata3!D247="", 0, 1)</f>
        <v>0</v>
      </c>
      <c r="C248">
        <f>if(surveydata3!E247="", 0, 1)</f>
        <v>1</v>
      </c>
      <c r="D248">
        <f>if(surveydata3!F247="", 0, 1)</f>
        <v>0</v>
      </c>
      <c r="E248">
        <f>if(surveydata3!G247="", 0, 1)</f>
        <v>0</v>
      </c>
      <c r="F248">
        <f>if(surveydata3!H247="", 0, 1)</f>
        <v>0</v>
      </c>
      <c r="G248">
        <f>if(surveydata3!I247="", 0, 1)</f>
        <v>0</v>
      </c>
      <c r="H248" s="4">
        <v>30999.0</v>
      </c>
      <c r="I248" s="2">
        <f t="shared" si="1"/>
        <v>33</v>
      </c>
      <c r="J248" s="2">
        <v>6.0</v>
      </c>
      <c r="K248" s="2">
        <v>0.0</v>
      </c>
      <c r="L248" s="2">
        <v>12.0</v>
      </c>
      <c r="M248" s="2">
        <v>5.0</v>
      </c>
      <c r="N248" s="2" t="s">
        <v>70</v>
      </c>
      <c r="O248" s="2">
        <v>1.0</v>
      </c>
      <c r="P248" s="2" t="s">
        <v>129</v>
      </c>
      <c r="R248" t="str">
        <f t="shared" si="2"/>
        <v>backpack</v>
      </c>
      <c r="S248" s="2" t="s">
        <v>72</v>
      </c>
      <c r="U248" t="str">
        <f t="shared" si="3"/>
        <v>“Data is the new bacon"</v>
      </c>
      <c r="V248" s="2">
        <v>1.0</v>
      </c>
      <c r="W248" s="2" t="s">
        <v>206</v>
      </c>
      <c r="Y248" t="str">
        <f t="shared" si="4"/>
        <v>Artificial Intelligence Engineer</v>
      </c>
      <c r="Z248" s="2" t="s">
        <v>111</v>
      </c>
      <c r="AB248" t="str">
        <f t="shared" si="5"/>
        <v>Individual Contributor</v>
      </c>
      <c r="AC248" s="2" t="s">
        <v>123</v>
      </c>
      <c r="AE248" t="str">
        <f t="shared" si="6"/>
        <v>Technology &amp; Internet</v>
      </c>
      <c r="AF248" s="2">
        <v>10.0</v>
      </c>
      <c r="AG248" s="2" t="s">
        <v>1346</v>
      </c>
      <c r="AH248" s="2" t="s">
        <v>114</v>
      </c>
      <c r="AI248" s="11">
        <f>if(surveydata3!AE247="", 0, 1)</f>
        <v>0</v>
      </c>
      <c r="AJ248" s="11">
        <f>if(surveydata3!AF247="", 0, 1)</f>
        <v>0</v>
      </c>
      <c r="AK248" s="11">
        <f>if(surveydata3!AG247="", 0, 1)</f>
        <v>0</v>
      </c>
      <c r="AL248" s="11">
        <f>if(surveydata3!AH247="", 0, 1)</f>
        <v>0</v>
      </c>
      <c r="AM248" s="11">
        <f>if(surveydata3!AI247="", 0, 1)</f>
        <v>0</v>
      </c>
      <c r="AN248" s="11">
        <f>if(surveydata3!AJ247="", 0, 1)</f>
        <v>1</v>
      </c>
      <c r="AO248" s="11">
        <f>if(surveydata3!AK247="", 0, 1)</f>
        <v>0</v>
      </c>
      <c r="AP248" s="11">
        <f>if(surveydata3!AL247="", 0, 1)</f>
        <v>0</v>
      </c>
      <c r="AQ248" s="11">
        <f>if(surveydata3!AM247="", 0, 1)</f>
        <v>0</v>
      </c>
      <c r="AR248" s="11">
        <f>if(surveydata3!AN247="", 0, 1)</f>
        <v>0</v>
      </c>
      <c r="AS248" s="2" t="s">
        <v>79</v>
      </c>
      <c r="AU248" t="str">
        <f t="shared" si="7"/>
        <v>Slack Channel</v>
      </c>
      <c r="AV248" s="2">
        <v>6.0</v>
      </c>
      <c r="AX248">
        <f t="shared" si="8"/>
        <v>6</v>
      </c>
      <c r="AY248" s="2">
        <v>6.0</v>
      </c>
      <c r="BA248">
        <f t="shared" si="9"/>
        <v>6</v>
      </c>
      <c r="BB248" s="2">
        <v>20.0</v>
      </c>
      <c r="BC248" s="2" t="s">
        <v>1347</v>
      </c>
      <c r="BD248" s="2" t="s">
        <v>478</v>
      </c>
      <c r="BF248" t="str">
        <f t="shared" si="10"/>
        <v>LinkedIn</v>
      </c>
      <c r="BG248" s="2">
        <v>10.0</v>
      </c>
      <c r="BH248" s="2" t="s">
        <v>1348</v>
      </c>
      <c r="BI248" s="2" t="s">
        <v>1349</v>
      </c>
    </row>
    <row r="249">
      <c r="A249" s="2">
        <v>246.0</v>
      </c>
      <c r="B249">
        <f>if(surveydata3!D248="", 0, 1)</f>
        <v>1</v>
      </c>
      <c r="C249">
        <f>if(surveydata3!E248="", 0, 1)</f>
        <v>1</v>
      </c>
      <c r="D249">
        <f>if(surveydata3!F248="", 0, 1)</f>
        <v>0</v>
      </c>
      <c r="E249">
        <f>if(surveydata3!G248="", 0, 1)</f>
        <v>0</v>
      </c>
      <c r="F249">
        <f>if(surveydata3!H248="", 0, 1)</f>
        <v>1</v>
      </c>
      <c r="G249">
        <f>if(surveydata3!I248="", 0, 1)</f>
        <v>0</v>
      </c>
      <c r="H249" s="4">
        <v>32618.0</v>
      </c>
      <c r="I249" s="2">
        <f t="shared" si="1"/>
        <v>29</v>
      </c>
      <c r="J249" s="2">
        <v>7.0</v>
      </c>
      <c r="K249" s="2">
        <v>80.0</v>
      </c>
      <c r="L249" s="2">
        <v>9.0</v>
      </c>
      <c r="M249" s="2">
        <v>10.0</v>
      </c>
      <c r="N249" s="2" t="s">
        <v>70</v>
      </c>
      <c r="O249" s="2">
        <v>1.0</v>
      </c>
      <c r="P249" s="2" t="s">
        <v>71</v>
      </c>
      <c r="R249" t="str">
        <f t="shared" si="2"/>
        <v>hoodie</v>
      </c>
      <c r="S249" s="2" t="s">
        <v>130</v>
      </c>
      <c r="U249" t="str">
        <f t="shared" si="3"/>
        <v>“Machine learning for life”</v>
      </c>
      <c r="V249" s="2">
        <v>1.0</v>
      </c>
      <c r="W249" s="2" t="s">
        <v>315</v>
      </c>
      <c r="Y249" t="str">
        <f t="shared" si="4"/>
        <v>Software Engineer</v>
      </c>
      <c r="AA249" s="2" t="s">
        <v>1350</v>
      </c>
      <c r="AB249" t="str">
        <f t="shared" si="5"/>
        <v>Senior programmer</v>
      </c>
      <c r="AD249" s="2" t="s">
        <v>1351</v>
      </c>
      <c r="AE249" t="str">
        <f t="shared" si="6"/>
        <v>Mining</v>
      </c>
      <c r="AF249" s="2">
        <v>4.0</v>
      </c>
      <c r="AG249" s="2" t="s">
        <v>1352</v>
      </c>
      <c r="AH249" s="2" t="s">
        <v>114</v>
      </c>
      <c r="AI249" s="11">
        <f>if(surveydata3!AE248="", 0, 1)</f>
        <v>0</v>
      </c>
      <c r="AJ249" s="11">
        <f>if(surveydata3!AF248="", 0, 1)</f>
        <v>0</v>
      </c>
      <c r="AK249" s="11">
        <f>if(surveydata3!AG248="", 0, 1)</f>
        <v>0</v>
      </c>
      <c r="AL249" s="11">
        <f>if(surveydata3!AH248="", 0, 1)</f>
        <v>0</v>
      </c>
      <c r="AM249" s="11">
        <f>if(surveydata3!AI248="", 0, 1)</f>
        <v>0</v>
      </c>
      <c r="AN249" s="11">
        <f>if(surveydata3!AJ248="", 0, 1)</f>
        <v>0</v>
      </c>
      <c r="AO249" s="11">
        <f>if(surveydata3!AK248="", 0, 1)</f>
        <v>0</v>
      </c>
      <c r="AP249" s="11">
        <f>if(surveydata3!AL248="", 0, 1)</f>
        <v>0</v>
      </c>
      <c r="AQ249" s="11">
        <f>if(surveydata3!AM248="", 0, 1)</f>
        <v>1</v>
      </c>
      <c r="AR249" s="11">
        <f>if(surveydata3!AN248="", 0, 1)</f>
        <v>0</v>
      </c>
      <c r="AU249" t="str">
        <f t="shared" si="7"/>
        <v/>
      </c>
      <c r="AX249" t="str">
        <f t="shared" si="8"/>
        <v/>
      </c>
      <c r="BA249" t="str">
        <f t="shared" si="9"/>
        <v/>
      </c>
      <c r="BD249" s="2" t="s">
        <v>101</v>
      </c>
      <c r="BF249" t="str">
        <f t="shared" si="10"/>
        <v>Google</v>
      </c>
      <c r="BG249" s="2">
        <v>10.0</v>
      </c>
      <c r="BH249" s="2" t="s">
        <v>1353</v>
      </c>
      <c r="BI249" s="2" t="s">
        <v>1354</v>
      </c>
      <c r="BJ249" s="2" t="s">
        <v>1355</v>
      </c>
    </row>
    <row r="250">
      <c r="A250" s="2">
        <v>247.0</v>
      </c>
      <c r="B250">
        <f>if(surveydata3!D249="", 0, 1)</f>
        <v>1</v>
      </c>
      <c r="C250">
        <f>if(surveydata3!E249="", 0, 1)</f>
        <v>0</v>
      </c>
      <c r="D250">
        <f>if(surveydata3!F249="", 0, 1)</f>
        <v>0</v>
      </c>
      <c r="E250">
        <f>if(surveydata3!G249="", 0, 1)</f>
        <v>0</v>
      </c>
      <c r="F250">
        <f>if(surveydata3!H249="", 0, 1)</f>
        <v>0</v>
      </c>
      <c r="G250">
        <f>if(surveydata3!I249="", 0, 1)</f>
        <v>0</v>
      </c>
      <c r="H250" s="4">
        <v>31550.0</v>
      </c>
      <c r="I250" s="2">
        <f t="shared" si="1"/>
        <v>32</v>
      </c>
      <c r="J250" s="2">
        <v>8.0</v>
      </c>
      <c r="K250" s="2">
        <v>30.0</v>
      </c>
      <c r="L250" s="2">
        <v>10.0</v>
      </c>
      <c r="M250" s="2">
        <v>3.0</v>
      </c>
      <c r="N250" s="2" t="s">
        <v>128</v>
      </c>
      <c r="O250" s="2">
        <v>0.0</v>
      </c>
      <c r="P250" s="2" t="s">
        <v>71</v>
      </c>
      <c r="R250" t="str">
        <f t="shared" si="2"/>
        <v>hoodie</v>
      </c>
      <c r="S250" s="2" t="s">
        <v>135</v>
      </c>
      <c r="U250" t="str">
        <f t="shared" si="3"/>
        <v>“A quality life demands quality questions”</v>
      </c>
      <c r="V250" s="2">
        <v>1.0</v>
      </c>
      <c r="W250" s="2" t="s">
        <v>315</v>
      </c>
      <c r="Y250" t="str">
        <f t="shared" si="4"/>
        <v>Software Engineer</v>
      </c>
      <c r="Z250" s="2" t="s">
        <v>111</v>
      </c>
      <c r="AB250" t="str">
        <f t="shared" si="5"/>
        <v>Individual Contributor</v>
      </c>
      <c r="AC250" s="2" t="s">
        <v>684</v>
      </c>
      <c r="AE250" t="str">
        <f t="shared" si="6"/>
        <v>Electronics</v>
      </c>
      <c r="AF250" s="2">
        <v>6.0</v>
      </c>
      <c r="AG250" s="2" t="s">
        <v>1356</v>
      </c>
      <c r="AH250" s="2" t="s">
        <v>114</v>
      </c>
      <c r="AI250" s="11">
        <f>if(surveydata3!AE249="", 0, 1)</f>
        <v>0</v>
      </c>
      <c r="AJ250" s="11">
        <f>if(surveydata3!AF249="", 0, 1)</f>
        <v>0</v>
      </c>
      <c r="AK250" s="11">
        <f>if(surveydata3!AG249="", 0, 1)</f>
        <v>1</v>
      </c>
      <c r="AL250" s="11">
        <f>if(surveydata3!AH249="", 0, 1)</f>
        <v>0</v>
      </c>
      <c r="AM250" s="11">
        <f>if(surveydata3!AI249="", 0, 1)</f>
        <v>0</v>
      </c>
      <c r="AN250" s="11">
        <f>if(surveydata3!AJ249="", 0, 1)</f>
        <v>0</v>
      </c>
      <c r="AO250" s="11">
        <f>if(surveydata3!AK249="", 0, 1)</f>
        <v>1</v>
      </c>
      <c r="AP250" s="11">
        <f>if(surveydata3!AL249="", 0, 1)</f>
        <v>0</v>
      </c>
      <c r="AQ250" s="11">
        <f>if(surveydata3!AM249="", 0, 1)</f>
        <v>0</v>
      </c>
      <c r="AR250" s="11">
        <f>if(surveydata3!AN249="", 0, 1)</f>
        <v>0</v>
      </c>
      <c r="AS250" s="2" t="s">
        <v>97</v>
      </c>
      <c r="AU250" t="str">
        <f t="shared" si="7"/>
        <v>Forums</v>
      </c>
      <c r="AW250" s="2">
        <v>10.0</v>
      </c>
      <c r="AX250">
        <f t="shared" si="8"/>
        <v>10</v>
      </c>
      <c r="AZ250" s="2">
        <v>10.0</v>
      </c>
      <c r="BA250">
        <f t="shared" si="9"/>
        <v>10</v>
      </c>
      <c r="BB250" s="2">
        <v>30.0</v>
      </c>
      <c r="BC250" s="2" t="s">
        <v>1357</v>
      </c>
      <c r="BD250" s="2" t="s">
        <v>101</v>
      </c>
      <c r="BF250" t="str">
        <f t="shared" si="10"/>
        <v>Google</v>
      </c>
      <c r="BG250" s="2">
        <v>10.0</v>
      </c>
      <c r="BH250" s="2" t="s">
        <v>1358</v>
      </c>
    </row>
    <row r="251">
      <c r="A251" s="2">
        <v>248.0</v>
      </c>
      <c r="B251">
        <f>if(surveydata3!D250="", 0, 1)</f>
        <v>1</v>
      </c>
      <c r="C251">
        <f>if(surveydata3!E250="", 0, 1)</f>
        <v>0</v>
      </c>
      <c r="D251">
        <f>if(surveydata3!F250="", 0, 1)</f>
        <v>1</v>
      </c>
      <c r="E251">
        <f>if(surveydata3!G250="", 0, 1)</f>
        <v>1</v>
      </c>
      <c r="F251">
        <f>if(surveydata3!H250="", 0, 1)</f>
        <v>0</v>
      </c>
      <c r="G251">
        <f>if(surveydata3!I250="", 0, 1)</f>
        <v>0</v>
      </c>
      <c r="H251" s="4">
        <v>30922.0</v>
      </c>
      <c r="I251" s="2">
        <f t="shared" si="1"/>
        <v>34</v>
      </c>
      <c r="J251" s="2">
        <v>6.0</v>
      </c>
      <c r="K251" s="2">
        <v>2.0</v>
      </c>
      <c r="L251" s="2">
        <v>10.0</v>
      </c>
      <c r="M251" s="2">
        <v>5.0</v>
      </c>
      <c r="N251" s="2" t="s">
        <v>70</v>
      </c>
      <c r="O251" s="2">
        <v>0.0</v>
      </c>
      <c r="P251" s="2" t="s">
        <v>71</v>
      </c>
      <c r="R251" t="str">
        <f t="shared" si="2"/>
        <v>hoodie</v>
      </c>
      <c r="S251" s="2" t="s">
        <v>90</v>
      </c>
      <c r="U251" t="str">
        <f t="shared" si="3"/>
        <v>”Math - all the cool kids are doing it”</v>
      </c>
      <c r="V251" s="2">
        <v>0.0</v>
      </c>
      <c r="Y251" t="str">
        <f t="shared" si="4"/>
        <v/>
      </c>
      <c r="AB251" t="str">
        <f t="shared" si="5"/>
        <v/>
      </c>
      <c r="AE251" t="str">
        <f t="shared" si="6"/>
        <v/>
      </c>
      <c r="AH251" s="2" t="s">
        <v>78</v>
      </c>
      <c r="AI251" s="11">
        <f>if(surveydata3!AE250="", 0, 1)</f>
        <v>0</v>
      </c>
      <c r="AJ251" s="11">
        <f>if(surveydata3!AF250="", 0, 1)</f>
        <v>0</v>
      </c>
      <c r="AK251" s="11">
        <f>if(surveydata3!AG250="", 0, 1)</f>
        <v>1</v>
      </c>
      <c r="AL251" s="11">
        <f>if(surveydata3!AH250="", 0, 1)</f>
        <v>0</v>
      </c>
      <c r="AM251" s="11">
        <f>if(surveydata3!AI250="", 0, 1)</f>
        <v>0</v>
      </c>
      <c r="AN251" s="11">
        <f>if(surveydata3!AJ250="", 0, 1)</f>
        <v>0</v>
      </c>
      <c r="AO251" s="11">
        <f>if(surveydata3!AK250="", 0, 1)</f>
        <v>0</v>
      </c>
      <c r="AP251" s="11">
        <f>if(surveydata3!AL250="", 0, 1)</f>
        <v>0</v>
      </c>
      <c r="AQ251" s="11">
        <f>if(surveydata3!AM250="", 0, 1)</f>
        <v>0</v>
      </c>
      <c r="AR251" s="11">
        <f>if(surveydata3!AN250="", 0, 1)</f>
        <v>0</v>
      </c>
      <c r="AS251" s="2" t="s">
        <v>116</v>
      </c>
      <c r="AU251" t="str">
        <f t="shared" si="7"/>
        <v>Stack Overflow</v>
      </c>
      <c r="AV251" s="2">
        <v>6.0</v>
      </c>
      <c r="AX251">
        <f t="shared" si="8"/>
        <v>6</v>
      </c>
      <c r="AZ251" s="2">
        <v>8.0</v>
      </c>
      <c r="BA251">
        <f t="shared" si="9"/>
        <v>8</v>
      </c>
      <c r="BB251" s="2">
        <v>80.0</v>
      </c>
      <c r="BC251" s="2" t="s">
        <v>1359</v>
      </c>
      <c r="BD251" s="2" t="s">
        <v>294</v>
      </c>
      <c r="BF251" t="str">
        <f t="shared" si="10"/>
        <v>Twitter</v>
      </c>
      <c r="BG251" s="2">
        <v>10.0</v>
      </c>
      <c r="BH251" s="2" t="s">
        <v>1360</v>
      </c>
      <c r="BI251" s="2" t="s">
        <v>1361</v>
      </c>
    </row>
    <row r="252">
      <c r="A252" s="2">
        <v>249.0</v>
      </c>
      <c r="B252">
        <f>if(surveydata3!D251="", 0, 1)</f>
        <v>0</v>
      </c>
      <c r="C252">
        <f>if(surveydata3!E251="", 0, 1)</f>
        <v>1</v>
      </c>
      <c r="D252">
        <f>if(surveydata3!F251="", 0, 1)</f>
        <v>0</v>
      </c>
      <c r="E252">
        <f>if(surveydata3!G251="", 0, 1)</f>
        <v>0</v>
      </c>
      <c r="F252">
        <f>if(surveydata3!H251="", 0, 1)</f>
        <v>1</v>
      </c>
      <c r="G252">
        <f>if(surveydata3!I251="", 0, 1)</f>
        <v>0</v>
      </c>
      <c r="H252" s="4">
        <v>33878.0</v>
      </c>
      <c r="I252" s="2">
        <f t="shared" si="1"/>
        <v>25</v>
      </c>
      <c r="J252" s="2">
        <v>10.0</v>
      </c>
      <c r="K252" s="2">
        <v>60.0</v>
      </c>
      <c r="L252" s="2">
        <v>8.0</v>
      </c>
      <c r="M252" s="2">
        <v>0.0</v>
      </c>
      <c r="N252" s="2" t="s">
        <v>120</v>
      </c>
      <c r="O252" s="2">
        <v>0.0</v>
      </c>
      <c r="Q252" s="2" t="s">
        <v>1362</v>
      </c>
      <c r="R252" t="str">
        <f t="shared" si="2"/>
        <v>Self-driving toy car....</v>
      </c>
      <c r="T252" s="2" t="s">
        <v>1363</v>
      </c>
      <c r="U252" t="str">
        <f t="shared" si="3"/>
        <v>Watch and learn</v>
      </c>
      <c r="V252" s="2">
        <v>0.0</v>
      </c>
      <c r="Y252" t="str">
        <f t="shared" si="4"/>
        <v/>
      </c>
      <c r="AB252" t="str">
        <f t="shared" si="5"/>
        <v/>
      </c>
      <c r="AE252" t="str">
        <f t="shared" si="6"/>
        <v/>
      </c>
      <c r="AH252" s="2" t="s">
        <v>114</v>
      </c>
      <c r="AI252" s="11">
        <f>if(surveydata3!AE251="", 0, 1)</f>
        <v>0</v>
      </c>
      <c r="AJ252" s="11">
        <f>if(surveydata3!AF251="", 0, 1)</f>
        <v>0</v>
      </c>
      <c r="AK252" s="11">
        <f>if(surveydata3!AG251="", 0, 1)</f>
        <v>0</v>
      </c>
      <c r="AL252" s="11">
        <f>if(surveydata3!AH251="", 0, 1)</f>
        <v>0</v>
      </c>
      <c r="AM252" s="11">
        <f>if(surveydata3!AI251="", 0, 1)</f>
        <v>0</v>
      </c>
      <c r="AN252" s="11">
        <f>if(surveydata3!AJ251="", 0, 1)</f>
        <v>1</v>
      </c>
      <c r="AO252" s="11">
        <f>if(surveydata3!AK251="", 0, 1)</f>
        <v>0</v>
      </c>
      <c r="AP252" s="11">
        <f>if(surveydata3!AL251="", 0, 1)</f>
        <v>0</v>
      </c>
      <c r="AQ252" s="11">
        <f>if(surveydata3!AM251="", 0, 1)</f>
        <v>0</v>
      </c>
      <c r="AR252" s="11">
        <f>if(surveydata3!AN251="", 0, 1)</f>
        <v>0</v>
      </c>
      <c r="AS252" s="2" t="s">
        <v>116</v>
      </c>
      <c r="AU252" t="str">
        <f t="shared" si="7"/>
        <v>Stack Overflow</v>
      </c>
      <c r="AV252" s="2">
        <v>5.0</v>
      </c>
      <c r="AX252">
        <f t="shared" si="8"/>
        <v>5</v>
      </c>
      <c r="AY252" s="2">
        <v>6.0</v>
      </c>
      <c r="BA252">
        <f t="shared" si="9"/>
        <v>6</v>
      </c>
      <c r="BB252" s="2">
        <v>10.0</v>
      </c>
      <c r="BC252" s="2" t="s">
        <v>1364</v>
      </c>
      <c r="BD252" s="2" t="s">
        <v>84</v>
      </c>
      <c r="BF252" t="str">
        <f t="shared" si="10"/>
        <v>Friend / word of mouth</v>
      </c>
      <c r="BG252" s="2">
        <v>10.0</v>
      </c>
      <c r="BH252" s="2" t="s">
        <v>1365</v>
      </c>
      <c r="BI252" s="2" t="s">
        <v>1366</v>
      </c>
      <c r="BJ252" s="2" t="s">
        <v>1367</v>
      </c>
    </row>
    <row r="253">
      <c r="A253" s="2">
        <v>250.0</v>
      </c>
      <c r="B253">
        <f>if(surveydata3!D252="", 0, 1)</f>
        <v>1</v>
      </c>
      <c r="C253">
        <f>if(surveydata3!E252="", 0, 1)</f>
        <v>0</v>
      </c>
      <c r="D253">
        <f>if(surveydata3!F252="", 0, 1)</f>
        <v>0</v>
      </c>
      <c r="E253">
        <f>if(surveydata3!G252="", 0, 1)</f>
        <v>0</v>
      </c>
      <c r="F253">
        <f>if(surveydata3!H252="", 0, 1)</f>
        <v>1</v>
      </c>
      <c r="G253">
        <f>if(surveydata3!I252="", 0, 1)</f>
        <v>0</v>
      </c>
      <c r="H253" s="4">
        <v>35106.0</v>
      </c>
      <c r="I253" s="2">
        <f t="shared" si="1"/>
        <v>22</v>
      </c>
      <c r="J253" s="2">
        <v>8.0</v>
      </c>
      <c r="K253" s="2">
        <v>30.0</v>
      </c>
      <c r="L253" s="2">
        <v>8.0</v>
      </c>
      <c r="M253" s="2">
        <v>15.0</v>
      </c>
      <c r="N253" s="2" t="s">
        <v>128</v>
      </c>
      <c r="O253" s="2">
        <v>1.0</v>
      </c>
      <c r="P253" s="2" t="s">
        <v>89</v>
      </c>
      <c r="R253" t="str">
        <f t="shared" si="2"/>
        <v>t-shirt</v>
      </c>
      <c r="S253" s="2" t="s">
        <v>90</v>
      </c>
      <c r="U253" t="str">
        <f t="shared" si="3"/>
        <v>”Math - all the cool kids are doing it”</v>
      </c>
      <c r="V253" s="2">
        <v>1.0</v>
      </c>
      <c r="W253" s="2" t="s">
        <v>195</v>
      </c>
      <c r="Y253" t="str">
        <f t="shared" si="4"/>
        <v>Co-founder (or solo founder)</v>
      </c>
      <c r="Z253" s="2" t="s">
        <v>207</v>
      </c>
      <c r="AB253" t="str">
        <f t="shared" si="5"/>
        <v>C-Level</v>
      </c>
      <c r="AC253" s="2" t="s">
        <v>123</v>
      </c>
      <c r="AE253" t="str">
        <f t="shared" si="6"/>
        <v>Technology &amp; Internet</v>
      </c>
      <c r="AF253" s="2">
        <v>2.0</v>
      </c>
      <c r="AG253" s="2" t="s">
        <v>1368</v>
      </c>
      <c r="AH253" s="2" t="s">
        <v>464</v>
      </c>
      <c r="AI253" s="11">
        <f>if(surveydata3!AE252="", 0, 1)</f>
        <v>0</v>
      </c>
      <c r="AJ253" s="11">
        <f>if(surveydata3!AF252="", 0, 1)</f>
        <v>0</v>
      </c>
      <c r="AK253" s="11">
        <f>if(surveydata3!AG252="", 0, 1)</f>
        <v>1</v>
      </c>
      <c r="AL253" s="11">
        <f>if(surveydata3!AH252="", 0, 1)</f>
        <v>0</v>
      </c>
      <c r="AM253" s="11">
        <f>if(surveydata3!AI252="", 0, 1)</f>
        <v>1</v>
      </c>
      <c r="AN253" s="11">
        <f>if(surveydata3!AJ252="", 0, 1)</f>
        <v>0</v>
      </c>
      <c r="AO253" s="11">
        <f>if(surveydata3!AK252="", 0, 1)</f>
        <v>0</v>
      </c>
      <c r="AP253" s="11">
        <f>if(surveydata3!AL252="", 0, 1)</f>
        <v>0</v>
      </c>
      <c r="AQ253" s="11">
        <f>if(surveydata3!AM252="", 0, 1)</f>
        <v>0</v>
      </c>
      <c r="AR253" s="11">
        <f>if(surveydata3!AN252="", 0, 1)</f>
        <v>0</v>
      </c>
      <c r="AS253" s="2" t="s">
        <v>116</v>
      </c>
      <c r="AU253" t="str">
        <f t="shared" si="7"/>
        <v>Stack Overflow</v>
      </c>
      <c r="AW253" s="2">
        <v>15.0</v>
      </c>
      <c r="AX253">
        <f t="shared" si="8"/>
        <v>15</v>
      </c>
      <c r="AZ253" s="2">
        <v>10.0</v>
      </c>
      <c r="BA253">
        <f t="shared" si="9"/>
        <v>10</v>
      </c>
      <c r="BB253" s="2">
        <v>120.0</v>
      </c>
      <c r="BC253" s="2" t="s">
        <v>1369</v>
      </c>
      <c r="BD253" s="2" t="s">
        <v>101</v>
      </c>
      <c r="BF253" t="str">
        <f t="shared" si="10"/>
        <v>Google</v>
      </c>
      <c r="BG253" s="2">
        <v>10.0</v>
      </c>
      <c r="BH253" s="2" t="s">
        <v>1370</v>
      </c>
      <c r="BI253" s="2" t="s">
        <v>1371</v>
      </c>
      <c r="BJ253" s="2" t="s">
        <v>1372</v>
      </c>
    </row>
    <row r="254">
      <c r="A254" s="2">
        <v>251.0</v>
      </c>
      <c r="B254">
        <f>if(surveydata3!D253="", 0, 1)</f>
        <v>0</v>
      </c>
      <c r="C254">
        <f>if(surveydata3!E253="", 0, 1)</f>
        <v>1</v>
      </c>
      <c r="D254">
        <f>if(surveydata3!F253="", 0, 1)</f>
        <v>0</v>
      </c>
      <c r="E254">
        <f>if(surveydata3!G253="", 0, 1)</f>
        <v>0</v>
      </c>
      <c r="F254">
        <f>if(surveydata3!H253="", 0, 1)</f>
        <v>1</v>
      </c>
      <c r="G254">
        <f>if(surveydata3!I253="", 0, 1)</f>
        <v>0</v>
      </c>
      <c r="H254" s="4">
        <v>29900.0</v>
      </c>
      <c r="I254" s="2">
        <f t="shared" si="1"/>
        <v>36</v>
      </c>
      <c r="J254" s="2">
        <v>8.0</v>
      </c>
      <c r="K254" s="2">
        <v>60.0</v>
      </c>
      <c r="L254" s="2">
        <v>10.0</v>
      </c>
      <c r="M254" s="2">
        <v>60.0</v>
      </c>
      <c r="N254" s="2" t="s">
        <v>70</v>
      </c>
      <c r="O254" s="2">
        <v>0.0</v>
      </c>
      <c r="P254" s="2" t="s">
        <v>71</v>
      </c>
      <c r="R254" t="str">
        <f t="shared" si="2"/>
        <v>hoodie</v>
      </c>
      <c r="S254" s="2" t="s">
        <v>90</v>
      </c>
      <c r="U254" t="str">
        <f t="shared" si="3"/>
        <v>”Math - all the cool kids are doing it”</v>
      </c>
      <c r="V254" s="2">
        <v>1.0</v>
      </c>
      <c r="W254" s="2" t="s">
        <v>315</v>
      </c>
      <c r="Y254" t="str">
        <f t="shared" si="4"/>
        <v>Software Engineer</v>
      </c>
      <c r="Z254" s="2" t="s">
        <v>75</v>
      </c>
      <c r="AB254" t="str">
        <f t="shared" si="5"/>
        <v>Manager</v>
      </c>
      <c r="AC254" s="2" t="s">
        <v>123</v>
      </c>
      <c r="AE254" t="str">
        <f t="shared" si="6"/>
        <v>Technology &amp; Internet</v>
      </c>
      <c r="AF254" s="2">
        <v>14.0</v>
      </c>
      <c r="AH254" s="2" t="s">
        <v>114</v>
      </c>
      <c r="AI254" s="11">
        <f>if(surveydata3!AE253="", 0, 1)</f>
        <v>0</v>
      </c>
      <c r="AJ254" s="11">
        <f>if(surveydata3!AF253="", 0, 1)</f>
        <v>0</v>
      </c>
      <c r="AK254" s="11">
        <f>if(surveydata3!AG253="", 0, 1)</f>
        <v>0</v>
      </c>
      <c r="AL254" s="11">
        <f>if(surveydata3!AH253="", 0, 1)</f>
        <v>0</v>
      </c>
      <c r="AM254" s="11">
        <f>if(surveydata3!AI253="", 0, 1)</f>
        <v>0</v>
      </c>
      <c r="AN254" s="11">
        <f>if(surveydata3!AJ253="", 0, 1)</f>
        <v>1</v>
      </c>
      <c r="AO254" s="11">
        <f>if(surveydata3!AK253="", 0, 1)</f>
        <v>0</v>
      </c>
      <c r="AP254" s="11">
        <f>if(surveydata3!AL253="", 0, 1)</f>
        <v>0</v>
      </c>
      <c r="AQ254" s="11">
        <f>if(surveydata3!AM253="", 0, 1)</f>
        <v>0</v>
      </c>
      <c r="AR254" s="11">
        <f>if(surveydata3!AN253="", 0, 1)</f>
        <v>0</v>
      </c>
      <c r="AS254" s="2" t="s">
        <v>79</v>
      </c>
      <c r="AU254" t="str">
        <f t="shared" si="7"/>
        <v>Slack Channel</v>
      </c>
      <c r="AV254" s="2">
        <v>4.0</v>
      </c>
      <c r="AX254">
        <f t="shared" si="8"/>
        <v>4</v>
      </c>
      <c r="AY254" s="2">
        <v>4.0</v>
      </c>
      <c r="BA254">
        <f t="shared" si="9"/>
        <v>4</v>
      </c>
      <c r="BB254" s="2">
        <v>8.0</v>
      </c>
      <c r="BC254" s="2" t="s">
        <v>1373</v>
      </c>
      <c r="BE254" s="2" t="s">
        <v>1374</v>
      </c>
      <c r="BF254" t="str">
        <f t="shared" si="10"/>
        <v>Google Plus</v>
      </c>
      <c r="BG254" s="2">
        <v>10.0</v>
      </c>
      <c r="BH254" s="2" t="s">
        <v>1375</v>
      </c>
      <c r="BI254" s="2" t="s">
        <v>540</v>
      </c>
    </row>
    <row r="255">
      <c r="A255" s="2">
        <v>252.0</v>
      </c>
      <c r="B255">
        <f>if(surveydata3!D254="", 0, 1)</f>
        <v>1</v>
      </c>
      <c r="C255">
        <f>if(surveydata3!E254="", 0, 1)</f>
        <v>0</v>
      </c>
      <c r="D255">
        <f>if(surveydata3!F254="", 0, 1)</f>
        <v>0</v>
      </c>
      <c r="E255">
        <f>if(surveydata3!G254="", 0, 1)</f>
        <v>0</v>
      </c>
      <c r="F255">
        <f>if(surveydata3!H254="", 0, 1)</f>
        <v>1</v>
      </c>
      <c r="G255">
        <f>if(surveydata3!I254="", 0, 1)</f>
        <v>0</v>
      </c>
      <c r="H255" s="4">
        <v>26165.0</v>
      </c>
      <c r="I255" s="2">
        <f t="shared" si="1"/>
        <v>47</v>
      </c>
      <c r="J255" s="2">
        <v>8.0</v>
      </c>
      <c r="K255" s="2">
        <v>0.0</v>
      </c>
      <c r="L255" s="2">
        <v>12.0</v>
      </c>
      <c r="M255" s="2">
        <v>12.0</v>
      </c>
      <c r="N255" s="2" t="s">
        <v>327</v>
      </c>
      <c r="O255" s="2">
        <v>0.0</v>
      </c>
      <c r="P255" s="2" t="s">
        <v>89</v>
      </c>
      <c r="R255" t="str">
        <f t="shared" si="2"/>
        <v>t-shirt</v>
      </c>
      <c r="S255" s="2" t="s">
        <v>72</v>
      </c>
      <c r="U255" t="str">
        <f t="shared" si="3"/>
        <v>“Data is the new bacon"</v>
      </c>
      <c r="V255" s="2">
        <v>0.0</v>
      </c>
      <c r="Y255" t="str">
        <f t="shared" si="4"/>
        <v/>
      </c>
      <c r="AB255" t="str">
        <f t="shared" si="5"/>
        <v/>
      </c>
      <c r="AE255" t="str">
        <f t="shared" si="6"/>
        <v/>
      </c>
      <c r="AH255" s="2" t="s">
        <v>114</v>
      </c>
      <c r="AI255" s="11">
        <f>if(surveydata3!AE254="", 0, 1)</f>
        <v>0</v>
      </c>
      <c r="AJ255" s="11">
        <f>if(surveydata3!AF254="", 0, 1)</f>
        <v>0</v>
      </c>
      <c r="AK255" s="11">
        <f>if(surveydata3!AG254="", 0, 1)</f>
        <v>0</v>
      </c>
      <c r="AL255" s="11">
        <f>if(surveydata3!AH254="", 0, 1)</f>
        <v>0</v>
      </c>
      <c r="AM255" s="11">
        <f>if(surveydata3!AI254="", 0, 1)</f>
        <v>0</v>
      </c>
      <c r="AN255" s="11">
        <f>if(surveydata3!AJ254="", 0, 1)</f>
        <v>1</v>
      </c>
      <c r="AO255" s="11">
        <f>if(surveydata3!AK254="", 0, 1)</f>
        <v>0</v>
      </c>
      <c r="AP255" s="11">
        <f>if(surveydata3!AL254="", 0, 1)</f>
        <v>0</v>
      </c>
      <c r="AQ255" s="11">
        <f>if(surveydata3!AM254="", 0, 1)</f>
        <v>0</v>
      </c>
      <c r="AR255" s="11">
        <f>if(surveydata3!AN254="", 0, 1)</f>
        <v>0</v>
      </c>
      <c r="AS255" s="2" t="s">
        <v>97</v>
      </c>
      <c r="AU255" t="str">
        <f t="shared" si="7"/>
        <v>Forums</v>
      </c>
      <c r="AV255" s="2">
        <v>6.0</v>
      </c>
      <c r="AX255">
        <f t="shared" si="8"/>
        <v>6</v>
      </c>
      <c r="AZ255" s="2">
        <v>40.0</v>
      </c>
      <c r="BA255">
        <f t="shared" si="9"/>
        <v>40</v>
      </c>
      <c r="BB255" s="2">
        <v>40.0</v>
      </c>
      <c r="BC255" s="2" t="s">
        <v>1376</v>
      </c>
      <c r="BD255" s="2" t="s">
        <v>101</v>
      </c>
      <c r="BF255" t="str">
        <f t="shared" si="10"/>
        <v>Google</v>
      </c>
      <c r="BG255" s="2">
        <v>10.0</v>
      </c>
      <c r="BH255" s="2" t="s">
        <v>1377</v>
      </c>
      <c r="BI255" s="2" t="s">
        <v>1378</v>
      </c>
      <c r="BJ255" s="2" t="s">
        <v>1379</v>
      </c>
    </row>
    <row r="256">
      <c r="A256" s="2">
        <v>253.0</v>
      </c>
      <c r="B256">
        <f>if(surveydata3!D255="", 0, 1)</f>
        <v>1</v>
      </c>
      <c r="C256">
        <f>if(surveydata3!E255="", 0, 1)</f>
        <v>0</v>
      </c>
      <c r="D256">
        <f>if(surveydata3!F255="", 0, 1)</f>
        <v>0</v>
      </c>
      <c r="E256">
        <f>if(surveydata3!G255="", 0, 1)</f>
        <v>0</v>
      </c>
      <c r="F256">
        <f>if(surveydata3!H255="", 0, 1)</f>
        <v>1</v>
      </c>
      <c r="G256">
        <f>if(surveydata3!I255="", 0, 1)</f>
        <v>0</v>
      </c>
      <c r="H256" s="4">
        <v>31950.0</v>
      </c>
      <c r="I256" s="2">
        <f t="shared" si="1"/>
        <v>31</v>
      </c>
      <c r="J256" s="2">
        <v>7.0</v>
      </c>
      <c r="K256" s="2">
        <v>0.0</v>
      </c>
      <c r="L256" s="2">
        <v>5.0</v>
      </c>
      <c r="M256" s="2">
        <v>18.0</v>
      </c>
      <c r="N256" s="2" t="s">
        <v>167</v>
      </c>
      <c r="O256" s="2">
        <v>1.0</v>
      </c>
      <c r="P256" s="2" t="s">
        <v>71</v>
      </c>
      <c r="R256" t="str">
        <f t="shared" si="2"/>
        <v>hoodie</v>
      </c>
      <c r="T256" s="2" t="s">
        <v>1380</v>
      </c>
      <c r="U256" t="str">
        <f t="shared" si="3"/>
        <v>Data speaks</v>
      </c>
      <c r="V256" s="2">
        <v>1.0</v>
      </c>
      <c r="X256" s="2" t="s">
        <v>1381</v>
      </c>
      <c r="Y256" t="str">
        <f t="shared" si="4"/>
        <v>Musician</v>
      </c>
      <c r="AA256" s="2" t="s">
        <v>1382</v>
      </c>
      <c r="AB256" t="str">
        <f t="shared" si="5"/>
        <v>Co-owner, bassist</v>
      </c>
      <c r="AC256" s="2" t="s">
        <v>138</v>
      </c>
      <c r="AE256" t="str">
        <f t="shared" si="6"/>
        <v>Entertainment &amp; Leisure</v>
      </c>
      <c r="AF256" s="2">
        <v>12.0</v>
      </c>
      <c r="AG256" s="2" t="s">
        <v>1383</v>
      </c>
      <c r="AH256" s="2" t="s">
        <v>464</v>
      </c>
      <c r="AI256" s="11">
        <f>if(surveydata3!AE255="", 0, 1)</f>
        <v>0</v>
      </c>
      <c r="AJ256" s="11">
        <f>if(surveydata3!AF255="", 0, 1)</f>
        <v>0</v>
      </c>
      <c r="AK256" s="11">
        <f>if(surveydata3!AG255="", 0, 1)</f>
        <v>1</v>
      </c>
      <c r="AL256" s="11">
        <f>if(surveydata3!AH255="", 0, 1)</f>
        <v>0</v>
      </c>
      <c r="AM256" s="11">
        <f>if(surveydata3!AI255="", 0, 1)</f>
        <v>0</v>
      </c>
      <c r="AN256" s="11">
        <f>if(surveydata3!AJ255="", 0, 1)</f>
        <v>0</v>
      </c>
      <c r="AO256" s="11">
        <f>if(surveydata3!AK255="", 0, 1)</f>
        <v>0</v>
      </c>
      <c r="AP256" s="11">
        <f>if(surveydata3!AL255="", 0, 1)</f>
        <v>0</v>
      </c>
      <c r="AQ256" s="11">
        <f>if(surveydata3!AM255="", 0, 1)</f>
        <v>0</v>
      </c>
      <c r="AR256" s="11">
        <f>if(surveydata3!AN255="", 0, 1)</f>
        <v>0</v>
      </c>
      <c r="AS256" s="2" t="s">
        <v>116</v>
      </c>
      <c r="AU256" t="str">
        <f t="shared" si="7"/>
        <v>Stack Overflow</v>
      </c>
      <c r="AW256" s="2">
        <v>12.0</v>
      </c>
      <c r="AX256">
        <f t="shared" si="8"/>
        <v>12</v>
      </c>
      <c r="AY256" s="2">
        <v>6.0</v>
      </c>
      <c r="BA256">
        <f t="shared" si="9"/>
        <v>6</v>
      </c>
      <c r="BB256" s="2">
        <v>14.0</v>
      </c>
      <c r="BC256" s="2" t="s">
        <v>1384</v>
      </c>
      <c r="BD256" s="2" t="s">
        <v>101</v>
      </c>
      <c r="BF256" t="str">
        <f t="shared" si="10"/>
        <v>Google</v>
      </c>
      <c r="BG256" s="2">
        <v>8.0</v>
      </c>
      <c r="BH256" s="2" t="s">
        <v>1385</v>
      </c>
      <c r="BI256" s="2" t="s">
        <v>1386</v>
      </c>
      <c r="BJ256" s="2" t="s">
        <v>1387</v>
      </c>
    </row>
    <row r="257">
      <c r="A257" s="2">
        <v>254.0</v>
      </c>
      <c r="B257">
        <f>if(surveydata3!D256="", 0, 1)</f>
        <v>0</v>
      </c>
      <c r="C257">
        <f>if(surveydata3!E256="", 0, 1)</f>
        <v>1</v>
      </c>
      <c r="D257">
        <f>if(surveydata3!F256="", 0, 1)</f>
        <v>1</v>
      </c>
      <c r="E257">
        <f>if(surveydata3!G256="", 0, 1)</f>
        <v>1</v>
      </c>
      <c r="F257">
        <f>if(surveydata3!H256="", 0, 1)</f>
        <v>1</v>
      </c>
      <c r="G257">
        <f>if(surveydata3!I256="", 0, 1)</f>
        <v>0</v>
      </c>
      <c r="H257" s="4">
        <v>34235.0</v>
      </c>
      <c r="I257" s="2">
        <f t="shared" si="1"/>
        <v>24</v>
      </c>
      <c r="J257" s="2">
        <v>7.0</v>
      </c>
      <c r="K257" s="2">
        <v>0.0</v>
      </c>
      <c r="L257" s="2">
        <v>13.0</v>
      </c>
      <c r="M257" s="2">
        <v>10.0</v>
      </c>
      <c r="N257" s="2" t="s">
        <v>120</v>
      </c>
      <c r="O257" s="2">
        <v>1.0</v>
      </c>
      <c r="P257" s="2" t="s">
        <v>89</v>
      </c>
      <c r="R257" t="str">
        <f t="shared" si="2"/>
        <v>t-shirt</v>
      </c>
      <c r="S257" s="2" t="s">
        <v>72</v>
      </c>
      <c r="U257" t="str">
        <f t="shared" si="3"/>
        <v>“Data is the new bacon"</v>
      </c>
      <c r="V257" s="2">
        <v>1.0</v>
      </c>
      <c r="W257" s="2" t="s">
        <v>315</v>
      </c>
      <c r="Y257" t="str">
        <f t="shared" si="4"/>
        <v>Software Engineer</v>
      </c>
      <c r="Z257" s="2" t="s">
        <v>111</v>
      </c>
      <c r="AB257" t="str">
        <f t="shared" si="5"/>
        <v>Individual Contributor</v>
      </c>
      <c r="AC257" s="2" t="s">
        <v>123</v>
      </c>
      <c r="AE257" t="str">
        <f t="shared" si="6"/>
        <v>Technology &amp; Internet</v>
      </c>
      <c r="AF257" s="2">
        <v>2.0</v>
      </c>
      <c r="AG257" s="2" t="s">
        <v>1388</v>
      </c>
      <c r="AH257" s="2" t="s">
        <v>78</v>
      </c>
      <c r="AI257" s="11">
        <f>if(surveydata3!AE256="", 0, 1)</f>
        <v>0</v>
      </c>
      <c r="AJ257" s="11">
        <f>if(surveydata3!AF256="", 0, 1)</f>
        <v>0</v>
      </c>
      <c r="AK257" s="11">
        <f>if(surveydata3!AG256="", 0, 1)</f>
        <v>0</v>
      </c>
      <c r="AL257" s="11">
        <f>if(surveydata3!AH256="", 0, 1)</f>
        <v>0</v>
      </c>
      <c r="AM257" s="11">
        <f>if(surveydata3!AI256="", 0, 1)</f>
        <v>0</v>
      </c>
      <c r="AN257" s="11">
        <f>if(surveydata3!AJ256="", 0, 1)</f>
        <v>1</v>
      </c>
      <c r="AO257" s="11">
        <f>if(surveydata3!AK256="", 0, 1)</f>
        <v>0</v>
      </c>
      <c r="AP257" s="11">
        <f>if(surveydata3!AL256="", 0, 1)</f>
        <v>0</v>
      </c>
      <c r="AQ257" s="11">
        <f>if(surveydata3!AM256="", 0, 1)</f>
        <v>0</v>
      </c>
      <c r="AR257" s="11">
        <f>if(surveydata3!AN256="", 0, 1)</f>
        <v>0</v>
      </c>
      <c r="AS257" s="2" t="s">
        <v>116</v>
      </c>
      <c r="AU257" t="str">
        <f t="shared" si="7"/>
        <v>Stack Overflow</v>
      </c>
      <c r="AV257" s="2">
        <v>4.0</v>
      </c>
      <c r="AX257">
        <f t="shared" si="8"/>
        <v>4</v>
      </c>
      <c r="AY257" s="2">
        <v>4.0</v>
      </c>
      <c r="BA257">
        <f t="shared" si="9"/>
        <v>4</v>
      </c>
      <c r="BB257" s="2">
        <v>5.0</v>
      </c>
      <c r="BC257" s="2" t="s">
        <v>1389</v>
      </c>
      <c r="BD257" s="2" t="s">
        <v>101</v>
      </c>
      <c r="BF257" t="str">
        <f t="shared" si="10"/>
        <v>Google</v>
      </c>
      <c r="BG257" s="2">
        <v>10.0</v>
      </c>
      <c r="BH257" s="2" t="s">
        <v>1390</v>
      </c>
      <c r="BI257" s="2" t="s">
        <v>1391</v>
      </c>
      <c r="BJ257" s="2" t="s">
        <v>1392</v>
      </c>
    </row>
    <row r="258">
      <c r="A258" s="2">
        <v>255.0</v>
      </c>
      <c r="B258">
        <f>if(surveydata3!D257="", 0, 1)</f>
        <v>1</v>
      </c>
      <c r="C258">
        <f>if(surveydata3!E257="", 0, 1)</f>
        <v>0</v>
      </c>
      <c r="D258">
        <f>if(surveydata3!F257="", 0, 1)</f>
        <v>0</v>
      </c>
      <c r="E258">
        <f>if(surveydata3!G257="", 0, 1)</f>
        <v>1</v>
      </c>
      <c r="F258">
        <f>if(surveydata3!H257="", 0, 1)</f>
        <v>0</v>
      </c>
      <c r="G258">
        <f>if(surveydata3!I257="", 0, 1)</f>
        <v>0</v>
      </c>
      <c r="H258" s="4">
        <v>28973.0</v>
      </c>
      <c r="I258" s="2">
        <f t="shared" si="1"/>
        <v>39</v>
      </c>
      <c r="J258" s="2">
        <v>6.0</v>
      </c>
      <c r="K258" s="2">
        <v>45.0</v>
      </c>
      <c r="L258" s="2">
        <v>5.0</v>
      </c>
      <c r="M258" s="2">
        <v>5.0</v>
      </c>
      <c r="N258" s="2" t="s">
        <v>405</v>
      </c>
      <c r="O258" s="2">
        <v>1.0</v>
      </c>
      <c r="P258" s="2" t="s">
        <v>89</v>
      </c>
      <c r="R258" t="str">
        <f t="shared" si="2"/>
        <v>t-shirt</v>
      </c>
      <c r="S258" s="2" t="s">
        <v>90</v>
      </c>
      <c r="U258" t="str">
        <f t="shared" si="3"/>
        <v>”Math - all the cool kids are doing it”</v>
      </c>
      <c r="V258" s="2">
        <v>1.0</v>
      </c>
      <c r="W258" s="2" t="s">
        <v>35</v>
      </c>
      <c r="Y258" t="str">
        <f t="shared" si="4"/>
        <v>Data Analyst</v>
      </c>
      <c r="Z258" s="2" t="s">
        <v>111</v>
      </c>
      <c r="AB258" t="str">
        <f t="shared" si="5"/>
        <v>Individual Contributor</v>
      </c>
      <c r="AC258" s="2" t="s">
        <v>228</v>
      </c>
      <c r="AE258" t="str">
        <f t="shared" si="6"/>
        <v>Healthcare and Pharmaceuticals</v>
      </c>
      <c r="AF258" s="2">
        <v>8.0</v>
      </c>
      <c r="AG258" s="2" t="s">
        <v>1393</v>
      </c>
      <c r="AH258" s="2" t="s">
        <v>114</v>
      </c>
      <c r="AI258" s="11">
        <f>if(surveydata3!AE257="", 0, 1)</f>
        <v>0</v>
      </c>
      <c r="AJ258" s="11">
        <f>if(surveydata3!AF257="", 0, 1)</f>
        <v>0</v>
      </c>
      <c r="AK258" s="11">
        <f>if(surveydata3!AG257="", 0, 1)</f>
        <v>0</v>
      </c>
      <c r="AL258" s="11">
        <f>if(surveydata3!AH257="", 0, 1)</f>
        <v>0</v>
      </c>
      <c r="AM258" s="11">
        <f>if(surveydata3!AI257="", 0, 1)</f>
        <v>0</v>
      </c>
      <c r="AN258" s="11">
        <f>if(surveydata3!AJ257="", 0, 1)</f>
        <v>1</v>
      </c>
      <c r="AO258" s="11">
        <f>if(surveydata3!AK257="", 0, 1)</f>
        <v>0</v>
      </c>
      <c r="AP258" s="11">
        <f>if(surveydata3!AL257="", 0, 1)</f>
        <v>0</v>
      </c>
      <c r="AQ258" s="11">
        <f>if(surveydata3!AM257="", 0, 1)</f>
        <v>0</v>
      </c>
      <c r="AR258" s="11">
        <f>if(surveydata3!AN257="", 0, 1)</f>
        <v>0</v>
      </c>
      <c r="AS258" s="2" t="s">
        <v>665</v>
      </c>
      <c r="AU258" t="str">
        <f t="shared" si="7"/>
        <v>Live Help</v>
      </c>
      <c r="AV258" s="2">
        <v>6.0</v>
      </c>
      <c r="AX258">
        <f t="shared" si="8"/>
        <v>6</v>
      </c>
      <c r="AY258" s="2">
        <v>4.0</v>
      </c>
      <c r="BA258">
        <f t="shared" si="9"/>
        <v>4</v>
      </c>
      <c r="BB258" s="2">
        <v>5.0</v>
      </c>
      <c r="BC258" s="2" t="s">
        <v>1394</v>
      </c>
      <c r="BD258" s="2" t="s">
        <v>101</v>
      </c>
      <c r="BF258" t="str">
        <f t="shared" si="10"/>
        <v>Google</v>
      </c>
      <c r="BG258" s="2">
        <v>10.0</v>
      </c>
      <c r="BH258" s="2" t="s">
        <v>1395</v>
      </c>
      <c r="BI258" s="2" t="s">
        <v>1396</v>
      </c>
      <c r="BJ258" s="2" t="s">
        <v>1397</v>
      </c>
    </row>
    <row r="259">
      <c r="A259" s="2">
        <v>256.0</v>
      </c>
      <c r="B259">
        <f>if(surveydata3!D258="", 0, 1)</f>
        <v>1</v>
      </c>
      <c r="C259">
        <f>if(surveydata3!E258="", 0, 1)</f>
        <v>1</v>
      </c>
      <c r="D259">
        <f>if(surveydata3!F258="", 0, 1)</f>
        <v>0</v>
      </c>
      <c r="E259">
        <f>if(surveydata3!G258="", 0, 1)</f>
        <v>0</v>
      </c>
      <c r="F259">
        <f>if(surveydata3!H258="", 0, 1)</f>
        <v>1</v>
      </c>
      <c r="G259">
        <f>if(surveydata3!I258="", 0, 1)</f>
        <v>0</v>
      </c>
      <c r="H259" s="4">
        <v>25130.0</v>
      </c>
      <c r="I259" s="2">
        <f t="shared" si="1"/>
        <v>49</v>
      </c>
      <c r="J259" s="2">
        <v>8.0</v>
      </c>
      <c r="K259" s="2">
        <v>0.0</v>
      </c>
      <c r="L259" s="2">
        <v>8.0</v>
      </c>
      <c r="M259" s="2">
        <v>50.0</v>
      </c>
      <c r="N259" s="2" t="s">
        <v>134</v>
      </c>
      <c r="O259" s="2">
        <v>1.0</v>
      </c>
      <c r="P259" s="2" t="s">
        <v>129</v>
      </c>
      <c r="R259" t="str">
        <f t="shared" si="2"/>
        <v>backpack</v>
      </c>
      <c r="T259" s="2" t="s">
        <v>1398</v>
      </c>
      <c r="U259" t="str">
        <f t="shared" si="3"/>
        <v>Learn more. Do more. Be more.</v>
      </c>
      <c r="V259" s="2">
        <v>0.0</v>
      </c>
      <c r="Y259" t="str">
        <f t="shared" si="4"/>
        <v/>
      </c>
      <c r="AB259" t="str">
        <f t="shared" si="5"/>
        <v/>
      </c>
      <c r="AE259" t="str">
        <f t="shared" si="6"/>
        <v/>
      </c>
      <c r="AH259" s="2" t="s">
        <v>114</v>
      </c>
      <c r="AI259" s="11">
        <f>if(surveydata3!AE258="", 0, 1)</f>
        <v>0</v>
      </c>
      <c r="AJ259" s="11">
        <f>if(surveydata3!AF258="", 0, 1)</f>
        <v>0</v>
      </c>
      <c r="AK259" s="11">
        <f>if(surveydata3!AG258="", 0, 1)</f>
        <v>0</v>
      </c>
      <c r="AL259" s="11">
        <f>if(surveydata3!AH258="", 0, 1)</f>
        <v>0</v>
      </c>
      <c r="AM259" s="11">
        <f>if(surveydata3!AI258="", 0, 1)</f>
        <v>0</v>
      </c>
      <c r="AN259" s="11">
        <f>if(surveydata3!AJ258="", 0, 1)</f>
        <v>1</v>
      </c>
      <c r="AO259" s="11">
        <f>if(surveydata3!AK258="", 0, 1)</f>
        <v>0</v>
      </c>
      <c r="AP259" s="11">
        <f>if(surveydata3!AL258="", 0, 1)</f>
        <v>0</v>
      </c>
      <c r="AQ259" s="11">
        <f>if(surveydata3!AM258="", 0, 1)</f>
        <v>0</v>
      </c>
      <c r="AR259" s="11">
        <f>if(surveydata3!AN258="", 0, 1)</f>
        <v>1</v>
      </c>
      <c r="AS259" s="2" t="s">
        <v>97</v>
      </c>
      <c r="AU259" t="str">
        <f t="shared" si="7"/>
        <v>Forums</v>
      </c>
      <c r="AV259" s="2">
        <v>5.0</v>
      </c>
      <c r="AX259">
        <f t="shared" si="8"/>
        <v>5</v>
      </c>
      <c r="AZ259" s="2">
        <v>10.0</v>
      </c>
      <c r="BA259">
        <f t="shared" si="9"/>
        <v>10</v>
      </c>
      <c r="BB259" s="2">
        <v>24.0</v>
      </c>
      <c r="BC259" s="2" t="s">
        <v>1400</v>
      </c>
      <c r="BD259" s="2" t="s">
        <v>294</v>
      </c>
      <c r="BF259" t="str">
        <f t="shared" si="10"/>
        <v>Twitter</v>
      </c>
      <c r="BG259" s="2">
        <v>9.0</v>
      </c>
      <c r="BH259" s="2" t="s">
        <v>1401</v>
      </c>
      <c r="BI259" s="2" t="s">
        <v>1402</v>
      </c>
      <c r="BJ259" s="2" t="s">
        <v>1403</v>
      </c>
    </row>
    <row r="260">
      <c r="A260" s="2">
        <v>257.0</v>
      </c>
      <c r="B260">
        <f>if(surveydata3!D259="", 0, 1)</f>
        <v>1</v>
      </c>
      <c r="C260">
        <f>if(surveydata3!E259="", 0, 1)</f>
        <v>0</v>
      </c>
      <c r="D260">
        <f>if(surveydata3!F259="", 0, 1)</f>
        <v>0</v>
      </c>
      <c r="E260">
        <f>if(surveydata3!G259="", 0, 1)</f>
        <v>0</v>
      </c>
      <c r="F260">
        <f>if(surveydata3!H259="", 0, 1)</f>
        <v>0</v>
      </c>
      <c r="G260">
        <f>if(surveydata3!I259="", 0, 1)</f>
        <v>0</v>
      </c>
      <c r="H260" s="4">
        <v>31616.0</v>
      </c>
      <c r="I260" s="2">
        <f t="shared" si="1"/>
        <v>32</v>
      </c>
      <c r="J260" s="2">
        <v>6.0</v>
      </c>
      <c r="K260" s="2">
        <v>2.0</v>
      </c>
      <c r="L260" s="2">
        <v>11.0</v>
      </c>
      <c r="M260" s="2">
        <v>10.0</v>
      </c>
      <c r="N260" s="2" t="s">
        <v>192</v>
      </c>
      <c r="O260" s="2">
        <v>1.0</v>
      </c>
      <c r="P260" s="2" t="s">
        <v>129</v>
      </c>
      <c r="R260" t="str">
        <f t="shared" si="2"/>
        <v>backpack</v>
      </c>
      <c r="S260" s="2" t="s">
        <v>130</v>
      </c>
      <c r="U260" t="str">
        <f t="shared" si="3"/>
        <v>“Machine learning for life”</v>
      </c>
      <c r="V260" s="2">
        <v>1.0</v>
      </c>
      <c r="W260" s="2" t="s">
        <v>315</v>
      </c>
      <c r="Y260" t="str">
        <f t="shared" si="4"/>
        <v>Software Engineer</v>
      </c>
      <c r="Z260" s="2" t="s">
        <v>451</v>
      </c>
      <c r="AB260" t="str">
        <f t="shared" si="5"/>
        <v>Intern</v>
      </c>
      <c r="AC260" s="2" t="s">
        <v>531</v>
      </c>
      <c r="AE260" t="str">
        <f t="shared" si="6"/>
        <v>Government</v>
      </c>
      <c r="AF260" s="2">
        <v>10.0</v>
      </c>
      <c r="AG260" s="2" t="s">
        <v>1404</v>
      </c>
      <c r="AH260" s="2" t="s">
        <v>114</v>
      </c>
      <c r="AI260" s="11">
        <f>if(surveydata3!AE259="", 0, 1)</f>
        <v>0</v>
      </c>
      <c r="AJ260" s="11">
        <f>if(surveydata3!AF259="", 0, 1)</f>
        <v>0</v>
      </c>
      <c r="AK260" s="11">
        <f>if(surveydata3!AG259="", 0, 1)</f>
        <v>0</v>
      </c>
      <c r="AL260" s="11">
        <f>if(surveydata3!AH259="", 0, 1)</f>
        <v>0</v>
      </c>
      <c r="AM260" s="11">
        <f>if(surveydata3!AI259="", 0, 1)</f>
        <v>0</v>
      </c>
      <c r="AN260" s="11">
        <f>if(surveydata3!AJ259="", 0, 1)</f>
        <v>1</v>
      </c>
      <c r="AO260" s="11">
        <f>if(surveydata3!AK259="", 0, 1)</f>
        <v>0</v>
      </c>
      <c r="AP260" s="11">
        <f>if(surveydata3!AL259="", 0, 1)</f>
        <v>0</v>
      </c>
      <c r="AQ260" s="11">
        <f>if(surveydata3!AM259="", 0, 1)</f>
        <v>0</v>
      </c>
      <c r="AR260" s="11">
        <f>if(surveydata3!AN259="", 0, 1)</f>
        <v>1</v>
      </c>
      <c r="AS260" s="2" t="s">
        <v>97</v>
      </c>
      <c r="AU260" t="str">
        <f t="shared" si="7"/>
        <v>Forums</v>
      </c>
      <c r="AV260" s="2">
        <v>2.0</v>
      </c>
      <c r="AX260">
        <f t="shared" si="8"/>
        <v>2</v>
      </c>
      <c r="AY260" s="2">
        <v>1.0</v>
      </c>
      <c r="BA260">
        <f t="shared" si="9"/>
        <v>1</v>
      </c>
      <c r="BB260" s="2">
        <v>3.0</v>
      </c>
      <c r="BC260" s="2" t="s">
        <v>1406</v>
      </c>
      <c r="BD260" s="2" t="s">
        <v>101</v>
      </c>
      <c r="BF260" t="str">
        <f t="shared" si="10"/>
        <v>Google</v>
      </c>
      <c r="BG260" s="2">
        <v>10.0</v>
      </c>
      <c r="BH260" s="2" t="s">
        <v>1407</v>
      </c>
      <c r="BI260" s="2" t="s">
        <v>1408</v>
      </c>
      <c r="BJ260" s="2" t="s">
        <v>1409</v>
      </c>
    </row>
    <row r="261">
      <c r="A261" s="2">
        <v>258.0</v>
      </c>
      <c r="B261">
        <f>if(surveydata3!D260="", 0, 1)</f>
        <v>1</v>
      </c>
      <c r="C261">
        <f>if(surveydata3!E260="", 0, 1)</f>
        <v>1</v>
      </c>
      <c r="D261">
        <f>if(surveydata3!F260="", 0, 1)</f>
        <v>0</v>
      </c>
      <c r="E261">
        <f>if(surveydata3!G260="", 0, 1)</f>
        <v>0</v>
      </c>
      <c r="F261">
        <f>if(surveydata3!H260="", 0, 1)</f>
        <v>1</v>
      </c>
      <c r="G261">
        <f>if(surveydata3!I260="", 0, 1)</f>
        <v>0</v>
      </c>
      <c r="H261" s="4">
        <v>30646.0</v>
      </c>
      <c r="I261" s="2">
        <f t="shared" si="1"/>
        <v>34</v>
      </c>
      <c r="J261" s="2">
        <v>7.0</v>
      </c>
      <c r="K261" s="2">
        <v>15.0</v>
      </c>
      <c r="L261" s="2">
        <v>3.0</v>
      </c>
      <c r="M261" s="2">
        <v>12.0</v>
      </c>
      <c r="N261" s="2" t="s">
        <v>405</v>
      </c>
      <c r="O261" s="2">
        <v>0.0</v>
      </c>
      <c r="P261" s="2" t="s">
        <v>108</v>
      </c>
      <c r="R261" t="str">
        <f t="shared" si="2"/>
        <v>jacket (brand is TBD... probably Patagonia)</v>
      </c>
      <c r="S261" s="2" t="s">
        <v>135</v>
      </c>
      <c r="U261" t="str">
        <f t="shared" si="3"/>
        <v>“A quality life demands quality questions”</v>
      </c>
      <c r="V261" s="2">
        <v>1.0</v>
      </c>
      <c r="W261" s="2" t="s">
        <v>315</v>
      </c>
      <c r="Y261" t="str">
        <f t="shared" si="4"/>
        <v>Software Engineer</v>
      </c>
      <c r="Z261" s="2" t="s">
        <v>111</v>
      </c>
      <c r="AB261" t="str">
        <f t="shared" si="5"/>
        <v>Individual Contributor</v>
      </c>
      <c r="AC261" s="2" t="s">
        <v>1410</v>
      </c>
      <c r="AE261" t="str">
        <f t="shared" si="6"/>
        <v>Food &amp; Beverages</v>
      </c>
      <c r="AF261" s="2">
        <v>5.0</v>
      </c>
      <c r="AG261" s="2" t="s">
        <v>1411</v>
      </c>
      <c r="AH261" s="2" t="s">
        <v>114</v>
      </c>
      <c r="AI261" s="11">
        <f>if(surveydata3!AE260="", 0, 1)</f>
        <v>0</v>
      </c>
      <c r="AJ261" s="11">
        <f>if(surveydata3!AF260="", 0, 1)</f>
        <v>0</v>
      </c>
      <c r="AK261" s="11">
        <f>if(surveydata3!AG260="", 0, 1)</f>
        <v>0</v>
      </c>
      <c r="AL261" s="11">
        <f>if(surveydata3!AH260="", 0, 1)</f>
        <v>0</v>
      </c>
      <c r="AM261" s="11">
        <f>if(surveydata3!AI260="", 0, 1)</f>
        <v>1</v>
      </c>
      <c r="AN261" s="11">
        <f>if(surveydata3!AJ260="", 0, 1)</f>
        <v>0</v>
      </c>
      <c r="AO261" s="11">
        <f>if(surveydata3!AK260="", 0, 1)</f>
        <v>0</v>
      </c>
      <c r="AP261" s="11">
        <f>if(surveydata3!AL260="", 0, 1)</f>
        <v>0</v>
      </c>
      <c r="AQ261" s="11">
        <f>if(surveydata3!AM260="", 0, 1)</f>
        <v>0</v>
      </c>
      <c r="AR261" s="11">
        <f>if(surveydata3!AN260="", 0, 1)</f>
        <v>0</v>
      </c>
      <c r="AS261" s="2" t="s">
        <v>97</v>
      </c>
      <c r="AU261" t="str">
        <f t="shared" si="7"/>
        <v>Forums</v>
      </c>
      <c r="AV261" s="2">
        <v>4.0</v>
      </c>
      <c r="AX261">
        <f t="shared" si="8"/>
        <v>4</v>
      </c>
      <c r="AY261" s="2">
        <v>6.0</v>
      </c>
      <c r="BA261">
        <f t="shared" si="9"/>
        <v>6</v>
      </c>
      <c r="BB261" s="2">
        <v>10.0</v>
      </c>
      <c r="BC261" s="2" t="s">
        <v>1412</v>
      </c>
      <c r="BD261" s="2" t="s">
        <v>101</v>
      </c>
      <c r="BF261" t="str">
        <f t="shared" si="10"/>
        <v>Google</v>
      </c>
      <c r="BG261" s="2">
        <v>10.0</v>
      </c>
      <c r="BH261" s="2" t="s">
        <v>1413</v>
      </c>
      <c r="BI261" s="2" t="s">
        <v>1414</v>
      </c>
      <c r="BJ261" s="2" t="s">
        <v>1415</v>
      </c>
    </row>
    <row r="262">
      <c r="A262" s="2">
        <v>259.0</v>
      </c>
      <c r="B262">
        <f>if(surveydata3!D261="", 0, 1)</f>
        <v>0</v>
      </c>
      <c r="C262">
        <f>if(surveydata3!E261="", 0, 1)</f>
        <v>0</v>
      </c>
      <c r="D262">
        <f>if(surveydata3!F261="", 0, 1)</f>
        <v>1</v>
      </c>
      <c r="E262">
        <f>if(surveydata3!G261="", 0, 1)</f>
        <v>1</v>
      </c>
      <c r="F262">
        <f>if(surveydata3!H261="", 0, 1)</f>
        <v>1</v>
      </c>
      <c r="G262">
        <f>if(surveydata3!I261="", 0, 1)</f>
        <v>0</v>
      </c>
      <c r="H262" s="4">
        <v>34504.0</v>
      </c>
      <c r="I262" s="2">
        <f t="shared" si="1"/>
        <v>24</v>
      </c>
      <c r="J262" s="2">
        <v>5.0</v>
      </c>
      <c r="K262" s="2">
        <v>0.0</v>
      </c>
      <c r="L262" s="2">
        <v>16.0</v>
      </c>
      <c r="M262" s="2">
        <v>5.0</v>
      </c>
      <c r="N262" s="2" t="s">
        <v>87</v>
      </c>
      <c r="O262" s="2">
        <v>0.0</v>
      </c>
      <c r="P262" s="2" t="s">
        <v>129</v>
      </c>
      <c r="R262" t="str">
        <f t="shared" si="2"/>
        <v>backpack</v>
      </c>
      <c r="S262" s="2" t="s">
        <v>135</v>
      </c>
      <c r="U262" t="str">
        <f t="shared" si="3"/>
        <v>“A quality life demands quality questions”</v>
      </c>
      <c r="V262" s="2">
        <v>1.0</v>
      </c>
      <c r="W262" s="2" t="s">
        <v>91</v>
      </c>
      <c r="Y262" t="str">
        <f t="shared" si="4"/>
        <v>Educator / Instructor</v>
      </c>
      <c r="Z262" s="2" t="s">
        <v>111</v>
      </c>
      <c r="AB262" t="str">
        <f t="shared" si="5"/>
        <v>Individual Contributor</v>
      </c>
      <c r="AC262" s="2" t="s">
        <v>76</v>
      </c>
      <c r="AE262" t="str">
        <f t="shared" si="6"/>
        <v>Education</v>
      </c>
      <c r="AF262" s="2">
        <v>1.0</v>
      </c>
      <c r="AG262" s="2" t="s">
        <v>77</v>
      </c>
      <c r="AH262" s="2" t="s">
        <v>78</v>
      </c>
      <c r="AI262" s="11">
        <f>if(surveydata3!AE261="", 0, 1)</f>
        <v>0</v>
      </c>
      <c r="AJ262" s="11">
        <f>if(surveydata3!AF261="", 0, 1)</f>
        <v>0</v>
      </c>
      <c r="AK262" s="11">
        <f>if(surveydata3!AG261="", 0, 1)</f>
        <v>1</v>
      </c>
      <c r="AL262" s="11">
        <f>if(surveydata3!AH261="", 0, 1)</f>
        <v>0</v>
      </c>
      <c r="AM262" s="11">
        <f>if(surveydata3!AI261="", 0, 1)</f>
        <v>0</v>
      </c>
      <c r="AN262" s="11">
        <f>if(surveydata3!AJ261="", 0, 1)</f>
        <v>0</v>
      </c>
      <c r="AO262" s="11">
        <f>if(surveydata3!AK261="", 0, 1)</f>
        <v>0</v>
      </c>
      <c r="AP262" s="11">
        <f>if(surveydata3!AL261="", 0, 1)</f>
        <v>0</v>
      </c>
      <c r="AQ262" s="11">
        <f>if(surveydata3!AM261="", 0, 1)</f>
        <v>0</v>
      </c>
      <c r="AR262" s="11">
        <f>if(surveydata3!AN261="", 0, 1)</f>
        <v>0</v>
      </c>
      <c r="AS262" s="2" t="s">
        <v>97</v>
      </c>
      <c r="AU262" t="str">
        <f t="shared" si="7"/>
        <v>Forums</v>
      </c>
      <c r="AV262" s="2">
        <v>6.0</v>
      </c>
      <c r="AX262">
        <f t="shared" si="8"/>
        <v>6</v>
      </c>
      <c r="AY262" s="2">
        <v>5.0</v>
      </c>
      <c r="BA262">
        <f t="shared" si="9"/>
        <v>5</v>
      </c>
      <c r="BB262" s="2">
        <v>20.0</v>
      </c>
      <c r="BC262" s="2" t="s">
        <v>1416</v>
      </c>
      <c r="BE262" s="2" t="s">
        <v>1417</v>
      </c>
      <c r="BF262" t="str">
        <f t="shared" si="10"/>
        <v>class-central</v>
      </c>
      <c r="BG262" s="2">
        <v>10.0</v>
      </c>
      <c r="BH262" s="2" t="s">
        <v>1418</v>
      </c>
      <c r="BI262" s="2" t="s">
        <v>1419</v>
      </c>
      <c r="BJ262" s="2" t="s">
        <v>1420</v>
      </c>
    </row>
    <row r="263">
      <c r="A263" s="2">
        <v>260.0</v>
      </c>
      <c r="B263">
        <f>if(surveydata3!D262="", 0, 1)</f>
        <v>0</v>
      </c>
      <c r="C263">
        <f>if(surveydata3!E262="", 0, 1)</f>
        <v>0</v>
      </c>
      <c r="D263">
        <f>if(surveydata3!F262="", 0, 1)</f>
        <v>0</v>
      </c>
      <c r="E263">
        <f>if(surveydata3!G262="", 0, 1)</f>
        <v>0</v>
      </c>
      <c r="F263">
        <f>if(surveydata3!H262="", 0, 1)</f>
        <v>1</v>
      </c>
      <c r="G263">
        <f>if(surveydata3!I262="", 0, 1)</f>
        <v>0</v>
      </c>
      <c r="H263" s="4">
        <v>29665.0</v>
      </c>
      <c r="I263" s="2">
        <f t="shared" si="1"/>
        <v>37</v>
      </c>
      <c r="J263" s="2">
        <v>6.0</v>
      </c>
      <c r="K263" s="2">
        <v>90.0</v>
      </c>
      <c r="L263" s="2">
        <v>5.0</v>
      </c>
      <c r="M263" s="2">
        <v>5.0</v>
      </c>
      <c r="N263" s="2" t="s">
        <v>437</v>
      </c>
      <c r="O263" s="2">
        <v>1.0</v>
      </c>
      <c r="P263" s="2" t="s">
        <v>89</v>
      </c>
      <c r="R263" t="str">
        <f t="shared" si="2"/>
        <v>t-shirt</v>
      </c>
      <c r="S263" s="2" t="s">
        <v>135</v>
      </c>
      <c r="U263" t="str">
        <f t="shared" si="3"/>
        <v>“A quality life demands quality questions”</v>
      </c>
      <c r="V263" s="2">
        <v>1.0</v>
      </c>
      <c r="W263" s="2" t="s">
        <v>74</v>
      </c>
      <c r="Y263" t="str">
        <f t="shared" si="4"/>
        <v>Product Management/Project Management</v>
      </c>
      <c r="Z263" s="2" t="s">
        <v>75</v>
      </c>
      <c r="AB263" t="str">
        <f t="shared" si="5"/>
        <v>Manager</v>
      </c>
      <c r="AC263" s="2" t="s">
        <v>123</v>
      </c>
      <c r="AE263" t="str">
        <f t="shared" si="6"/>
        <v>Technology &amp; Internet</v>
      </c>
      <c r="AF263" s="2">
        <v>14.0</v>
      </c>
      <c r="AG263" s="2" t="s">
        <v>979</v>
      </c>
      <c r="AH263" s="2" t="s">
        <v>114</v>
      </c>
      <c r="AI263" s="11">
        <f>if(surveydata3!AE262="", 0, 1)</f>
        <v>0</v>
      </c>
      <c r="AJ263" s="11">
        <f>if(surveydata3!AF262="", 0, 1)</f>
        <v>0</v>
      </c>
      <c r="AK263" s="11">
        <f>if(surveydata3!AG262="", 0, 1)</f>
        <v>0</v>
      </c>
      <c r="AL263" s="11">
        <f>if(surveydata3!AH262="", 0, 1)</f>
        <v>0</v>
      </c>
      <c r="AM263" s="11">
        <f>if(surveydata3!AI262="", 0, 1)</f>
        <v>0</v>
      </c>
      <c r="AN263" s="11">
        <f>if(surveydata3!AJ262="", 0, 1)</f>
        <v>1</v>
      </c>
      <c r="AO263" s="11">
        <f>if(surveydata3!AK262="", 0, 1)</f>
        <v>0</v>
      </c>
      <c r="AP263" s="11">
        <f>if(surveydata3!AL262="", 0, 1)</f>
        <v>0</v>
      </c>
      <c r="AQ263" s="11">
        <f>if(surveydata3!AM262="", 0, 1)</f>
        <v>0</v>
      </c>
      <c r="AR263" s="11">
        <f>if(surveydata3!AN262="", 0, 1)</f>
        <v>0</v>
      </c>
      <c r="AS263" s="2" t="s">
        <v>97</v>
      </c>
      <c r="AU263" t="str">
        <f t="shared" si="7"/>
        <v>Forums</v>
      </c>
      <c r="AV263" s="2">
        <v>3.0</v>
      </c>
      <c r="AX263">
        <f t="shared" si="8"/>
        <v>3</v>
      </c>
      <c r="AY263" s="2">
        <v>2.0</v>
      </c>
      <c r="BA263">
        <f t="shared" si="9"/>
        <v>2</v>
      </c>
      <c r="BB263" s="2">
        <v>60.0</v>
      </c>
      <c r="BC263" s="2" t="s">
        <v>1421</v>
      </c>
      <c r="BD263" s="2" t="s">
        <v>101</v>
      </c>
      <c r="BF263" t="str">
        <f t="shared" si="10"/>
        <v>Google</v>
      </c>
      <c r="BG263" s="2">
        <v>10.0</v>
      </c>
      <c r="BH263" s="2" t="s">
        <v>1422</v>
      </c>
      <c r="BI263" s="2" t="s">
        <v>1423</v>
      </c>
      <c r="BJ263" s="2" t="s">
        <v>41</v>
      </c>
    </row>
    <row r="264">
      <c r="A264" s="2">
        <v>261.0</v>
      </c>
      <c r="B264">
        <f>if(surveydata3!D263="", 0, 1)</f>
        <v>1</v>
      </c>
      <c r="C264">
        <f>if(surveydata3!E263="", 0, 1)</f>
        <v>1</v>
      </c>
      <c r="D264">
        <f>if(surveydata3!F263="", 0, 1)</f>
        <v>0</v>
      </c>
      <c r="E264">
        <f>if(surveydata3!G263="", 0, 1)</f>
        <v>1</v>
      </c>
      <c r="F264">
        <f>if(surveydata3!H263="", 0, 1)</f>
        <v>1</v>
      </c>
      <c r="G264">
        <f>if(surveydata3!I263="", 0, 1)</f>
        <v>0</v>
      </c>
      <c r="H264" s="4">
        <v>32765.0</v>
      </c>
      <c r="I264" s="2">
        <f t="shared" si="1"/>
        <v>28</v>
      </c>
      <c r="J264" s="2">
        <v>7.0</v>
      </c>
      <c r="K264" s="2">
        <v>90.0</v>
      </c>
      <c r="L264" s="2">
        <v>15.0</v>
      </c>
      <c r="M264" s="2">
        <v>6.0</v>
      </c>
      <c r="N264" s="2" t="s">
        <v>405</v>
      </c>
      <c r="O264" s="2">
        <v>1.0</v>
      </c>
      <c r="P264" s="2" t="s">
        <v>71</v>
      </c>
      <c r="R264" t="str">
        <f t="shared" si="2"/>
        <v>hoodie</v>
      </c>
      <c r="S264" s="2" t="s">
        <v>135</v>
      </c>
      <c r="U264" t="str">
        <f t="shared" si="3"/>
        <v>“A quality life demands quality questions”</v>
      </c>
      <c r="V264" s="2">
        <v>1.0</v>
      </c>
      <c r="W264" s="2" t="s">
        <v>35</v>
      </c>
      <c r="Y264" t="str">
        <f t="shared" si="4"/>
        <v>Data Analyst</v>
      </c>
      <c r="Z264" s="2" t="s">
        <v>111</v>
      </c>
      <c r="AB264" t="str">
        <f t="shared" si="5"/>
        <v>Individual Contributor</v>
      </c>
      <c r="AC264" s="2" t="s">
        <v>228</v>
      </c>
      <c r="AE264" t="str">
        <f t="shared" si="6"/>
        <v>Healthcare and Pharmaceuticals</v>
      </c>
      <c r="AF264" s="2">
        <v>3.0</v>
      </c>
      <c r="AG264" s="2" t="s">
        <v>1424</v>
      </c>
      <c r="AH264" s="2" t="s">
        <v>78</v>
      </c>
      <c r="AI264" s="11">
        <f>if(surveydata3!AE263="", 0, 1)</f>
        <v>0</v>
      </c>
      <c r="AJ264" s="11">
        <f>if(surveydata3!AF263="", 0, 1)</f>
        <v>0</v>
      </c>
      <c r="AK264" s="11">
        <f>if(surveydata3!AG263="", 0, 1)</f>
        <v>1</v>
      </c>
      <c r="AL264" s="11">
        <f>if(surveydata3!AH263="", 0, 1)</f>
        <v>0</v>
      </c>
      <c r="AM264" s="11">
        <f>if(surveydata3!AI263="", 0, 1)</f>
        <v>0</v>
      </c>
      <c r="AN264" s="11">
        <f>if(surveydata3!AJ263="", 0, 1)</f>
        <v>0</v>
      </c>
      <c r="AO264" s="11">
        <f>if(surveydata3!AK263="", 0, 1)</f>
        <v>0</v>
      </c>
      <c r="AP264" s="11">
        <f>if(surveydata3!AL263="", 0, 1)</f>
        <v>0</v>
      </c>
      <c r="AQ264" s="11">
        <f>if(surveydata3!AM263="", 0, 1)</f>
        <v>0</v>
      </c>
      <c r="AR264" s="11">
        <f>if(surveydata3!AN263="", 0, 1)</f>
        <v>0</v>
      </c>
      <c r="AS264" s="2" t="s">
        <v>97</v>
      </c>
      <c r="AU264" t="str">
        <f t="shared" si="7"/>
        <v>Forums</v>
      </c>
      <c r="AV264" s="2">
        <v>6.0</v>
      </c>
      <c r="AX264">
        <f t="shared" si="8"/>
        <v>6</v>
      </c>
      <c r="AY264" s="2">
        <v>4.0</v>
      </c>
      <c r="BA264">
        <f t="shared" si="9"/>
        <v>4</v>
      </c>
      <c r="BB264" s="2">
        <v>25.0</v>
      </c>
      <c r="BC264" s="2" t="s">
        <v>1425</v>
      </c>
      <c r="BE264" s="2" t="s">
        <v>1426</v>
      </c>
      <c r="BF264" t="str">
        <f t="shared" si="10"/>
        <v>Quora</v>
      </c>
      <c r="BG264" s="2">
        <v>10.0</v>
      </c>
      <c r="BH264" s="2" t="s">
        <v>1427</v>
      </c>
      <c r="BI264" s="2" t="s">
        <v>1428</v>
      </c>
      <c r="BJ264" s="2" t="s">
        <v>1429</v>
      </c>
    </row>
    <row r="265">
      <c r="A265" s="2">
        <v>262.0</v>
      </c>
      <c r="B265">
        <f>if(surveydata3!D264="", 0, 1)</f>
        <v>0</v>
      </c>
      <c r="C265">
        <f>if(surveydata3!E264="", 0, 1)</f>
        <v>0</v>
      </c>
      <c r="D265">
        <f>if(surveydata3!F264="", 0, 1)</f>
        <v>1</v>
      </c>
      <c r="E265">
        <f>if(surveydata3!G264="", 0, 1)</f>
        <v>0</v>
      </c>
      <c r="F265">
        <f>if(surveydata3!H264="", 0, 1)</f>
        <v>0</v>
      </c>
      <c r="G265">
        <f>if(surveydata3!I264="", 0, 1)</f>
        <v>0</v>
      </c>
      <c r="H265" s="4">
        <v>33475.0</v>
      </c>
      <c r="I265" s="2">
        <f t="shared" si="1"/>
        <v>27</v>
      </c>
      <c r="J265" s="2">
        <v>8.0</v>
      </c>
      <c r="K265" s="2">
        <v>100.0</v>
      </c>
      <c r="L265" s="2">
        <v>10.0</v>
      </c>
      <c r="M265" s="2">
        <v>20.0</v>
      </c>
      <c r="N265" s="2" t="s">
        <v>87</v>
      </c>
      <c r="O265" s="2">
        <v>0.0</v>
      </c>
      <c r="P265" s="2" t="s">
        <v>89</v>
      </c>
      <c r="R265" t="str">
        <f t="shared" si="2"/>
        <v>t-shirt</v>
      </c>
      <c r="S265" s="2" t="s">
        <v>130</v>
      </c>
      <c r="U265" t="str">
        <f t="shared" si="3"/>
        <v>“Machine learning for life”</v>
      </c>
      <c r="V265" s="2">
        <v>0.0</v>
      </c>
      <c r="Y265" t="str">
        <f t="shared" si="4"/>
        <v/>
      </c>
      <c r="AB265" t="str">
        <f t="shared" si="5"/>
        <v/>
      </c>
      <c r="AE265" t="str">
        <f t="shared" si="6"/>
        <v/>
      </c>
      <c r="AH265" s="2" t="s">
        <v>78</v>
      </c>
      <c r="AI265" s="11">
        <f>if(surveydata3!AE264="", 0, 1)</f>
        <v>0</v>
      </c>
      <c r="AJ265" s="11">
        <f>if(surveydata3!AF264="", 0, 1)</f>
        <v>0</v>
      </c>
      <c r="AK265" s="11">
        <f>if(surveydata3!AG264="", 0, 1)</f>
        <v>0</v>
      </c>
      <c r="AL265" s="11">
        <f>if(surveydata3!AH264="", 0, 1)</f>
        <v>1</v>
      </c>
      <c r="AM265" s="11">
        <f>if(surveydata3!AI264="", 0, 1)</f>
        <v>0</v>
      </c>
      <c r="AN265" s="11">
        <f>if(surveydata3!AJ264="", 0, 1)</f>
        <v>0</v>
      </c>
      <c r="AO265" s="11">
        <f>if(surveydata3!AK264="", 0, 1)</f>
        <v>0</v>
      </c>
      <c r="AP265" s="11">
        <f>if(surveydata3!AL264="", 0, 1)</f>
        <v>0</v>
      </c>
      <c r="AQ265" s="11">
        <f>if(surveydata3!AM264="", 0, 1)</f>
        <v>0</v>
      </c>
      <c r="AR265" s="11">
        <f>if(surveydata3!AN264="", 0, 1)</f>
        <v>0</v>
      </c>
      <c r="AS265" s="2" t="s">
        <v>116</v>
      </c>
      <c r="AU265" t="str">
        <f t="shared" si="7"/>
        <v>Stack Overflow</v>
      </c>
      <c r="AW265" s="2">
        <v>10.0</v>
      </c>
      <c r="AX265">
        <f t="shared" si="8"/>
        <v>10</v>
      </c>
      <c r="AY265" s="2">
        <v>6.0</v>
      </c>
      <c r="BA265">
        <f t="shared" si="9"/>
        <v>6</v>
      </c>
      <c r="BB265" s="2">
        <v>50.0</v>
      </c>
      <c r="BC265" s="2" t="s">
        <v>1430</v>
      </c>
      <c r="BE265" s="2" t="s">
        <v>1431</v>
      </c>
      <c r="BF265" t="str">
        <f t="shared" si="10"/>
        <v>I searched myself for something like Udacity. So in some sense I found you in google.</v>
      </c>
      <c r="BG265" s="2">
        <v>10.0</v>
      </c>
      <c r="BH265" s="2" t="s">
        <v>1432</v>
      </c>
      <c r="BI265" s="2" t="s">
        <v>1433</v>
      </c>
      <c r="BJ265" s="2" t="s">
        <v>1434</v>
      </c>
    </row>
    <row r="266">
      <c r="A266" s="2">
        <v>263.0</v>
      </c>
      <c r="B266">
        <f>if(surveydata3!D265="", 0, 1)</f>
        <v>0</v>
      </c>
      <c r="C266">
        <f>if(surveydata3!E265="", 0, 1)</f>
        <v>1</v>
      </c>
      <c r="D266">
        <f>if(surveydata3!F265="", 0, 1)</f>
        <v>0</v>
      </c>
      <c r="E266">
        <f>if(surveydata3!G265="", 0, 1)</f>
        <v>0</v>
      </c>
      <c r="F266">
        <f>if(surveydata3!H265="", 0, 1)</f>
        <v>1</v>
      </c>
      <c r="G266">
        <f>if(surveydata3!I265="", 0, 1)</f>
        <v>0</v>
      </c>
      <c r="H266" s="4">
        <v>31986.0</v>
      </c>
      <c r="I266" s="2">
        <f t="shared" si="1"/>
        <v>31</v>
      </c>
      <c r="J266" s="2">
        <v>6.0</v>
      </c>
      <c r="K266" s="2">
        <v>15.0</v>
      </c>
      <c r="L266" s="2">
        <v>12.0</v>
      </c>
      <c r="M266" s="2">
        <v>4.0</v>
      </c>
      <c r="N266" s="2" t="s">
        <v>87</v>
      </c>
      <c r="O266" s="2">
        <v>0.0</v>
      </c>
      <c r="P266" s="2" t="s">
        <v>89</v>
      </c>
      <c r="R266" t="str">
        <f t="shared" si="2"/>
        <v>t-shirt</v>
      </c>
      <c r="S266" s="2" t="s">
        <v>130</v>
      </c>
      <c r="U266" t="str">
        <f t="shared" si="3"/>
        <v>“Machine learning for life”</v>
      </c>
      <c r="V266" s="2">
        <v>1.0</v>
      </c>
      <c r="X266" s="2" t="s">
        <v>1435</v>
      </c>
      <c r="Y266" t="str">
        <f t="shared" si="4"/>
        <v>IT Professional</v>
      </c>
      <c r="Z266" s="2" t="s">
        <v>122</v>
      </c>
      <c r="AB266" t="str">
        <f t="shared" si="5"/>
        <v>Director</v>
      </c>
      <c r="AC266" s="2" t="s">
        <v>76</v>
      </c>
      <c r="AE266" t="str">
        <f t="shared" si="6"/>
        <v>Education</v>
      </c>
      <c r="AF266" s="2">
        <v>9.0</v>
      </c>
      <c r="AG266" s="2" t="s">
        <v>1436</v>
      </c>
      <c r="AH266" s="2" t="s">
        <v>1229</v>
      </c>
      <c r="AI266" s="11">
        <f>if(surveydata3!AE265="", 0, 1)</f>
        <v>0</v>
      </c>
      <c r="AJ266" s="11">
        <f>if(surveydata3!AF265="", 0, 1)</f>
        <v>0</v>
      </c>
      <c r="AK266" s="11">
        <f>if(surveydata3!AG265="", 0, 1)</f>
        <v>0</v>
      </c>
      <c r="AL266" s="11">
        <f>if(surveydata3!AH265="", 0, 1)</f>
        <v>0</v>
      </c>
      <c r="AM266" s="11">
        <f>if(surveydata3!AI265="", 0, 1)</f>
        <v>0</v>
      </c>
      <c r="AN266" s="11">
        <f>if(surveydata3!AJ265="", 0, 1)</f>
        <v>1</v>
      </c>
      <c r="AO266" s="11">
        <f>if(surveydata3!AK265="", 0, 1)</f>
        <v>0</v>
      </c>
      <c r="AP266" s="11">
        <f>if(surveydata3!AL265="", 0, 1)</f>
        <v>0</v>
      </c>
      <c r="AQ266" s="11">
        <f>if(surveydata3!AM265="", 0, 1)</f>
        <v>0</v>
      </c>
      <c r="AR266" s="11">
        <f>if(surveydata3!AN265="", 0, 1)</f>
        <v>0</v>
      </c>
      <c r="AS266" s="2" t="s">
        <v>97</v>
      </c>
      <c r="AU266" t="str">
        <f t="shared" si="7"/>
        <v>Forums</v>
      </c>
      <c r="AV266" s="2">
        <v>2.0</v>
      </c>
      <c r="AX266">
        <f t="shared" si="8"/>
        <v>2</v>
      </c>
      <c r="AY266" s="2">
        <v>5.0</v>
      </c>
      <c r="BA266">
        <f t="shared" si="9"/>
        <v>5</v>
      </c>
      <c r="BB266" s="2">
        <v>4.0</v>
      </c>
      <c r="BC266" s="2" t="s">
        <v>1437</v>
      </c>
      <c r="BE266" s="2" t="s">
        <v>1438</v>
      </c>
      <c r="BF266" t="str">
        <f t="shared" si="10"/>
        <v>Reddit</v>
      </c>
      <c r="BG266" s="2">
        <v>10.0</v>
      </c>
      <c r="BH266" s="2" t="s">
        <v>1439</v>
      </c>
      <c r="BI266" s="2" t="s">
        <v>1440</v>
      </c>
      <c r="BJ266" s="2" t="s">
        <v>1441</v>
      </c>
    </row>
    <row r="267">
      <c r="A267" s="2">
        <v>264.0</v>
      </c>
      <c r="B267">
        <f>if(surveydata3!D266="", 0, 1)</f>
        <v>1</v>
      </c>
      <c r="C267">
        <f>if(surveydata3!E266="", 0, 1)</f>
        <v>1</v>
      </c>
      <c r="D267">
        <f>if(surveydata3!F266="", 0, 1)</f>
        <v>0</v>
      </c>
      <c r="E267">
        <f>if(surveydata3!G266="", 0, 1)</f>
        <v>0</v>
      </c>
      <c r="F267">
        <f>if(surveydata3!H266="", 0, 1)</f>
        <v>1</v>
      </c>
      <c r="G267">
        <f>if(surveydata3!I266="", 0, 1)</f>
        <v>0</v>
      </c>
      <c r="H267" s="4">
        <v>30012.0</v>
      </c>
      <c r="I267" s="2">
        <f t="shared" si="1"/>
        <v>36</v>
      </c>
      <c r="J267" s="2">
        <v>6.0</v>
      </c>
      <c r="K267" s="2">
        <v>2.0</v>
      </c>
      <c r="L267" s="2">
        <v>5.0</v>
      </c>
      <c r="M267" s="2">
        <v>32.0</v>
      </c>
      <c r="N267" s="2" t="s">
        <v>437</v>
      </c>
      <c r="O267" s="2">
        <v>0.0</v>
      </c>
      <c r="P267" s="2" t="s">
        <v>108</v>
      </c>
      <c r="R267" t="str">
        <f t="shared" si="2"/>
        <v>jacket (brand is TBD... probably Patagonia)</v>
      </c>
      <c r="S267" s="2" t="s">
        <v>135</v>
      </c>
      <c r="U267" t="str">
        <f t="shared" si="3"/>
        <v>“A quality life demands quality questions”</v>
      </c>
      <c r="V267" s="2">
        <v>1.0</v>
      </c>
      <c r="W267" s="2" t="s">
        <v>224</v>
      </c>
      <c r="Y267" t="str">
        <f t="shared" si="4"/>
        <v>Data Scientist</v>
      </c>
      <c r="Z267" s="2" t="s">
        <v>111</v>
      </c>
      <c r="AB267" t="str">
        <f t="shared" si="5"/>
        <v>Individual Contributor</v>
      </c>
      <c r="AC267" s="2" t="s">
        <v>123</v>
      </c>
      <c r="AE267" t="str">
        <f t="shared" si="6"/>
        <v>Technology &amp; Internet</v>
      </c>
      <c r="AF267" s="2">
        <v>3.0</v>
      </c>
      <c r="AG267" s="2" t="s">
        <v>1442</v>
      </c>
      <c r="AH267" s="2" t="s">
        <v>96</v>
      </c>
      <c r="AI267" s="11">
        <f>if(surveydata3!AE266="", 0, 1)</f>
        <v>0</v>
      </c>
      <c r="AJ267" s="11">
        <f>if(surveydata3!AF266="", 0, 1)</f>
        <v>0</v>
      </c>
      <c r="AK267" s="11">
        <f>if(surveydata3!AG266="", 0, 1)</f>
        <v>0</v>
      </c>
      <c r="AL267" s="11">
        <f>if(surveydata3!AH266="", 0, 1)</f>
        <v>0</v>
      </c>
      <c r="AM267" s="11">
        <f>if(surveydata3!AI266="", 0, 1)</f>
        <v>0</v>
      </c>
      <c r="AN267" s="11">
        <f>if(surveydata3!AJ266="", 0, 1)</f>
        <v>1</v>
      </c>
      <c r="AO267" s="11">
        <f>if(surveydata3!AK266="", 0, 1)</f>
        <v>0</v>
      </c>
      <c r="AP267" s="11">
        <f>if(surveydata3!AL266="", 0, 1)</f>
        <v>0</v>
      </c>
      <c r="AQ267" s="11">
        <f>if(surveydata3!AM266="", 0, 1)</f>
        <v>0</v>
      </c>
      <c r="AR267" s="11">
        <f>if(surveydata3!AN266="", 0, 1)</f>
        <v>0</v>
      </c>
      <c r="AS267" s="2" t="s">
        <v>79</v>
      </c>
      <c r="AU267" t="str">
        <f t="shared" si="7"/>
        <v>Slack Channel</v>
      </c>
      <c r="AV267" s="2">
        <v>5.0</v>
      </c>
      <c r="AX267">
        <f t="shared" si="8"/>
        <v>5</v>
      </c>
      <c r="AY267" s="2">
        <v>5.0</v>
      </c>
      <c r="BA267">
        <f t="shared" si="9"/>
        <v>5</v>
      </c>
      <c r="BB267" s="2">
        <v>10.0</v>
      </c>
      <c r="BC267" s="2" t="s">
        <v>1443</v>
      </c>
      <c r="BD267" s="2" t="s">
        <v>101</v>
      </c>
      <c r="BF267" t="str">
        <f t="shared" si="10"/>
        <v>Google</v>
      </c>
      <c r="BG267" s="2">
        <v>9.0</v>
      </c>
      <c r="BH267" s="2" t="s">
        <v>1444</v>
      </c>
      <c r="BI267" s="2" t="s">
        <v>1445</v>
      </c>
    </row>
    <row r="268">
      <c r="A268" s="2">
        <v>265.0</v>
      </c>
      <c r="B268">
        <f>if(surveydata3!D267="", 0, 1)</f>
        <v>1</v>
      </c>
      <c r="C268">
        <f>if(surveydata3!E267="", 0, 1)</f>
        <v>1</v>
      </c>
      <c r="D268">
        <f>if(surveydata3!F267="", 0, 1)</f>
        <v>0</v>
      </c>
      <c r="E268">
        <f>if(surveydata3!G267="", 0, 1)</f>
        <v>0</v>
      </c>
      <c r="F268">
        <f>if(surveydata3!H267="", 0, 1)</f>
        <v>0</v>
      </c>
      <c r="G268">
        <f>if(surveydata3!I267="", 0, 1)</f>
        <v>0</v>
      </c>
      <c r="H268" s="4">
        <v>32105.0</v>
      </c>
      <c r="I268" s="2">
        <f t="shared" si="1"/>
        <v>30</v>
      </c>
      <c r="J268" s="2">
        <v>8.0</v>
      </c>
      <c r="K268" s="2">
        <v>15.0</v>
      </c>
      <c r="L268" s="2">
        <v>12.0</v>
      </c>
      <c r="M268" s="2">
        <v>3.0</v>
      </c>
      <c r="N268" s="2" t="s">
        <v>437</v>
      </c>
      <c r="O268" s="2">
        <v>0.0</v>
      </c>
      <c r="P268" s="2" t="s">
        <v>129</v>
      </c>
      <c r="R268" t="str">
        <f t="shared" si="2"/>
        <v>backpack</v>
      </c>
      <c r="S268" s="2" t="s">
        <v>90</v>
      </c>
      <c r="U268" t="str">
        <f t="shared" si="3"/>
        <v>”Math - all the cool kids are doing it”</v>
      </c>
      <c r="V268" s="2">
        <v>1.0</v>
      </c>
      <c r="W268" s="2" t="s">
        <v>224</v>
      </c>
      <c r="Y268" t="str">
        <f t="shared" si="4"/>
        <v>Data Scientist</v>
      </c>
      <c r="Z268" s="2" t="s">
        <v>111</v>
      </c>
      <c r="AB268" t="str">
        <f t="shared" si="5"/>
        <v>Individual Contributor</v>
      </c>
      <c r="AC268" s="2" t="s">
        <v>684</v>
      </c>
      <c r="AE268" t="str">
        <f t="shared" si="6"/>
        <v>Electronics</v>
      </c>
      <c r="AF268" s="2">
        <v>3.0</v>
      </c>
      <c r="AG268" s="2" t="s">
        <v>1446</v>
      </c>
      <c r="AH268" s="2" t="s">
        <v>114</v>
      </c>
      <c r="AI268" s="11">
        <f>if(surveydata3!AE267="", 0, 1)</f>
        <v>0</v>
      </c>
      <c r="AJ268" s="11">
        <f>if(surveydata3!AF267="", 0, 1)</f>
        <v>0</v>
      </c>
      <c r="AK268" s="11">
        <f>if(surveydata3!AG267="", 0, 1)</f>
        <v>0</v>
      </c>
      <c r="AL268" s="11">
        <f>if(surveydata3!AH267="", 0, 1)</f>
        <v>1</v>
      </c>
      <c r="AM268" s="11">
        <f>if(surveydata3!AI267="", 0, 1)</f>
        <v>0</v>
      </c>
      <c r="AN268" s="11">
        <f>if(surveydata3!AJ267="", 0, 1)</f>
        <v>0</v>
      </c>
      <c r="AO268" s="11">
        <f>if(surveydata3!AK267="", 0, 1)</f>
        <v>0</v>
      </c>
      <c r="AP268" s="11">
        <f>if(surveydata3!AL267="", 0, 1)</f>
        <v>0</v>
      </c>
      <c r="AQ268" s="11">
        <f>if(surveydata3!AM267="", 0, 1)</f>
        <v>0</v>
      </c>
      <c r="AR268" s="11">
        <f>if(surveydata3!AN267="", 0, 1)</f>
        <v>0</v>
      </c>
      <c r="AS268" s="2" t="s">
        <v>97</v>
      </c>
      <c r="AU268" t="str">
        <f t="shared" si="7"/>
        <v>Forums</v>
      </c>
      <c r="AV268" s="2">
        <v>6.0</v>
      </c>
      <c r="AX268">
        <f t="shared" si="8"/>
        <v>6</v>
      </c>
      <c r="AY268" s="2">
        <v>6.0</v>
      </c>
      <c r="BA268">
        <f t="shared" si="9"/>
        <v>6</v>
      </c>
      <c r="BB268" s="2">
        <v>8.0</v>
      </c>
      <c r="BC268" s="2" t="s">
        <v>1447</v>
      </c>
      <c r="BD268" s="2" t="s">
        <v>101</v>
      </c>
      <c r="BF268" t="str">
        <f t="shared" si="10"/>
        <v>Google</v>
      </c>
      <c r="BG268" s="2">
        <v>10.0</v>
      </c>
      <c r="BH268" s="2" t="s">
        <v>1448</v>
      </c>
      <c r="BJ268" s="2" t="s">
        <v>1449</v>
      </c>
    </row>
    <row r="269">
      <c r="A269" s="2">
        <v>266.0</v>
      </c>
      <c r="B269">
        <f>if(surveydata3!D268="", 0, 1)</f>
        <v>1</v>
      </c>
      <c r="C269">
        <f>if(surveydata3!E268="", 0, 1)</f>
        <v>1</v>
      </c>
      <c r="D269">
        <f>if(surveydata3!F268="", 0, 1)</f>
        <v>0</v>
      </c>
      <c r="E269">
        <f>if(surveydata3!G268="", 0, 1)</f>
        <v>0</v>
      </c>
      <c r="F269">
        <f>if(surveydata3!H268="", 0, 1)</f>
        <v>1</v>
      </c>
      <c r="G269">
        <f>if(surveydata3!I268="", 0, 1)</f>
        <v>0</v>
      </c>
      <c r="H269" s="4">
        <v>31253.0</v>
      </c>
      <c r="I269" s="2">
        <f t="shared" si="1"/>
        <v>33</v>
      </c>
      <c r="J269" s="2">
        <v>6.0</v>
      </c>
      <c r="K269" s="2">
        <v>270.0</v>
      </c>
      <c r="L269" s="2">
        <v>9.0</v>
      </c>
      <c r="M269" s="2">
        <v>2.0</v>
      </c>
      <c r="N269" s="2" t="s">
        <v>167</v>
      </c>
      <c r="O269" s="2">
        <v>0.0</v>
      </c>
      <c r="P269" s="2" t="s">
        <v>71</v>
      </c>
      <c r="R269" t="str">
        <f t="shared" si="2"/>
        <v>hoodie</v>
      </c>
      <c r="S269" s="2" t="s">
        <v>135</v>
      </c>
      <c r="U269" t="str">
        <f t="shared" si="3"/>
        <v>“A quality life demands quality questions”</v>
      </c>
      <c r="V269" s="2">
        <v>1.0</v>
      </c>
      <c r="W269" s="2" t="s">
        <v>315</v>
      </c>
      <c r="Y269" t="str">
        <f t="shared" si="4"/>
        <v>Software Engineer</v>
      </c>
      <c r="Z269" s="2" t="s">
        <v>111</v>
      </c>
      <c r="AB269" t="str">
        <f t="shared" si="5"/>
        <v>Individual Contributor</v>
      </c>
      <c r="AC269" s="2" t="s">
        <v>322</v>
      </c>
      <c r="AE269" t="str">
        <f t="shared" si="6"/>
        <v>Insurance</v>
      </c>
      <c r="AF269" s="2">
        <v>7.0</v>
      </c>
      <c r="AG269" s="2" t="s">
        <v>1450</v>
      </c>
      <c r="AH269" s="2" t="s">
        <v>114</v>
      </c>
      <c r="AI269" s="11">
        <f>if(surveydata3!AE268="", 0, 1)</f>
        <v>0</v>
      </c>
      <c r="AJ269" s="11">
        <f>if(surveydata3!AF268="", 0, 1)</f>
        <v>0</v>
      </c>
      <c r="AK269" s="11">
        <f>if(surveydata3!AG268="", 0, 1)</f>
        <v>1</v>
      </c>
      <c r="AL269" s="11">
        <f>if(surveydata3!AH268="", 0, 1)</f>
        <v>0</v>
      </c>
      <c r="AM269" s="11">
        <f>if(surveydata3!AI268="", 0, 1)</f>
        <v>0</v>
      </c>
      <c r="AN269" s="11">
        <f>if(surveydata3!AJ268="", 0, 1)</f>
        <v>0</v>
      </c>
      <c r="AO269" s="11">
        <f>if(surveydata3!AK268="", 0, 1)</f>
        <v>0</v>
      </c>
      <c r="AP269" s="11">
        <f>if(surveydata3!AL268="", 0, 1)</f>
        <v>0</v>
      </c>
      <c r="AQ269" s="11">
        <f>if(surveydata3!AM268="", 0, 1)</f>
        <v>0</v>
      </c>
      <c r="AR269" s="11">
        <f>if(surveydata3!AN268="", 0, 1)</f>
        <v>1</v>
      </c>
      <c r="AS269" s="2" t="s">
        <v>116</v>
      </c>
      <c r="AU269" t="str">
        <f t="shared" si="7"/>
        <v>Stack Overflow</v>
      </c>
      <c r="AV269" s="2">
        <v>6.0</v>
      </c>
      <c r="AX269">
        <f t="shared" si="8"/>
        <v>6</v>
      </c>
      <c r="AY269" s="2">
        <v>4.0</v>
      </c>
      <c r="BA269">
        <f t="shared" si="9"/>
        <v>4</v>
      </c>
      <c r="BB269" s="2">
        <v>100.0</v>
      </c>
      <c r="BC269" s="2" t="s">
        <v>1452</v>
      </c>
      <c r="BD269" s="2" t="s">
        <v>84</v>
      </c>
      <c r="BF269" t="str">
        <f t="shared" si="10"/>
        <v>Friend / word of mouth</v>
      </c>
      <c r="BG269" s="2">
        <v>8.0</v>
      </c>
      <c r="BH269" s="2" t="s">
        <v>1453</v>
      </c>
    </row>
    <row r="270">
      <c r="A270" s="2">
        <v>267.0</v>
      </c>
      <c r="B270">
        <f>if(surveydata3!D269="", 0, 1)</f>
        <v>1</v>
      </c>
      <c r="C270">
        <f>if(surveydata3!E269="", 0, 1)</f>
        <v>0</v>
      </c>
      <c r="D270">
        <f>if(surveydata3!F269="", 0, 1)</f>
        <v>0</v>
      </c>
      <c r="E270">
        <f>if(surveydata3!G269="", 0, 1)</f>
        <v>0</v>
      </c>
      <c r="F270">
        <f>if(surveydata3!H269="", 0, 1)</f>
        <v>0</v>
      </c>
      <c r="G270">
        <f>if(surveydata3!I269="", 0, 1)</f>
        <v>0</v>
      </c>
      <c r="H270" s="4">
        <v>35274.0</v>
      </c>
      <c r="I270" s="2">
        <f t="shared" si="1"/>
        <v>22</v>
      </c>
      <c r="J270" s="2">
        <v>6.0</v>
      </c>
      <c r="K270" s="2">
        <v>20.0</v>
      </c>
      <c r="L270" s="2">
        <v>12.0</v>
      </c>
      <c r="M270" s="2">
        <v>10.0</v>
      </c>
      <c r="N270" s="2" t="s">
        <v>291</v>
      </c>
      <c r="O270" s="2">
        <v>0.0</v>
      </c>
      <c r="P270" s="2" t="s">
        <v>89</v>
      </c>
      <c r="R270" t="str">
        <f t="shared" si="2"/>
        <v>t-shirt</v>
      </c>
      <c r="S270" s="2" t="s">
        <v>130</v>
      </c>
      <c r="U270" t="str">
        <f t="shared" si="3"/>
        <v>“Machine learning for life”</v>
      </c>
      <c r="V270" s="2">
        <v>0.0</v>
      </c>
      <c r="Y270" t="str">
        <f t="shared" si="4"/>
        <v/>
      </c>
      <c r="AB270" t="str">
        <f t="shared" si="5"/>
        <v/>
      </c>
      <c r="AE270" t="str">
        <f t="shared" si="6"/>
        <v/>
      </c>
      <c r="AH270" s="2" t="s">
        <v>78</v>
      </c>
      <c r="AI270" s="11">
        <f>if(surveydata3!AE269="", 0, 1)</f>
        <v>0</v>
      </c>
      <c r="AJ270" s="11">
        <f>if(surveydata3!AF269="", 0, 1)</f>
        <v>0</v>
      </c>
      <c r="AK270" s="11">
        <f>if(surveydata3!AG269="", 0, 1)</f>
        <v>0</v>
      </c>
      <c r="AL270" s="11">
        <f>if(surveydata3!AH269="", 0, 1)</f>
        <v>0</v>
      </c>
      <c r="AM270" s="11">
        <f>if(surveydata3!AI269="", 0, 1)</f>
        <v>0</v>
      </c>
      <c r="AN270" s="11">
        <f>if(surveydata3!AJ269="", 0, 1)</f>
        <v>0</v>
      </c>
      <c r="AO270" s="11">
        <f>if(surveydata3!AK269="", 0, 1)</f>
        <v>0</v>
      </c>
      <c r="AP270" s="11">
        <f>if(surveydata3!AL269="", 0, 1)</f>
        <v>0</v>
      </c>
      <c r="AQ270" s="11">
        <f>if(surveydata3!AM269="", 0, 1)</f>
        <v>1</v>
      </c>
      <c r="AR270" s="11">
        <f>if(surveydata3!AN269="", 0, 1)</f>
        <v>0</v>
      </c>
      <c r="AU270" t="str">
        <f t="shared" si="7"/>
        <v/>
      </c>
      <c r="AX270" t="str">
        <f t="shared" si="8"/>
        <v/>
      </c>
      <c r="BA270" t="str">
        <f t="shared" si="9"/>
        <v/>
      </c>
      <c r="BD270" s="2" t="s">
        <v>101</v>
      </c>
      <c r="BF270" t="str">
        <f t="shared" si="10"/>
        <v>Google</v>
      </c>
      <c r="BG270" s="2">
        <v>10.0</v>
      </c>
      <c r="BH270" s="2" t="s">
        <v>1454</v>
      </c>
      <c r="BI270" s="2" t="s">
        <v>1455</v>
      </c>
      <c r="BJ270" s="2" t="s">
        <v>1456</v>
      </c>
    </row>
    <row r="271">
      <c r="A271" s="2">
        <v>268.0</v>
      </c>
      <c r="B271">
        <f>if(surveydata3!D270="", 0, 1)</f>
        <v>0</v>
      </c>
      <c r="C271">
        <f>if(surveydata3!E270="", 0, 1)</f>
        <v>1</v>
      </c>
      <c r="D271">
        <f>if(surveydata3!F270="", 0, 1)</f>
        <v>1</v>
      </c>
      <c r="E271">
        <f>if(surveydata3!G270="", 0, 1)</f>
        <v>0</v>
      </c>
      <c r="F271">
        <f>if(surveydata3!H270="", 0, 1)</f>
        <v>1</v>
      </c>
      <c r="G271">
        <f>if(surveydata3!I270="", 0, 1)</f>
        <v>0</v>
      </c>
      <c r="H271" s="4">
        <v>32057.0</v>
      </c>
      <c r="I271" s="2">
        <f t="shared" si="1"/>
        <v>30</v>
      </c>
      <c r="J271" s="2">
        <v>6.0</v>
      </c>
      <c r="K271" s="2">
        <v>60.0</v>
      </c>
      <c r="L271" s="2">
        <v>7.0</v>
      </c>
      <c r="M271" s="2">
        <v>4.0</v>
      </c>
      <c r="N271" s="2" t="s">
        <v>128</v>
      </c>
      <c r="O271" s="2">
        <v>1.0</v>
      </c>
      <c r="P271" s="2" t="s">
        <v>89</v>
      </c>
      <c r="R271" t="str">
        <f t="shared" si="2"/>
        <v>t-shirt</v>
      </c>
      <c r="S271" s="2" t="s">
        <v>130</v>
      </c>
      <c r="U271" t="str">
        <f t="shared" si="3"/>
        <v>“Machine learning for life”</v>
      </c>
      <c r="V271" s="2">
        <v>1.0</v>
      </c>
      <c r="W271" s="2" t="s">
        <v>515</v>
      </c>
      <c r="Y271" t="str">
        <f t="shared" si="4"/>
        <v>Research</v>
      </c>
      <c r="AA271" s="2" t="s">
        <v>1457</v>
      </c>
      <c r="AB271" t="str">
        <f t="shared" si="5"/>
        <v>PostDoc</v>
      </c>
      <c r="AD271" s="2" t="s">
        <v>1458</v>
      </c>
      <c r="AE271" t="str">
        <f t="shared" si="6"/>
        <v>Citizen Science/Astrophysics</v>
      </c>
      <c r="AF271" s="2">
        <v>7.0</v>
      </c>
      <c r="AG271" s="2" t="s">
        <v>1459</v>
      </c>
      <c r="AH271" s="2" t="s">
        <v>96</v>
      </c>
      <c r="AI271" s="11">
        <f>if(surveydata3!AE270="", 0, 1)</f>
        <v>0</v>
      </c>
      <c r="AJ271" s="11">
        <f>if(surveydata3!AF270="", 0, 1)</f>
        <v>0</v>
      </c>
      <c r="AK271" s="11">
        <f>if(surveydata3!AG270="", 0, 1)</f>
        <v>0</v>
      </c>
      <c r="AL271" s="11">
        <f>if(surveydata3!AH270="", 0, 1)</f>
        <v>0</v>
      </c>
      <c r="AM271" s="11">
        <f>if(surveydata3!AI270="", 0, 1)</f>
        <v>0</v>
      </c>
      <c r="AN271" s="11">
        <f>if(surveydata3!AJ270="", 0, 1)</f>
        <v>0</v>
      </c>
      <c r="AO271" s="11">
        <f>if(surveydata3!AK270="", 0, 1)</f>
        <v>0</v>
      </c>
      <c r="AP271" s="11">
        <f>if(surveydata3!AL270="", 0, 1)</f>
        <v>0</v>
      </c>
      <c r="AQ271" s="11">
        <f>if(surveydata3!AM270="", 0, 1)</f>
        <v>1</v>
      </c>
      <c r="AR271" s="11">
        <f>if(surveydata3!AN270="", 0, 1)</f>
        <v>0</v>
      </c>
      <c r="AU271" t="str">
        <f t="shared" si="7"/>
        <v/>
      </c>
      <c r="AX271" t="str">
        <f t="shared" si="8"/>
        <v/>
      </c>
      <c r="BA271" t="str">
        <f t="shared" si="9"/>
        <v/>
      </c>
      <c r="BD271" s="2" t="s">
        <v>101</v>
      </c>
      <c r="BF271" t="str">
        <f t="shared" si="10"/>
        <v>Google</v>
      </c>
      <c r="BG271" s="2">
        <v>10.0</v>
      </c>
      <c r="BH271" s="2" t="s">
        <v>1460</v>
      </c>
      <c r="BI271" s="2" t="s">
        <v>1461</v>
      </c>
      <c r="BJ271" s="2" t="s">
        <v>1462</v>
      </c>
    </row>
    <row r="272">
      <c r="A272" s="2">
        <v>269.0</v>
      </c>
      <c r="B272">
        <f>if(surveydata3!D271="", 0, 1)</f>
        <v>0</v>
      </c>
      <c r="C272">
        <f>if(surveydata3!E271="", 0, 1)</f>
        <v>0</v>
      </c>
      <c r="D272">
        <f>if(surveydata3!F271="", 0, 1)</f>
        <v>0</v>
      </c>
      <c r="E272">
        <f>if(surveydata3!G271="", 0, 1)</f>
        <v>1</v>
      </c>
      <c r="F272">
        <f>if(surveydata3!H271="", 0, 1)</f>
        <v>1</v>
      </c>
      <c r="G272">
        <f>if(surveydata3!I271="", 0, 1)</f>
        <v>0</v>
      </c>
      <c r="H272" s="4">
        <v>22548.0</v>
      </c>
      <c r="I272" s="2">
        <f t="shared" si="1"/>
        <v>56</v>
      </c>
      <c r="J272" s="2">
        <v>6.0</v>
      </c>
      <c r="K272" s="2">
        <v>0.0</v>
      </c>
      <c r="L272" s="2">
        <v>15.0</v>
      </c>
      <c r="M272" s="2">
        <v>26.0</v>
      </c>
      <c r="N272" s="2" t="s">
        <v>291</v>
      </c>
      <c r="O272" s="2">
        <v>1.0</v>
      </c>
      <c r="P272" s="2" t="s">
        <v>129</v>
      </c>
      <c r="R272" t="str">
        <f t="shared" si="2"/>
        <v>backpack</v>
      </c>
      <c r="S272" s="2" t="s">
        <v>130</v>
      </c>
      <c r="U272" t="str">
        <f t="shared" si="3"/>
        <v>“Machine learning for life”</v>
      </c>
      <c r="V272" s="2">
        <v>1.0</v>
      </c>
      <c r="W272" s="2" t="s">
        <v>631</v>
      </c>
      <c r="Y272" t="str">
        <f t="shared" si="4"/>
        <v>Self employed</v>
      </c>
      <c r="Z272" s="2" t="s">
        <v>147</v>
      </c>
      <c r="AB272" t="str">
        <f t="shared" si="5"/>
        <v>Not Applicable</v>
      </c>
      <c r="AC272" s="2" t="s">
        <v>684</v>
      </c>
      <c r="AE272" t="str">
        <f t="shared" si="6"/>
        <v>Electronics</v>
      </c>
      <c r="AF272" s="2">
        <v>33.0</v>
      </c>
      <c r="AG272" s="2" t="s">
        <v>1463</v>
      </c>
      <c r="AH272" s="2" t="s">
        <v>78</v>
      </c>
      <c r="AI272" s="11">
        <f>if(surveydata3!AE271="", 0, 1)</f>
        <v>0</v>
      </c>
      <c r="AJ272" s="11">
        <f>if(surveydata3!AF271="", 0, 1)</f>
        <v>0</v>
      </c>
      <c r="AK272" s="11">
        <f>if(surveydata3!AG271="", 0, 1)</f>
        <v>0</v>
      </c>
      <c r="AL272" s="11">
        <f>if(surveydata3!AH271="", 0, 1)</f>
        <v>0</v>
      </c>
      <c r="AM272" s="11">
        <f>if(surveydata3!AI271="", 0, 1)</f>
        <v>0</v>
      </c>
      <c r="AN272" s="11">
        <f>if(surveydata3!AJ271="", 0, 1)</f>
        <v>1</v>
      </c>
      <c r="AO272" s="11">
        <f>if(surveydata3!AK271="", 0, 1)</f>
        <v>0</v>
      </c>
      <c r="AP272" s="11">
        <f>if(surveydata3!AL271="", 0, 1)</f>
        <v>0</v>
      </c>
      <c r="AQ272" s="11">
        <f>if(surveydata3!AM271="", 0, 1)</f>
        <v>0</v>
      </c>
      <c r="AR272" s="11">
        <f>if(surveydata3!AN271="", 0, 1)</f>
        <v>0</v>
      </c>
      <c r="AS272" s="2" t="s">
        <v>79</v>
      </c>
      <c r="AU272" t="str">
        <f t="shared" si="7"/>
        <v>Slack Channel</v>
      </c>
      <c r="AW272" s="2">
        <v>20.0</v>
      </c>
      <c r="AX272">
        <f t="shared" si="8"/>
        <v>20</v>
      </c>
      <c r="AZ272" s="2">
        <v>10.0</v>
      </c>
      <c r="BA272">
        <f t="shared" si="9"/>
        <v>10</v>
      </c>
      <c r="BB272" s="2">
        <v>36.0</v>
      </c>
      <c r="BC272" s="2" t="s">
        <v>1464</v>
      </c>
      <c r="BE272" s="2" t="s">
        <v>1465</v>
      </c>
      <c r="BF272" t="str">
        <f t="shared" si="10"/>
        <v>read an article about MOOCs 4-5 years ago.</v>
      </c>
      <c r="BG272" s="2">
        <v>7.0</v>
      </c>
      <c r="BH272" s="2" t="s">
        <v>1466</v>
      </c>
      <c r="BI272" s="2" t="s">
        <v>1467</v>
      </c>
      <c r="BJ272" s="2" t="s">
        <v>1468</v>
      </c>
    </row>
    <row r="273">
      <c r="A273" s="2">
        <v>270.0</v>
      </c>
      <c r="B273">
        <f>if(surveydata3!D272="", 0, 1)</f>
        <v>0</v>
      </c>
      <c r="C273">
        <f>if(surveydata3!E272="", 0, 1)</f>
        <v>0</v>
      </c>
      <c r="D273">
        <f>if(surveydata3!F272="", 0, 1)</f>
        <v>0</v>
      </c>
      <c r="E273">
        <f>if(surveydata3!G272="", 0, 1)</f>
        <v>1</v>
      </c>
      <c r="F273">
        <f>if(surveydata3!H272="", 0, 1)</f>
        <v>1</v>
      </c>
      <c r="G273">
        <f>if(surveydata3!I272="", 0, 1)</f>
        <v>0</v>
      </c>
      <c r="H273" s="4">
        <v>32996.0</v>
      </c>
      <c r="I273" s="2">
        <f t="shared" si="1"/>
        <v>28</v>
      </c>
      <c r="J273" s="2">
        <v>6.0</v>
      </c>
      <c r="K273" s="2">
        <v>30.0</v>
      </c>
      <c r="L273" s="2">
        <v>8.0</v>
      </c>
      <c r="M273" s="2">
        <v>10.0</v>
      </c>
      <c r="N273" s="2" t="s">
        <v>437</v>
      </c>
      <c r="O273" s="2">
        <v>1.0</v>
      </c>
      <c r="P273" s="2" t="s">
        <v>193</v>
      </c>
      <c r="R273" t="str">
        <f t="shared" si="2"/>
        <v>shoes (brand is TBD… probably Adidas or Puma)</v>
      </c>
      <c r="S273" s="2" t="s">
        <v>72</v>
      </c>
      <c r="U273" t="str">
        <f t="shared" si="3"/>
        <v>“Data is the new bacon"</v>
      </c>
      <c r="V273" s="2">
        <v>1.0</v>
      </c>
      <c r="W273" s="2" t="s">
        <v>1234</v>
      </c>
      <c r="Y273" t="str">
        <f t="shared" si="4"/>
        <v>Customer Service</v>
      </c>
      <c r="Z273" s="2" t="s">
        <v>111</v>
      </c>
      <c r="AB273" t="str">
        <f t="shared" si="5"/>
        <v>Individual Contributor</v>
      </c>
      <c r="AC273" s="2" t="s">
        <v>123</v>
      </c>
      <c r="AE273" t="str">
        <f t="shared" si="6"/>
        <v>Technology &amp; Internet</v>
      </c>
      <c r="AF273" s="2">
        <v>3.0</v>
      </c>
      <c r="AG273" s="2" t="s">
        <v>1469</v>
      </c>
      <c r="AH273" s="2" t="s">
        <v>78</v>
      </c>
      <c r="AI273" s="11">
        <f>if(surveydata3!AE272="", 0, 1)</f>
        <v>0</v>
      </c>
      <c r="AJ273" s="11">
        <f>if(surveydata3!AF272="", 0, 1)</f>
        <v>0</v>
      </c>
      <c r="AK273" s="11">
        <f>if(surveydata3!AG272="", 0, 1)</f>
        <v>1</v>
      </c>
      <c r="AL273" s="11">
        <f>if(surveydata3!AH272="", 0, 1)</f>
        <v>1</v>
      </c>
      <c r="AM273" s="11">
        <f>if(surveydata3!AI272="", 0, 1)</f>
        <v>0</v>
      </c>
      <c r="AN273" s="11">
        <f>if(surveydata3!AJ272="", 0, 1)</f>
        <v>0</v>
      </c>
      <c r="AO273" s="11">
        <f>if(surveydata3!AK272="", 0, 1)</f>
        <v>0</v>
      </c>
      <c r="AP273" s="11">
        <f>if(surveydata3!AL272="", 0, 1)</f>
        <v>0</v>
      </c>
      <c r="AQ273" s="11">
        <f>if(surveydata3!AM272="", 0, 1)</f>
        <v>0</v>
      </c>
      <c r="AR273" s="11">
        <f>if(surveydata3!AN272="", 0, 1)</f>
        <v>0</v>
      </c>
      <c r="AS273" s="2" t="s">
        <v>116</v>
      </c>
      <c r="AU273" t="str">
        <f t="shared" si="7"/>
        <v>Stack Overflow</v>
      </c>
      <c r="AV273" s="2">
        <v>3.0</v>
      </c>
      <c r="AX273">
        <f t="shared" si="8"/>
        <v>3</v>
      </c>
      <c r="AY273" s="2">
        <v>2.0</v>
      </c>
      <c r="BA273">
        <f t="shared" si="9"/>
        <v>2</v>
      </c>
      <c r="BB273" s="2">
        <v>20.0</v>
      </c>
      <c r="BC273" s="2" t="s">
        <v>1470</v>
      </c>
      <c r="BD273" s="2" t="s">
        <v>101</v>
      </c>
      <c r="BF273" t="str">
        <f t="shared" si="10"/>
        <v>Google</v>
      </c>
      <c r="BG273" s="2">
        <v>7.0</v>
      </c>
      <c r="BH273" s="2" t="s">
        <v>1471</v>
      </c>
      <c r="BI273" s="2" t="s">
        <v>299</v>
      </c>
      <c r="BJ273" s="2" t="s">
        <v>392</v>
      </c>
    </row>
    <row r="274">
      <c r="A274" s="2">
        <v>271.0</v>
      </c>
      <c r="B274">
        <f>if(surveydata3!D273="", 0, 1)</f>
        <v>1</v>
      </c>
      <c r="C274">
        <f>if(surveydata3!E273="", 0, 1)</f>
        <v>1</v>
      </c>
      <c r="D274">
        <f>if(surveydata3!F273="", 0, 1)</f>
        <v>0</v>
      </c>
      <c r="E274">
        <f>if(surveydata3!G273="", 0, 1)</f>
        <v>0</v>
      </c>
      <c r="F274">
        <f>if(surveydata3!H273="", 0, 1)</f>
        <v>1</v>
      </c>
      <c r="G274">
        <f>if(surveydata3!I273="", 0, 1)</f>
        <v>0</v>
      </c>
      <c r="H274" s="4">
        <v>27656.0</v>
      </c>
      <c r="I274" s="2">
        <f t="shared" si="1"/>
        <v>42</v>
      </c>
      <c r="J274" s="2">
        <v>8.0</v>
      </c>
      <c r="K274" s="2">
        <v>0.0</v>
      </c>
      <c r="L274" s="2">
        <v>10.0</v>
      </c>
      <c r="M274" s="2">
        <v>10.0</v>
      </c>
      <c r="N274" s="2" t="s">
        <v>87</v>
      </c>
      <c r="O274" s="2">
        <v>1.0</v>
      </c>
      <c r="P274" s="2" t="s">
        <v>89</v>
      </c>
      <c r="R274" t="str">
        <f t="shared" si="2"/>
        <v>t-shirt</v>
      </c>
      <c r="S274" s="2" t="s">
        <v>130</v>
      </c>
      <c r="U274" t="str">
        <f t="shared" si="3"/>
        <v>“Machine learning for life”</v>
      </c>
      <c r="V274" s="2">
        <v>1.0</v>
      </c>
      <c r="W274" s="2" t="s">
        <v>195</v>
      </c>
      <c r="Y274" t="str">
        <f t="shared" si="4"/>
        <v>Co-founder (or solo founder)</v>
      </c>
      <c r="Z274" s="2" t="s">
        <v>207</v>
      </c>
      <c r="AB274" t="str">
        <f t="shared" si="5"/>
        <v>C-Level</v>
      </c>
      <c r="AC274" s="2" t="s">
        <v>123</v>
      </c>
      <c r="AE274" t="str">
        <f t="shared" si="6"/>
        <v>Technology &amp; Internet</v>
      </c>
      <c r="AF274" s="2">
        <v>18.0</v>
      </c>
      <c r="AG274" s="2" t="s">
        <v>1472</v>
      </c>
      <c r="AH274" s="2" t="s">
        <v>114</v>
      </c>
      <c r="AI274" s="11">
        <f>if(surveydata3!AE273="", 0, 1)</f>
        <v>0</v>
      </c>
      <c r="AJ274" s="11">
        <f>if(surveydata3!AF273="", 0, 1)</f>
        <v>0</v>
      </c>
      <c r="AK274" s="11">
        <f>if(surveydata3!AG273="", 0, 1)</f>
        <v>0</v>
      </c>
      <c r="AL274" s="11">
        <f>if(surveydata3!AH273="", 0, 1)</f>
        <v>0</v>
      </c>
      <c r="AM274" s="11">
        <f>if(surveydata3!AI273="", 0, 1)</f>
        <v>0</v>
      </c>
      <c r="AN274" s="11">
        <f>if(surveydata3!AJ273="", 0, 1)</f>
        <v>1</v>
      </c>
      <c r="AO274" s="11">
        <f>if(surveydata3!AK273="", 0, 1)</f>
        <v>0</v>
      </c>
      <c r="AP274" s="11">
        <f>if(surveydata3!AL273="", 0, 1)</f>
        <v>0</v>
      </c>
      <c r="AQ274" s="11">
        <f>if(surveydata3!AM273="", 0, 1)</f>
        <v>0</v>
      </c>
      <c r="AR274" s="11">
        <f>if(surveydata3!AN273="", 0, 1)</f>
        <v>0</v>
      </c>
      <c r="AS274" s="2" t="s">
        <v>116</v>
      </c>
      <c r="AU274" t="str">
        <f t="shared" si="7"/>
        <v>Stack Overflow</v>
      </c>
      <c r="AV274" s="2">
        <v>4.0</v>
      </c>
      <c r="AX274">
        <f t="shared" si="8"/>
        <v>4</v>
      </c>
      <c r="AZ274" s="2">
        <v>30.0</v>
      </c>
      <c r="BA274">
        <f t="shared" si="9"/>
        <v>30</v>
      </c>
      <c r="BB274" s="2">
        <v>50.0</v>
      </c>
      <c r="BC274" s="2" t="s">
        <v>1473</v>
      </c>
      <c r="BD274" s="2" t="s">
        <v>101</v>
      </c>
      <c r="BF274" t="str">
        <f t="shared" si="10"/>
        <v>Google</v>
      </c>
      <c r="BG274" s="2">
        <v>10.0</v>
      </c>
      <c r="BH274" s="2" t="s">
        <v>1474</v>
      </c>
      <c r="BI274" s="2" t="s">
        <v>1475</v>
      </c>
      <c r="BJ274" s="2" t="s">
        <v>1476</v>
      </c>
    </row>
    <row r="275">
      <c r="A275" s="2">
        <v>272.0</v>
      </c>
      <c r="B275">
        <f>if(surveydata3!D274="", 0, 1)</f>
        <v>0</v>
      </c>
      <c r="C275">
        <f>if(surveydata3!E274="", 0, 1)</f>
        <v>0</v>
      </c>
      <c r="D275">
        <f>if(surveydata3!F274="", 0, 1)</f>
        <v>0</v>
      </c>
      <c r="E275">
        <f>if(surveydata3!G274="", 0, 1)</f>
        <v>0</v>
      </c>
      <c r="F275">
        <f>if(surveydata3!H274="", 0, 1)</f>
        <v>1</v>
      </c>
      <c r="G275">
        <f>if(surveydata3!I274="", 0, 1)</f>
        <v>0</v>
      </c>
      <c r="H275" s="4">
        <v>30771.0</v>
      </c>
      <c r="I275" s="2">
        <f t="shared" si="1"/>
        <v>34</v>
      </c>
      <c r="J275" s="2">
        <v>8.0</v>
      </c>
      <c r="K275" s="2">
        <v>0.0</v>
      </c>
      <c r="L275" s="2">
        <v>10.0</v>
      </c>
      <c r="M275" s="2">
        <v>2.0</v>
      </c>
      <c r="N275" s="2" t="s">
        <v>87</v>
      </c>
      <c r="O275" s="2">
        <v>0.0</v>
      </c>
      <c r="P275" s="2" t="s">
        <v>172</v>
      </c>
      <c r="R275" t="str">
        <f t="shared" si="2"/>
        <v>hat</v>
      </c>
      <c r="S275" s="2" t="s">
        <v>90</v>
      </c>
      <c r="U275" t="str">
        <f t="shared" si="3"/>
        <v>”Math - all the cool kids are doing it”</v>
      </c>
      <c r="V275" s="2">
        <v>1.0</v>
      </c>
      <c r="W275" s="2" t="s">
        <v>315</v>
      </c>
      <c r="Y275" t="str">
        <f t="shared" si="4"/>
        <v>Software Engineer</v>
      </c>
      <c r="Z275" s="2" t="s">
        <v>111</v>
      </c>
      <c r="AB275" t="str">
        <f t="shared" si="5"/>
        <v>Individual Contributor</v>
      </c>
      <c r="AC275" s="2" t="s">
        <v>123</v>
      </c>
      <c r="AE275" t="str">
        <f t="shared" si="6"/>
        <v>Technology &amp; Internet</v>
      </c>
      <c r="AF275" s="2">
        <v>14.0</v>
      </c>
      <c r="AG275" s="2" t="s">
        <v>1477</v>
      </c>
      <c r="AH275" s="2" t="s">
        <v>78</v>
      </c>
      <c r="AI275" s="11">
        <f>if(surveydata3!AE274="", 0, 1)</f>
        <v>0</v>
      </c>
      <c r="AJ275" s="11">
        <f>if(surveydata3!AF274="", 0, 1)</f>
        <v>0</v>
      </c>
      <c r="AK275" s="11">
        <f>if(surveydata3!AG274="", 0, 1)</f>
        <v>0</v>
      </c>
      <c r="AL275" s="11">
        <f>if(surveydata3!AH274="", 0, 1)</f>
        <v>0</v>
      </c>
      <c r="AM275" s="11">
        <f>if(surveydata3!AI274="", 0, 1)</f>
        <v>0</v>
      </c>
      <c r="AN275" s="11">
        <f>if(surveydata3!AJ274="", 0, 1)</f>
        <v>1</v>
      </c>
      <c r="AO275" s="11">
        <f>if(surveydata3!AK274="", 0, 1)</f>
        <v>0</v>
      </c>
      <c r="AP275" s="11">
        <f>if(surveydata3!AL274="", 0, 1)</f>
        <v>0</v>
      </c>
      <c r="AQ275" s="11">
        <f>if(surveydata3!AM274="", 0, 1)</f>
        <v>0</v>
      </c>
      <c r="AR275" s="11">
        <f>if(surveydata3!AN274="", 0, 1)</f>
        <v>0</v>
      </c>
      <c r="AS275" s="2" t="s">
        <v>97</v>
      </c>
      <c r="AU275" t="str">
        <f t="shared" si="7"/>
        <v>Forums</v>
      </c>
      <c r="AV275" s="2">
        <v>6.0</v>
      </c>
      <c r="AX275">
        <f t="shared" si="8"/>
        <v>6</v>
      </c>
      <c r="AY275" s="2">
        <v>2.0</v>
      </c>
      <c r="BA275">
        <f t="shared" si="9"/>
        <v>2</v>
      </c>
      <c r="BB275" s="2">
        <v>12.0</v>
      </c>
      <c r="BC275" s="2" t="s">
        <v>1478</v>
      </c>
      <c r="BD275" s="2" t="s">
        <v>292</v>
      </c>
      <c r="BF275" t="str">
        <f t="shared" si="10"/>
        <v>Facebook</v>
      </c>
      <c r="BG275" s="2">
        <v>8.0</v>
      </c>
      <c r="BH275" s="2" t="s">
        <v>1479</v>
      </c>
      <c r="BI275" s="2" t="s">
        <v>1480</v>
      </c>
      <c r="BJ275" s="2" t="s">
        <v>1481</v>
      </c>
    </row>
    <row r="276">
      <c r="A276" s="2">
        <v>273.0</v>
      </c>
      <c r="B276">
        <f>if(surveydata3!D275="", 0, 1)</f>
        <v>0</v>
      </c>
      <c r="C276">
        <f>if(surveydata3!E275="", 0, 1)</f>
        <v>0</v>
      </c>
      <c r="D276">
        <f>if(surveydata3!F275="", 0, 1)</f>
        <v>0</v>
      </c>
      <c r="E276">
        <f>if(surveydata3!G275="", 0, 1)</f>
        <v>0</v>
      </c>
      <c r="F276">
        <f>if(surveydata3!H275="", 0, 1)</f>
        <v>1</v>
      </c>
      <c r="G276">
        <f>if(surveydata3!I275="", 0, 1)</f>
        <v>0</v>
      </c>
      <c r="H276" s="4">
        <v>32356.0</v>
      </c>
      <c r="I276" s="2">
        <f t="shared" si="1"/>
        <v>30</v>
      </c>
      <c r="J276" s="2">
        <v>7.0</v>
      </c>
      <c r="K276" s="2">
        <v>50.0</v>
      </c>
      <c r="L276" s="2">
        <v>10.0</v>
      </c>
      <c r="M276" s="2">
        <v>10.0</v>
      </c>
      <c r="N276" s="2" t="s">
        <v>327</v>
      </c>
      <c r="O276" s="2">
        <v>0.0</v>
      </c>
      <c r="P276" s="2" t="s">
        <v>89</v>
      </c>
      <c r="R276" t="str">
        <f t="shared" si="2"/>
        <v>t-shirt</v>
      </c>
      <c r="S276" s="2" t="s">
        <v>130</v>
      </c>
      <c r="U276" t="str">
        <f t="shared" si="3"/>
        <v>“Machine learning for life”</v>
      </c>
      <c r="V276" s="2">
        <v>1.0</v>
      </c>
      <c r="W276" s="2" t="s">
        <v>315</v>
      </c>
      <c r="Y276" t="str">
        <f t="shared" si="4"/>
        <v>Software Engineer</v>
      </c>
      <c r="Z276" s="2" t="s">
        <v>111</v>
      </c>
      <c r="AB276" t="str">
        <f t="shared" si="5"/>
        <v>Individual Contributor</v>
      </c>
      <c r="AC276" s="2" t="s">
        <v>228</v>
      </c>
      <c r="AE276" t="str">
        <f t="shared" si="6"/>
        <v>Healthcare and Pharmaceuticals</v>
      </c>
      <c r="AF276" s="2">
        <v>7.0</v>
      </c>
      <c r="AH276" s="2" t="s">
        <v>114</v>
      </c>
      <c r="AI276" s="11">
        <f>if(surveydata3!AE275="", 0, 1)</f>
        <v>0</v>
      </c>
      <c r="AJ276" s="11">
        <f>if(surveydata3!AF275="", 0, 1)</f>
        <v>0</v>
      </c>
      <c r="AK276" s="11">
        <f>if(surveydata3!AG275="", 0, 1)</f>
        <v>0</v>
      </c>
      <c r="AL276" s="11">
        <f>if(surveydata3!AH275="", 0, 1)</f>
        <v>1</v>
      </c>
      <c r="AM276" s="11">
        <f>if(surveydata3!AI275="", 0, 1)</f>
        <v>0</v>
      </c>
      <c r="AN276" s="11">
        <f>if(surveydata3!AJ275="", 0, 1)</f>
        <v>0</v>
      </c>
      <c r="AO276" s="11">
        <f>if(surveydata3!AK275="", 0, 1)</f>
        <v>0</v>
      </c>
      <c r="AP276" s="11">
        <f>if(surveydata3!AL275="", 0, 1)</f>
        <v>0</v>
      </c>
      <c r="AQ276" s="11">
        <f>if(surveydata3!AM275="", 0, 1)</f>
        <v>0</v>
      </c>
      <c r="AR276" s="11">
        <f>if(surveydata3!AN275="", 0, 1)</f>
        <v>0</v>
      </c>
      <c r="AS276" s="2" t="s">
        <v>97</v>
      </c>
      <c r="AU276" t="str">
        <f t="shared" si="7"/>
        <v>Forums</v>
      </c>
      <c r="AV276" s="2">
        <v>3.0</v>
      </c>
      <c r="AX276">
        <f t="shared" si="8"/>
        <v>3</v>
      </c>
      <c r="AY276" s="2">
        <v>2.0</v>
      </c>
      <c r="BA276">
        <f t="shared" si="9"/>
        <v>2</v>
      </c>
      <c r="BB276" s="2">
        <v>8.0</v>
      </c>
      <c r="BC276" s="2" t="s">
        <v>1482</v>
      </c>
      <c r="BD276" s="2" t="s">
        <v>84</v>
      </c>
      <c r="BF276" t="str">
        <f t="shared" si="10"/>
        <v>Friend / word of mouth</v>
      </c>
      <c r="BG276" s="2">
        <v>10.0</v>
      </c>
      <c r="BH276" s="2" t="s">
        <v>1483</v>
      </c>
    </row>
    <row r="277">
      <c r="A277" s="2">
        <v>274.0</v>
      </c>
      <c r="B277">
        <f>if(surveydata3!D276="", 0, 1)</f>
        <v>0</v>
      </c>
      <c r="C277">
        <f>if(surveydata3!E276="", 0, 1)</f>
        <v>1</v>
      </c>
      <c r="D277">
        <f>if(surveydata3!F276="", 0, 1)</f>
        <v>0</v>
      </c>
      <c r="E277">
        <f>if(surveydata3!G276="", 0, 1)</f>
        <v>0</v>
      </c>
      <c r="F277">
        <f>if(surveydata3!H276="", 0, 1)</f>
        <v>1</v>
      </c>
      <c r="G277">
        <f>if(surveydata3!I276="", 0, 1)</f>
        <v>0</v>
      </c>
      <c r="H277" s="4">
        <v>32492.0</v>
      </c>
      <c r="I277" s="2">
        <f t="shared" si="1"/>
        <v>29</v>
      </c>
      <c r="J277" s="2">
        <v>7.0</v>
      </c>
      <c r="K277" s="2">
        <v>120.0</v>
      </c>
      <c r="L277" s="2">
        <v>11.0</v>
      </c>
      <c r="M277" s="2">
        <v>6.0</v>
      </c>
      <c r="N277" s="2" t="s">
        <v>128</v>
      </c>
      <c r="O277" s="2">
        <v>1.0</v>
      </c>
      <c r="P277" s="2" t="s">
        <v>89</v>
      </c>
      <c r="R277" t="str">
        <f t="shared" si="2"/>
        <v>t-shirt</v>
      </c>
      <c r="S277" s="2" t="s">
        <v>72</v>
      </c>
      <c r="U277" t="str">
        <f t="shared" si="3"/>
        <v>“Data is the new bacon"</v>
      </c>
      <c r="V277" s="2">
        <v>1.0</v>
      </c>
      <c r="W277" s="2" t="s">
        <v>315</v>
      </c>
      <c r="Y277" t="str">
        <f t="shared" si="4"/>
        <v>Software Engineer</v>
      </c>
      <c r="Z277" s="2" t="s">
        <v>111</v>
      </c>
      <c r="AB277" t="str">
        <f t="shared" si="5"/>
        <v>Individual Contributor</v>
      </c>
      <c r="AC277" s="2" t="s">
        <v>123</v>
      </c>
      <c r="AE277" t="str">
        <f t="shared" si="6"/>
        <v>Technology &amp; Internet</v>
      </c>
      <c r="AF277" s="2">
        <v>3.0</v>
      </c>
      <c r="AG277" s="2" t="s">
        <v>1484</v>
      </c>
      <c r="AH277" s="2" t="s">
        <v>78</v>
      </c>
      <c r="AI277" s="11">
        <f>if(surveydata3!AE276="", 0, 1)</f>
        <v>0</v>
      </c>
      <c r="AJ277" s="11">
        <f>if(surveydata3!AF276="", 0, 1)</f>
        <v>0</v>
      </c>
      <c r="AK277" s="11">
        <f>if(surveydata3!AG276="", 0, 1)</f>
        <v>0</v>
      </c>
      <c r="AL277" s="11">
        <f>if(surveydata3!AH276="", 0, 1)</f>
        <v>0</v>
      </c>
      <c r="AM277" s="11">
        <f>if(surveydata3!AI276="", 0, 1)</f>
        <v>0</v>
      </c>
      <c r="AN277" s="11">
        <f>if(surveydata3!AJ276="", 0, 1)</f>
        <v>1</v>
      </c>
      <c r="AO277" s="11">
        <f>if(surveydata3!AK276="", 0, 1)</f>
        <v>0</v>
      </c>
      <c r="AP277" s="11">
        <f>if(surveydata3!AL276="", 0, 1)</f>
        <v>0</v>
      </c>
      <c r="AQ277" s="11">
        <f>if(surveydata3!AM276="", 0, 1)</f>
        <v>0</v>
      </c>
      <c r="AR277" s="11">
        <f>if(surveydata3!AN276="", 0, 1)</f>
        <v>0</v>
      </c>
      <c r="AS277" s="2" t="s">
        <v>97</v>
      </c>
      <c r="AU277" t="str">
        <f t="shared" si="7"/>
        <v>Forums</v>
      </c>
      <c r="AV277" s="2">
        <v>6.0</v>
      </c>
      <c r="AX277">
        <f t="shared" si="8"/>
        <v>6</v>
      </c>
      <c r="AY277" s="2">
        <v>3.0</v>
      </c>
      <c r="BA277">
        <f t="shared" si="9"/>
        <v>3</v>
      </c>
      <c r="BB277" s="2">
        <v>72.0</v>
      </c>
      <c r="BC277" s="2" t="s">
        <v>1485</v>
      </c>
      <c r="BD277" s="2" t="s">
        <v>292</v>
      </c>
      <c r="BF277" t="str">
        <f t="shared" si="10"/>
        <v>Facebook</v>
      </c>
      <c r="BG277" s="2">
        <v>9.0</v>
      </c>
      <c r="BH277" s="2" t="s">
        <v>1486</v>
      </c>
      <c r="BI277" s="2" t="s">
        <v>1487</v>
      </c>
      <c r="BJ277" s="2" t="s">
        <v>1488</v>
      </c>
    </row>
    <row r="278">
      <c r="A278" s="2">
        <v>275.0</v>
      </c>
      <c r="B278">
        <f>if(surveydata3!D277="", 0, 1)</f>
        <v>0</v>
      </c>
      <c r="C278">
        <f>if(surveydata3!E277="", 0, 1)</f>
        <v>1</v>
      </c>
      <c r="D278">
        <f>if(surveydata3!F277="", 0, 1)</f>
        <v>0</v>
      </c>
      <c r="E278">
        <f>if(surveydata3!G277="", 0, 1)</f>
        <v>0</v>
      </c>
      <c r="F278">
        <f>if(surveydata3!H277="", 0, 1)</f>
        <v>0</v>
      </c>
      <c r="G278">
        <f>if(surveydata3!I277="", 0, 1)</f>
        <v>0</v>
      </c>
      <c r="H278" s="4">
        <v>31335.0</v>
      </c>
      <c r="I278" s="2">
        <f t="shared" si="1"/>
        <v>32</v>
      </c>
      <c r="J278" s="2">
        <v>7.0</v>
      </c>
      <c r="K278" s="2">
        <v>30.0</v>
      </c>
      <c r="L278" s="2">
        <v>11.0</v>
      </c>
      <c r="M278" s="2">
        <v>5.0</v>
      </c>
      <c r="N278" s="2" t="s">
        <v>192</v>
      </c>
      <c r="O278" s="2">
        <v>0.0</v>
      </c>
      <c r="P278" s="2" t="s">
        <v>71</v>
      </c>
      <c r="R278" t="str">
        <f t="shared" si="2"/>
        <v>hoodie</v>
      </c>
      <c r="S278" s="2" t="s">
        <v>72</v>
      </c>
      <c r="U278" t="str">
        <f t="shared" si="3"/>
        <v>“Data is the new bacon"</v>
      </c>
      <c r="V278" s="2">
        <v>1.0</v>
      </c>
      <c r="W278" s="2" t="s">
        <v>35</v>
      </c>
      <c r="Y278" t="str">
        <f t="shared" si="4"/>
        <v>Data Analyst</v>
      </c>
      <c r="Z278" s="2" t="s">
        <v>111</v>
      </c>
      <c r="AB278" t="str">
        <f t="shared" si="5"/>
        <v>Individual Contributor</v>
      </c>
      <c r="AC278" s="2" t="s">
        <v>322</v>
      </c>
      <c r="AE278" t="str">
        <f t="shared" si="6"/>
        <v>Insurance</v>
      </c>
      <c r="AF278" s="2">
        <v>4.0</v>
      </c>
      <c r="AG278" s="2" t="s">
        <v>1489</v>
      </c>
      <c r="AH278" s="2" t="s">
        <v>114</v>
      </c>
      <c r="AI278" s="11">
        <f>if(surveydata3!AE277="", 0, 1)</f>
        <v>1</v>
      </c>
      <c r="AJ278" s="11">
        <f>if(surveydata3!AF277="", 0, 1)</f>
        <v>1</v>
      </c>
      <c r="AK278" s="11">
        <f>if(surveydata3!AG277="", 0, 1)</f>
        <v>0</v>
      </c>
      <c r="AL278" s="11">
        <f>if(surveydata3!AH277="", 0, 1)</f>
        <v>0</v>
      </c>
      <c r="AM278" s="11">
        <f>if(surveydata3!AI277="", 0, 1)</f>
        <v>0</v>
      </c>
      <c r="AN278" s="11">
        <f>if(surveydata3!AJ277="", 0, 1)</f>
        <v>0</v>
      </c>
      <c r="AO278" s="11">
        <f>if(surveydata3!AK277="", 0, 1)</f>
        <v>0</v>
      </c>
      <c r="AP278" s="11">
        <f>if(surveydata3!AL277="", 0, 1)</f>
        <v>0</v>
      </c>
      <c r="AQ278" s="11">
        <f>if(surveydata3!AM277="", 0, 1)</f>
        <v>0</v>
      </c>
      <c r="AR278" s="11">
        <f>if(surveydata3!AN277="", 0, 1)</f>
        <v>0</v>
      </c>
      <c r="AS278" s="2" t="s">
        <v>237</v>
      </c>
      <c r="AU278" t="str">
        <f t="shared" si="7"/>
        <v>Mentor Help (classroom or 1:1 mentors)</v>
      </c>
      <c r="AV278" s="2">
        <v>3.0</v>
      </c>
      <c r="AX278">
        <f t="shared" si="8"/>
        <v>3</v>
      </c>
      <c r="AY278" s="2">
        <v>5.0</v>
      </c>
      <c r="BA278">
        <f t="shared" si="9"/>
        <v>5</v>
      </c>
      <c r="BB278" s="2">
        <v>60.0</v>
      </c>
      <c r="BC278" s="2" t="s">
        <v>1490</v>
      </c>
      <c r="BD278" s="2" t="s">
        <v>101</v>
      </c>
      <c r="BF278" t="str">
        <f t="shared" si="10"/>
        <v>Google</v>
      </c>
      <c r="BG278" s="2">
        <v>7.0</v>
      </c>
      <c r="BH278" s="2" t="s">
        <v>1491</v>
      </c>
      <c r="BI278" s="2" t="s">
        <v>1492</v>
      </c>
      <c r="BJ278" s="2" t="s">
        <v>392</v>
      </c>
    </row>
    <row r="279">
      <c r="A279" s="2">
        <v>276.0</v>
      </c>
      <c r="B279">
        <f>if(surveydata3!D278="", 0, 1)</f>
        <v>1</v>
      </c>
      <c r="C279">
        <f>if(surveydata3!E278="", 0, 1)</f>
        <v>0</v>
      </c>
      <c r="D279">
        <f>if(surveydata3!F278="", 0, 1)</f>
        <v>0</v>
      </c>
      <c r="E279">
        <f>if(surveydata3!G278="", 0, 1)</f>
        <v>0</v>
      </c>
      <c r="F279">
        <f>if(surveydata3!H278="", 0, 1)</f>
        <v>0</v>
      </c>
      <c r="G279">
        <f>if(surveydata3!I278="", 0, 1)</f>
        <v>0</v>
      </c>
      <c r="H279" s="4">
        <v>32604.0</v>
      </c>
      <c r="I279" s="2">
        <f t="shared" si="1"/>
        <v>29</v>
      </c>
      <c r="J279" s="2">
        <v>8.0</v>
      </c>
      <c r="K279" s="2">
        <v>60.0</v>
      </c>
      <c r="L279" s="2">
        <v>13.0</v>
      </c>
      <c r="M279" s="2">
        <v>3.0</v>
      </c>
      <c r="N279" s="2" t="s">
        <v>134</v>
      </c>
      <c r="O279" s="2">
        <v>1.0</v>
      </c>
      <c r="P279" s="2" t="s">
        <v>108</v>
      </c>
      <c r="R279" t="str">
        <f t="shared" si="2"/>
        <v>jacket (brand is TBD... probably Patagonia)</v>
      </c>
      <c r="S279" s="2" t="s">
        <v>90</v>
      </c>
      <c r="U279" t="str">
        <f t="shared" si="3"/>
        <v>”Math - all the cool kids are doing it”</v>
      </c>
      <c r="V279" s="2">
        <v>1.0</v>
      </c>
      <c r="W279" s="2" t="s">
        <v>315</v>
      </c>
      <c r="Y279" t="str">
        <f t="shared" si="4"/>
        <v>Software Engineer</v>
      </c>
      <c r="Z279" s="2" t="s">
        <v>111</v>
      </c>
      <c r="AB279" t="str">
        <f t="shared" si="5"/>
        <v>Individual Contributor</v>
      </c>
      <c r="AC279" s="2" t="s">
        <v>407</v>
      </c>
      <c r="AE279" t="str">
        <f t="shared" si="6"/>
        <v>Real Estate</v>
      </c>
      <c r="AF279" s="2">
        <v>5.0</v>
      </c>
      <c r="AG279" s="2" t="s">
        <v>1493</v>
      </c>
      <c r="AH279" s="2" t="s">
        <v>78</v>
      </c>
      <c r="AI279" s="11">
        <f>if(surveydata3!AE278="", 0, 1)</f>
        <v>0</v>
      </c>
      <c r="AJ279" s="11">
        <f>if(surveydata3!AF278="", 0, 1)</f>
        <v>0</v>
      </c>
      <c r="AK279" s="11">
        <f>if(surveydata3!AG278="", 0, 1)</f>
        <v>0</v>
      </c>
      <c r="AL279" s="11">
        <f>if(surveydata3!AH278="", 0, 1)</f>
        <v>0</v>
      </c>
      <c r="AM279" s="11">
        <f>if(surveydata3!AI278="", 0, 1)</f>
        <v>0</v>
      </c>
      <c r="AN279" s="11">
        <f>if(surveydata3!AJ278="", 0, 1)</f>
        <v>0</v>
      </c>
      <c r="AO279" s="11">
        <f>if(surveydata3!AK278="", 0, 1)</f>
        <v>0</v>
      </c>
      <c r="AP279" s="11">
        <f>if(surveydata3!AL278="", 0, 1)</f>
        <v>0</v>
      </c>
      <c r="AQ279" s="11">
        <f>if(surveydata3!AM278="", 0, 1)</f>
        <v>0</v>
      </c>
      <c r="AR279" s="11">
        <f>if(surveydata3!AN278="", 0, 1)</f>
        <v>1</v>
      </c>
      <c r="AS279" s="2" t="s">
        <v>79</v>
      </c>
      <c r="AU279" t="str">
        <f t="shared" si="7"/>
        <v>Slack Channel</v>
      </c>
      <c r="AV279" s="2">
        <v>3.0</v>
      </c>
      <c r="AX279">
        <f t="shared" si="8"/>
        <v>3</v>
      </c>
      <c r="AY279" s="2">
        <v>6.0</v>
      </c>
      <c r="BA279">
        <f t="shared" si="9"/>
        <v>6</v>
      </c>
      <c r="BB279" s="2">
        <v>12.0</v>
      </c>
      <c r="BC279" s="2" t="s">
        <v>1495</v>
      </c>
      <c r="BD279" s="2" t="s">
        <v>101</v>
      </c>
      <c r="BF279" t="str">
        <f t="shared" si="10"/>
        <v>Google</v>
      </c>
      <c r="BG279" s="2">
        <v>10.0</v>
      </c>
      <c r="BH279" s="2" t="s">
        <v>1496</v>
      </c>
      <c r="BI279" s="2" t="s">
        <v>1497</v>
      </c>
      <c r="BJ279" s="2" t="s">
        <v>1498</v>
      </c>
    </row>
    <row r="280">
      <c r="A280" s="2">
        <v>277.0</v>
      </c>
      <c r="B280">
        <f>if(surveydata3!D279="", 0, 1)</f>
        <v>0</v>
      </c>
      <c r="C280">
        <f>if(surveydata3!E279="", 0, 1)</f>
        <v>1</v>
      </c>
      <c r="D280">
        <f>if(surveydata3!F279="", 0, 1)</f>
        <v>0</v>
      </c>
      <c r="E280">
        <f>if(surveydata3!G279="", 0, 1)</f>
        <v>0</v>
      </c>
      <c r="F280">
        <f>if(surveydata3!H279="", 0, 1)</f>
        <v>1</v>
      </c>
      <c r="G280">
        <f>if(surveydata3!I279="", 0, 1)</f>
        <v>0</v>
      </c>
      <c r="H280" s="4">
        <v>33046.0</v>
      </c>
      <c r="I280" s="2">
        <f t="shared" si="1"/>
        <v>28</v>
      </c>
      <c r="J280" s="2">
        <v>9.0</v>
      </c>
      <c r="K280" s="2">
        <v>0.0</v>
      </c>
      <c r="L280" s="2">
        <v>10.0</v>
      </c>
      <c r="M280" s="2">
        <v>10.0</v>
      </c>
      <c r="N280" s="2" t="s">
        <v>120</v>
      </c>
      <c r="O280" s="2">
        <v>0.0</v>
      </c>
      <c r="P280" s="2" t="s">
        <v>71</v>
      </c>
      <c r="R280" t="str">
        <f t="shared" si="2"/>
        <v>hoodie</v>
      </c>
      <c r="S280" s="2" t="s">
        <v>135</v>
      </c>
      <c r="U280" t="str">
        <f t="shared" si="3"/>
        <v>“A quality life demands quality questions”</v>
      </c>
      <c r="V280" s="2">
        <v>1.0</v>
      </c>
      <c r="W280" s="2" t="s">
        <v>91</v>
      </c>
      <c r="Y280" t="str">
        <f t="shared" si="4"/>
        <v>Educator / Instructor</v>
      </c>
      <c r="Z280" s="2" t="s">
        <v>122</v>
      </c>
      <c r="AB280" t="str">
        <f t="shared" si="5"/>
        <v>Director</v>
      </c>
      <c r="AC280" s="2" t="s">
        <v>76</v>
      </c>
      <c r="AE280" t="str">
        <f t="shared" si="6"/>
        <v>Education</v>
      </c>
      <c r="AF280" s="2">
        <v>3.0</v>
      </c>
      <c r="AG280" s="2" t="s">
        <v>1499</v>
      </c>
      <c r="AH280" s="2" t="s">
        <v>96</v>
      </c>
      <c r="AI280" s="11">
        <f>if(surveydata3!AE279="", 0, 1)</f>
        <v>0</v>
      </c>
      <c r="AJ280" s="11">
        <f>if(surveydata3!AF279="", 0, 1)</f>
        <v>0</v>
      </c>
      <c r="AK280" s="11">
        <f>if(surveydata3!AG279="", 0, 1)</f>
        <v>0</v>
      </c>
      <c r="AL280" s="11">
        <f>if(surveydata3!AH279="", 0, 1)</f>
        <v>0</v>
      </c>
      <c r="AM280" s="11">
        <f>if(surveydata3!AI279="", 0, 1)</f>
        <v>0</v>
      </c>
      <c r="AN280" s="11">
        <f>if(surveydata3!AJ279="", 0, 1)</f>
        <v>1</v>
      </c>
      <c r="AO280" s="11">
        <f>if(surveydata3!AK279="", 0, 1)</f>
        <v>0</v>
      </c>
      <c r="AP280" s="11">
        <f>if(surveydata3!AL279="", 0, 1)</f>
        <v>0</v>
      </c>
      <c r="AQ280" s="11">
        <f>if(surveydata3!AM279="", 0, 1)</f>
        <v>0</v>
      </c>
      <c r="AR280" s="11">
        <f>if(surveydata3!AN279="", 0, 1)</f>
        <v>0</v>
      </c>
      <c r="AS280" s="2" t="s">
        <v>79</v>
      </c>
      <c r="AU280" t="str">
        <f t="shared" si="7"/>
        <v>Slack Channel</v>
      </c>
      <c r="AV280" s="2">
        <v>4.0</v>
      </c>
      <c r="AX280">
        <f t="shared" si="8"/>
        <v>4</v>
      </c>
      <c r="AY280" s="2">
        <v>3.0</v>
      </c>
      <c r="BA280">
        <f t="shared" si="9"/>
        <v>3</v>
      </c>
      <c r="BB280" s="2">
        <v>6.0</v>
      </c>
      <c r="BC280" s="2" t="s">
        <v>1500</v>
      </c>
      <c r="BD280" s="2" t="s">
        <v>84</v>
      </c>
      <c r="BF280" t="str">
        <f t="shared" si="10"/>
        <v>Friend / word of mouth</v>
      </c>
      <c r="BG280" s="2">
        <v>8.0</v>
      </c>
      <c r="BH280" s="2" t="s">
        <v>1501</v>
      </c>
      <c r="BI280" s="2" t="s">
        <v>1502</v>
      </c>
      <c r="BJ280" s="2" t="s">
        <v>1503</v>
      </c>
    </row>
    <row r="281">
      <c r="A281" s="2">
        <v>278.0</v>
      </c>
      <c r="B281">
        <f>if(surveydata3!D280="", 0, 1)</f>
        <v>1</v>
      </c>
      <c r="C281">
        <f>if(surveydata3!E280="", 0, 1)</f>
        <v>0</v>
      </c>
      <c r="D281">
        <f>if(surveydata3!F280="", 0, 1)</f>
        <v>0</v>
      </c>
      <c r="E281">
        <f>if(surveydata3!G280="", 0, 1)</f>
        <v>0</v>
      </c>
      <c r="F281">
        <f>if(surveydata3!H280="", 0, 1)</f>
        <v>0</v>
      </c>
      <c r="G281">
        <f>if(surveydata3!I280="", 0, 1)</f>
        <v>0</v>
      </c>
      <c r="H281" s="4">
        <v>28811.0</v>
      </c>
      <c r="I281" s="2">
        <f t="shared" si="1"/>
        <v>39</v>
      </c>
      <c r="J281" s="2">
        <v>7.0</v>
      </c>
      <c r="K281" s="2">
        <v>30.0</v>
      </c>
      <c r="L281" s="2">
        <v>14.0</v>
      </c>
      <c r="M281" s="2">
        <v>6.0</v>
      </c>
      <c r="N281" s="2" t="s">
        <v>437</v>
      </c>
      <c r="O281" s="2">
        <v>1.0</v>
      </c>
      <c r="P281" s="2" t="s">
        <v>71</v>
      </c>
      <c r="R281" t="str">
        <f t="shared" si="2"/>
        <v>hoodie</v>
      </c>
      <c r="S281" s="2" t="s">
        <v>72</v>
      </c>
      <c r="U281" t="str">
        <f t="shared" si="3"/>
        <v>“Data is the new bacon"</v>
      </c>
      <c r="V281" s="2">
        <v>1.0</v>
      </c>
      <c r="W281" s="2" t="s">
        <v>110</v>
      </c>
      <c r="Y281" t="str">
        <f t="shared" si="4"/>
        <v>Business/Strategy</v>
      </c>
      <c r="Z281" s="2" t="s">
        <v>207</v>
      </c>
      <c r="AB281" t="str">
        <f t="shared" si="5"/>
        <v>C-Level</v>
      </c>
      <c r="AC281" s="2" t="s">
        <v>123</v>
      </c>
      <c r="AE281" t="str">
        <f t="shared" si="6"/>
        <v>Technology &amp; Internet</v>
      </c>
      <c r="AF281" s="2">
        <v>16.0</v>
      </c>
      <c r="AG281" s="2" t="s">
        <v>1504</v>
      </c>
      <c r="AH281" s="2" t="s">
        <v>78</v>
      </c>
      <c r="AI281" s="11">
        <f>if(surveydata3!AE280="", 0, 1)</f>
        <v>0</v>
      </c>
      <c r="AJ281" s="11">
        <f>if(surveydata3!AF280="", 0, 1)</f>
        <v>0</v>
      </c>
      <c r="AK281" s="11">
        <f>if(surveydata3!AG280="", 0, 1)</f>
        <v>0</v>
      </c>
      <c r="AL281" s="11">
        <f>if(surveydata3!AH280="", 0, 1)</f>
        <v>0</v>
      </c>
      <c r="AM281" s="11">
        <f>if(surveydata3!AI280="", 0, 1)</f>
        <v>1</v>
      </c>
      <c r="AN281" s="11">
        <f>if(surveydata3!AJ280="", 0, 1)</f>
        <v>0</v>
      </c>
      <c r="AO281" s="11">
        <f>if(surveydata3!AK280="", 0, 1)</f>
        <v>0</v>
      </c>
      <c r="AP281" s="11">
        <f>if(surveydata3!AL280="", 0, 1)</f>
        <v>0</v>
      </c>
      <c r="AQ281" s="11">
        <f>if(surveydata3!AM280="", 0, 1)</f>
        <v>0</v>
      </c>
      <c r="AR281" s="11">
        <f>if(surveydata3!AN280="", 0, 1)</f>
        <v>0</v>
      </c>
      <c r="AS281" s="2" t="s">
        <v>237</v>
      </c>
      <c r="AU281" t="str">
        <f t="shared" si="7"/>
        <v>Mentor Help (classroom or 1:1 mentors)</v>
      </c>
      <c r="AV281" s="2">
        <v>6.0</v>
      </c>
      <c r="AX281">
        <f t="shared" si="8"/>
        <v>6</v>
      </c>
      <c r="AY281" s="2">
        <v>6.0</v>
      </c>
      <c r="BA281">
        <f t="shared" si="9"/>
        <v>6</v>
      </c>
      <c r="BB281" s="2">
        <v>40.0</v>
      </c>
      <c r="BC281" s="2" t="s">
        <v>1505</v>
      </c>
      <c r="BD281" s="2" t="s">
        <v>101</v>
      </c>
      <c r="BF281" t="str">
        <f t="shared" si="10"/>
        <v>Google</v>
      </c>
      <c r="BG281" s="2">
        <v>9.0</v>
      </c>
      <c r="BH281" s="2" t="s">
        <v>1506</v>
      </c>
      <c r="BI281" s="2" t="s">
        <v>1507</v>
      </c>
      <c r="BJ281" s="2" t="s">
        <v>420</v>
      </c>
    </row>
    <row r="282">
      <c r="A282" s="2">
        <v>279.0</v>
      </c>
      <c r="B282">
        <f>if(surveydata3!D281="", 0, 1)</f>
        <v>0</v>
      </c>
      <c r="C282">
        <f>if(surveydata3!E281="", 0, 1)</f>
        <v>1</v>
      </c>
      <c r="D282">
        <f>if(surveydata3!F281="", 0, 1)</f>
        <v>0</v>
      </c>
      <c r="E282">
        <f>if(surveydata3!G281="", 0, 1)</f>
        <v>0</v>
      </c>
      <c r="F282">
        <f>if(surveydata3!H281="", 0, 1)</f>
        <v>0</v>
      </c>
      <c r="G282">
        <f>if(surveydata3!I281="", 0, 1)</f>
        <v>0</v>
      </c>
      <c r="H282" s="4">
        <v>34183.0</v>
      </c>
      <c r="I282" s="2">
        <f t="shared" si="1"/>
        <v>25</v>
      </c>
      <c r="J282" s="2">
        <v>8.0</v>
      </c>
      <c r="K282" s="2">
        <v>50.0</v>
      </c>
      <c r="L282" s="2">
        <v>3.0</v>
      </c>
      <c r="M282" s="2">
        <v>5.0</v>
      </c>
      <c r="N282" s="2" t="s">
        <v>70</v>
      </c>
      <c r="O282" s="2">
        <v>1.0</v>
      </c>
      <c r="P282" s="2" t="s">
        <v>89</v>
      </c>
      <c r="R282" t="str">
        <f t="shared" si="2"/>
        <v>t-shirt</v>
      </c>
      <c r="T282" s="2" t="s">
        <v>1508</v>
      </c>
      <c r="U282" t="str">
        <f t="shared" si="3"/>
        <v>No slogan</v>
      </c>
      <c r="V282" s="2">
        <v>0.0</v>
      </c>
      <c r="Y282" t="str">
        <f t="shared" si="4"/>
        <v/>
      </c>
      <c r="AB282" t="str">
        <f t="shared" si="5"/>
        <v/>
      </c>
      <c r="AE282" t="str">
        <f t="shared" si="6"/>
        <v/>
      </c>
      <c r="AH282" s="2" t="s">
        <v>78</v>
      </c>
      <c r="AI282" s="11">
        <f>if(surveydata3!AE281="", 0, 1)</f>
        <v>0</v>
      </c>
      <c r="AJ282" s="11">
        <f>if(surveydata3!AF281="", 0, 1)</f>
        <v>0</v>
      </c>
      <c r="AK282" s="11">
        <f>if(surveydata3!AG281="", 0, 1)</f>
        <v>0</v>
      </c>
      <c r="AL282" s="11">
        <f>if(surveydata3!AH281="", 0, 1)</f>
        <v>0</v>
      </c>
      <c r="AM282" s="11">
        <f>if(surveydata3!AI281="", 0, 1)</f>
        <v>0</v>
      </c>
      <c r="AN282" s="11">
        <f>if(surveydata3!AJ281="", 0, 1)</f>
        <v>1</v>
      </c>
      <c r="AO282" s="11">
        <f>if(surveydata3!AK281="", 0, 1)</f>
        <v>0</v>
      </c>
      <c r="AP282" s="11">
        <f>if(surveydata3!AL281="", 0, 1)</f>
        <v>0</v>
      </c>
      <c r="AQ282" s="11">
        <f>if(surveydata3!AM281="", 0, 1)</f>
        <v>0</v>
      </c>
      <c r="AR282" s="11">
        <f>if(surveydata3!AN281="", 0, 1)</f>
        <v>0</v>
      </c>
      <c r="AS282" s="2" t="s">
        <v>79</v>
      </c>
      <c r="AU282" t="str">
        <f t="shared" si="7"/>
        <v>Slack Channel</v>
      </c>
      <c r="AV282" s="2">
        <v>1.0</v>
      </c>
      <c r="AX282">
        <f t="shared" si="8"/>
        <v>1</v>
      </c>
      <c r="AY282" s="2">
        <v>3.0</v>
      </c>
      <c r="BA282">
        <f t="shared" si="9"/>
        <v>3</v>
      </c>
      <c r="BB282" s="2">
        <v>4.0</v>
      </c>
      <c r="BC282" s="2" t="s">
        <v>1509</v>
      </c>
      <c r="BD282" s="2" t="s">
        <v>101</v>
      </c>
      <c r="BF282" t="str">
        <f t="shared" si="10"/>
        <v>Google</v>
      </c>
      <c r="BG282" s="2">
        <v>10.0</v>
      </c>
      <c r="BH282" s="2" t="s">
        <v>1510</v>
      </c>
      <c r="BI282" s="2" t="s">
        <v>1511</v>
      </c>
    </row>
    <row r="283">
      <c r="A283" s="2">
        <v>280.0</v>
      </c>
      <c r="B283">
        <f>if(surveydata3!D282="", 0, 1)</f>
        <v>1</v>
      </c>
      <c r="C283">
        <f>if(surveydata3!E282="", 0, 1)</f>
        <v>0</v>
      </c>
      <c r="D283">
        <f>if(surveydata3!F282="", 0, 1)</f>
        <v>0</v>
      </c>
      <c r="E283">
        <f>if(surveydata3!G282="", 0, 1)</f>
        <v>1</v>
      </c>
      <c r="F283">
        <f>if(surveydata3!H282="", 0, 1)</f>
        <v>1</v>
      </c>
      <c r="G283">
        <f>if(surveydata3!I282="", 0, 1)</f>
        <v>0</v>
      </c>
      <c r="H283" s="4">
        <v>31141.0</v>
      </c>
      <c r="I283" s="2">
        <f t="shared" si="1"/>
        <v>33</v>
      </c>
      <c r="J283" s="2">
        <v>8.0</v>
      </c>
      <c r="K283" s="2">
        <v>120.0</v>
      </c>
      <c r="L283" s="2">
        <v>10.0</v>
      </c>
      <c r="M283" s="2">
        <v>10.0</v>
      </c>
      <c r="N283" s="2" t="s">
        <v>87</v>
      </c>
      <c r="O283" s="2">
        <v>1.0</v>
      </c>
      <c r="P283" s="2" t="s">
        <v>71</v>
      </c>
      <c r="R283" t="str">
        <f t="shared" si="2"/>
        <v>hoodie</v>
      </c>
      <c r="S283" s="2" t="s">
        <v>130</v>
      </c>
      <c r="U283" t="str">
        <f t="shared" si="3"/>
        <v>“Machine learning for life”</v>
      </c>
      <c r="V283" s="2">
        <v>1.0</v>
      </c>
      <c r="W283" s="2" t="s">
        <v>515</v>
      </c>
      <c r="Y283" t="str">
        <f t="shared" si="4"/>
        <v>Research</v>
      </c>
      <c r="Z283" s="2" t="s">
        <v>75</v>
      </c>
      <c r="AB283" t="str">
        <f t="shared" si="5"/>
        <v>Manager</v>
      </c>
      <c r="AC283" s="2" t="s">
        <v>123</v>
      </c>
      <c r="AE283" t="str">
        <f t="shared" si="6"/>
        <v>Technology &amp; Internet</v>
      </c>
      <c r="AF283" s="2">
        <v>10.0</v>
      </c>
      <c r="AG283" s="2" t="s">
        <v>1512</v>
      </c>
      <c r="AH283" s="2" t="s">
        <v>78</v>
      </c>
      <c r="AI283" s="11">
        <f>if(surveydata3!AE282="", 0, 1)</f>
        <v>0</v>
      </c>
      <c r="AJ283" s="11">
        <f>if(surveydata3!AF282="", 0, 1)</f>
        <v>0</v>
      </c>
      <c r="AK283" s="11">
        <f>if(surveydata3!AG282="", 0, 1)</f>
        <v>0</v>
      </c>
      <c r="AL283" s="11">
        <f>if(surveydata3!AH282="", 0, 1)</f>
        <v>0</v>
      </c>
      <c r="AM283" s="11">
        <f>if(surveydata3!AI282="", 0, 1)</f>
        <v>1</v>
      </c>
      <c r="AN283" s="11">
        <f>if(surveydata3!AJ282="", 0, 1)</f>
        <v>0</v>
      </c>
      <c r="AO283" s="11">
        <f>if(surveydata3!AK282="", 0, 1)</f>
        <v>0</v>
      </c>
      <c r="AP283" s="11">
        <f>if(surveydata3!AL282="", 0, 1)</f>
        <v>0</v>
      </c>
      <c r="AQ283" s="11">
        <f>if(surveydata3!AM282="", 0, 1)</f>
        <v>0</v>
      </c>
      <c r="AR283" s="11">
        <f>if(surveydata3!AN282="", 0, 1)</f>
        <v>0</v>
      </c>
      <c r="AS283" s="2" t="s">
        <v>97</v>
      </c>
      <c r="AU283" t="str">
        <f t="shared" si="7"/>
        <v>Forums</v>
      </c>
      <c r="AV283" s="2">
        <v>6.0</v>
      </c>
      <c r="AX283">
        <f t="shared" si="8"/>
        <v>6</v>
      </c>
      <c r="AY283" s="2">
        <v>6.0</v>
      </c>
      <c r="BA283">
        <f t="shared" si="9"/>
        <v>6</v>
      </c>
      <c r="BB283" s="2">
        <v>48.0</v>
      </c>
      <c r="BC283" s="2" t="s">
        <v>1513</v>
      </c>
      <c r="BD283" s="2" t="s">
        <v>101</v>
      </c>
      <c r="BF283" t="str">
        <f t="shared" si="10"/>
        <v>Google</v>
      </c>
      <c r="BG283" s="2">
        <v>10.0</v>
      </c>
      <c r="BH283" s="2" t="s">
        <v>1514</v>
      </c>
      <c r="BI283" s="2" t="s">
        <v>1515</v>
      </c>
      <c r="BJ283" s="2" t="s">
        <v>1516</v>
      </c>
    </row>
    <row r="284">
      <c r="A284" s="2">
        <v>281.0</v>
      </c>
      <c r="B284">
        <f>if(surveydata3!D283="", 0, 1)</f>
        <v>1</v>
      </c>
      <c r="C284">
        <f>if(surveydata3!E283="", 0, 1)</f>
        <v>0</v>
      </c>
      <c r="D284">
        <f>if(surveydata3!F283="", 0, 1)</f>
        <v>0</v>
      </c>
      <c r="E284">
        <f>if(surveydata3!G283="", 0, 1)</f>
        <v>0</v>
      </c>
      <c r="F284">
        <f>if(surveydata3!H283="", 0, 1)</f>
        <v>1</v>
      </c>
      <c r="G284">
        <f>if(surveydata3!I283="", 0, 1)</f>
        <v>0</v>
      </c>
      <c r="H284" s="4">
        <v>31929.0</v>
      </c>
      <c r="I284" s="2">
        <f t="shared" si="1"/>
        <v>31</v>
      </c>
      <c r="J284" s="2">
        <v>8.0</v>
      </c>
      <c r="K284" s="2">
        <v>0.0</v>
      </c>
      <c r="L284" s="2">
        <v>8.0</v>
      </c>
      <c r="M284" s="2">
        <v>10.0</v>
      </c>
      <c r="N284" s="2" t="s">
        <v>192</v>
      </c>
      <c r="O284" s="2">
        <v>1.0</v>
      </c>
      <c r="P284" s="2" t="s">
        <v>89</v>
      </c>
      <c r="R284" t="str">
        <f t="shared" si="2"/>
        <v>t-shirt</v>
      </c>
      <c r="T284" s="2" t="s">
        <v>1517</v>
      </c>
      <c r="U284" t="str">
        <f t="shared" si="3"/>
        <v>Dream into reality</v>
      </c>
      <c r="V284" s="2">
        <v>1.0</v>
      </c>
      <c r="W284" s="2" t="s">
        <v>145</v>
      </c>
      <c r="Y284" t="str">
        <f t="shared" si="4"/>
        <v>Freelancing</v>
      </c>
      <c r="Z284" s="2" t="s">
        <v>147</v>
      </c>
      <c r="AB284" t="str">
        <f t="shared" si="5"/>
        <v>Not Applicable</v>
      </c>
      <c r="AC284" s="2" t="s">
        <v>123</v>
      </c>
      <c r="AE284" t="str">
        <f t="shared" si="6"/>
        <v>Technology &amp; Internet</v>
      </c>
      <c r="AF284" s="2">
        <v>5.0</v>
      </c>
      <c r="AG284" s="2" t="s">
        <v>301</v>
      </c>
      <c r="AH284" s="2" t="s">
        <v>464</v>
      </c>
      <c r="AI284" s="11">
        <f>if(surveydata3!AE283="", 0, 1)</f>
        <v>0</v>
      </c>
      <c r="AJ284" s="11">
        <f>if(surveydata3!AF283="", 0, 1)</f>
        <v>0</v>
      </c>
      <c r="AK284" s="11">
        <f>if(surveydata3!AG283="", 0, 1)</f>
        <v>0</v>
      </c>
      <c r="AL284" s="11">
        <f>if(surveydata3!AH283="", 0, 1)</f>
        <v>0</v>
      </c>
      <c r="AM284" s="11">
        <f>if(surveydata3!AI283="", 0, 1)</f>
        <v>0</v>
      </c>
      <c r="AN284" s="11">
        <f>if(surveydata3!AJ283="", 0, 1)</f>
        <v>1</v>
      </c>
      <c r="AO284" s="11">
        <f>if(surveydata3!AK283="", 0, 1)</f>
        <v>0</v>
      </c>
      <c r="AP284" s="11">
        <f>if(surveydata3!AL283="", 0, 1)</f>
        <v>0</v>
      </c>
      <c r="AQ284" s="11">
        <f>if(surveydata3!AM283="", 0, 1)</f>
        <v>0</v>
      </c>
      <c r="AR284" s="11">
        <f>if(surveydata3!AN283="", 0, 1)</f>
        <v>0</v>
      </c>
      <c r="AS284" s="2" t="s">
        <v>1190</v>
      </c>
      <c r="AU284" t="str">
        <f t="shared" si="7"/>
        <v>Ask Me Anythings (AMAs)</v>
      </c>
      <c r="AV284" s="2">
        <v>6.0</v>
      </c>
      <c r="AX284">
        <f t="shared" si="8"/>
        <v>6</v>
      </c>
      <c r="AZ284" s="2">
        <v>10.0</v>
      </c>
      <c r="BA284">
        <f t="shared" si="9"/>
        <v>10</v>
      </c>
      <c r="BB284" s="2">
        <v>10.0</v>
      </c>
      <c r="BC284" s="2" t="s">
        <v>1518</v>
      </c>
      <c r="BD284" s="2" t="s">
        <v>84</v>
      </c>
      <c r="BF284" t="str">
        <f t="shared" si="10"/>
        <v>Friend / word of mouth</v>
      </c>
      <c r="BG284" s="2">
        <v>10.0</v>
      </c>
      <c r="BH284" s="2" t="s">
        <v>1519</v>
      </c>
      <c r="BI284" s="2" t="s">
        <v>1520</v>
      </c>
      <c r="BJ284" s="2" t="s">
        <v>1521</v>
      </c>
    </row>
    <row r="285">
      <c r="A285" s="2">
        <v>282.0</v>
      </c>
      <c r="B285">
        <f>if(surveydata3!D284="", 0, 1)</f>
        <v>0</v>
      </c>
      <c r="C285">
        <f>if(surveydata3!E284="", 0, 1)</f>
        <v>0</v>
      </c>
      <c r="D285">
        <f>if(surveydata3!F284="", 0, 1)</f>
        <v>0</v>
      </c>
      <c r="E285">
        <f>if(surveydata3!G284="", 0, 1)</f>
        <v>0</v>
      </c>
      <c r="F285">
        <f>if(surveydata3!H284="", 0, 1)</f>
        <v>1</v>
      </c>
      <c r="G285">
        <f>if(surveydata3!I284="", 0, 1)</f>
        <v>0</v>
      </c>
      <c r="H285" s="4">
        <v>34818.0</v>
      </c>
      <c r="I285" s="2">
        <f t="shared" si="1"/>
        <v>23</v>
      </c>
      <c r="J285" s="2">
        <v>8.0</v>
      </c>
      <c r="K285" s="2">
        <v>150.0</v>
      </c>
      <c r="L285" s="2">
        <v>12.0</v>
      </c>
      <c r="M285" s="2">
        <v>2.0</v>
      </c>
      <c r="N285" s="2" t="s">
        <v>87</v>
      </c>
      <c r="O285" s="2">
        <v>1.0</v>
      </c>
      <c r="P285" s="2" t="s">
        <v>89</v>
      </c>
      <c r="R285" t="str">
        <f t="shared" si="2"/>
        <v>t-shirt</v>
      </c>
      <c r="S285" s="2" t="s">
        <v>135</v>
      </c>
      <c r="U285" t="str">
        <f t="shared" si="3"/>
        <v>“A quality life demands quality questions”</v>
      </c>
      <c r="V285" s="2">
        <v>1.0</v>
      </c>
      <c r="W285" s="2" t="s">
        <v>315</v>
      </c>
      <c r="Y285" t="str">
        <f t="shared" si="4"/>
        <v>Software Engineer</v>
      </c>
      <c r="AA285" s="2" t="s">
        <v>1522</v>
      </c>
      <c r="AB285" t="str">
        <f t="shared" si="5"/>
        <v>Entry level</v>
      </c>
      <c r="AC285" s="2" t="s">
        <v>123</v>
      </c>
      <c r="AE285" t="str">
        <f t="shared" si="6"/>
        <v>Technology &amp; Internet</v>
      </c>
      <c r="AF285" s="2">
        <v>0.0</v>
      </c>
      <c r="AG285" s="2" t="s">
        <v>1523</v>
      </c>
      <c r="AH285" s="2" t="s">
        <v>78</v>
      </c>
      <c r="AI285" s="11">
        <f>if(surveydata3!AE284="", 0, 1)</f>
        <v>0</v>
      </c>
      <c r="AJ285" s="11">
        <f>if(surveydata3!AF284="", 0, 1)</f>
        <v>0</v>
      </c>
      <c r="AK285" s="11">
        <f>if(surveydata3!AG284="", 0, 1)</f>
        <v>0</v>
      </c>
      <c r="AL285" s="11">
        <f>if(surveydata3!AH284="", 0, 1)</f>
        <v>1</v>
      </c>
      <c r="AM285" s="11">
        <f>if(surveydata3!AI284="", 0, 1)</f>
        <v>0</v>
      </c>
      <c r="AN285" s="11">
        <f>if(surveydata3!AJ284="", 0, 1)</f>
        <v>0</v>
      </c>
      <c r="AO285" s="11">
        <f>if(surveydata3!AK284="", 0, 1)</f>
        <v>0</v>
      </c>
      <c r="AP285" s="11">
        <f>if(surveydata3!AL284="", 0, 1)</f>
        <v>0</v>
      </c>
      <c r="AQ285" s="11">
        <f>if(surveydata3!AM284="", 0, 1)</f>
        <v>0</v>
      </c>
      <c r="AR285" s="11">
        <f>if(surveydata3!AN284="", 0, 1)</f>
        <v>0</v>
      </c>
      <c r="AS285" s="2" t="s">
        <v>97</v>
      </c>
      <c r="AU285" t="str">
        <f t="shared" si="7"/>
        <v>Forums</v>
      </c>
      <c r="AW285" s="2">
        <v>10.0</v>
      </c>
      <c r="AX285">
        <f t="shared" si="8"/>
        <v>10</v>
      </c>
      <c r="AY285" s="2">
        <v>5.0</v>
      </c>
      <c r="BA285">
        <f t="shared" si="9"/>
        <v>5</v>
      </c>
      <c r="BB285" s="2">
        <v>8.0</v>
      </c>
      <c r="BC285" s="2" t="s">
        <v>1524</v>
      </c>
      <c r="BD285" s="2" t="s">
        <v>101</v>
      </c>
      <c r="BF285" t="str">
        <f t="shared" si="10"/>
        <v>Google</v>
      </c>
      <c r="BG285" s="2">
        <v>10.0</v>
      </c>
      <c r="BH285" s="2" t="s">
        <v>1525</v>
      </c>
    </row>
    <row r="286">
      <c r="A286" s="2">
        <v>283.0</v>
      </c>
      <c r="B286">
        <f>if(surveydata3!D285="", 0, 1)</f>
        <v>0</v>
      </c>
      <c r="C286">
        <f>if(surveydata3!E285="", 0, 1)</f>
        <v>1</v>
      </c>
      <c r="D286">
        <f>if(surveydata3!F285="", 0, 1)</f>
        <v>0</v>
      </c>
      <c r="E286">
        <f>if(surveydata3!G285="", 0, 1)</f>
        <v>0</v>
      </c>
      <c r="F286">
        <f>if(surveydata3!H285="", 0, 1)</f>
        <v>0</v>
      </c>
      <c r="G286">
        <f>if(surveydata3!I285="", 0, 1)</f>
        <v>0</v>
      </c>
      <c r="H286" s="4">
        <v>33030.0</v>
      </c>
      <c r="I286" s="2">
        <f t="shared" si="1"/>
        <v>28</v>
      </c>
      <c r="J286" s="2">
        <v>7.0</v>
      </c>
      <c r="K286" s="2">
        <v>30.0</v>
      </c>
      <c r="L286" s="2">
        <v>10.0</v>
      </c>
      <c r="M286" s="2">
        <v>18.0</v>
      </c>
      <c r="N286" s="2" t="s">
        <v>327</v>
      </c>
      <c r="O286" s="2">
        <v>1.0</v>
      </c>
      <c r="P286" s="2" t="s">
        <v>71</v>
      </c>
      <c r="R286" t="str">
        <f t="shared" si="2"/>
        <v>hoodie</v>
      </c>
      <c r="S286" s="2" t="s">
        <v>130</v>
      </c>
      <c r="U286" t="str">
        <f t="shared" si="3"/>
        <v>“Machine learning for life”</v>
      </c>
      <c r="V286" s="2">
        <v>1.0</v>
      </c>
      <c r="W286" s="2" t="s">
        <v>224</v>
      </c>
      <c r="Y286" t="str">
        <f t="shared" si="4"/>
        <v>Data Scientist</v>
      </c>
      <c r="Z286" s="2" t="s">
        <v>111</v>
      </c>
      <c r="AB286" t="str">
        <f t="shared" si="5"/>
        <v>Individual Contributor</v>
      </c>
      <c r="AC286" s="2" t="s">
        <v>457</v>
      </c>
      <c r="AE286" t="str">
        <f t="shared" si="6"/>
        <v>Telecommunications</v>
      </c>
      <c r="AF286" s="2">
        <v>4.0</v>
      </c>
      <c r="AG286" s="2" t="s">
        <v>1526</v>
      </c>
      <c r="AH286" s="2" t="s">
        <v>464</v>
      </c>
      <c r="AI286" s="11">
        <f>if(surveydata3!AE285="", 0, 1)</f>
        <v>0</v>
      </c>
      <c r="AJ286" s="11">
        <f>if(surveydata3!AF285="", 0, 1)</f>
        <v>0</v>
      </c>
      <c r="AK286" s="11">
        <f>if(surveydata3!AG285="", 0, 1)</f>
        <v>1</v>
      </c>
      <c r="AL286" s="11">
        <f>if(surveydata3!AH285="", 0, 1)</f>
        <v>1</v>
      </c>
      <c r="AM286" s="11">
        <f>if(surveydata3!AI285="", 0, 1)</f>
        <v>0</v>
      </c>
      <c r="AN286" s="11">
        <f>if(surveydata3!AJ285="", 0, 1)</f>
        <v>0</v>
      </c>
      <c r="AO286" s="11">
        <f>if(surveydata3!AK285="", 0, 1)</f>
        <v>0</v>
      </c>
      <c r="AP286" s="11">
        <f>if(surveydata3!AL285="", 0, 1)</f>
        <v>0</v>
      </c>
      <c r="AQ286" s="11">
        <f>if(surveydata3!AM285="", 0, 1)</f>
        <v>0</v>
      </c>
      <c r="AR286" s="11">
        <f>if(surveydata3!AN285="", 0, 1)</f>
        <v>0</v>
      </c>
      <c r="AS286" s="2" t="s">
        <v>97</v>
      </c>
      <c r="AU286" t="str">
        <f t="shared" si="7"/>
        <v>Forums</v>
      </c>
      <c r="AV286" s="2">
        <v>6.0</v>
      </c>
      <c r="AX286">
        <f t="shared" si="8"/>
        <v>6</v>
      </c>
      <c r="AY286" s="2">
        <v>4.0</v>
      </c>
      <c r="BA286">
        <f t="shared" si="9"/>
        <v>4</v>
      </c>
      <c r="BB286" s="2">
        <v>10.0</v>
      </c>
      <c r="BC286" s="2" t="s">
        <v>1527</v>
      </c>
      <c r="BD286" s="2" t="s">
        <v>101</v>
      </c>
      <c r="BF286" t="str">
        <f t="shared" si="10"/>
        <v>Google</v>
      </c>
      <c r="BG286" s="2">
        <v>10.0</v>
      </c>
      <c r="BH286" s="2" t="s">
        <v>1528</v>
      </c>
      <c r="BI286" s="2" t="s">
        <v>1529</v>
      </c>
      <c r="BJ286" s="2" t="s">
        <v>1530</v>
      </c>
    </row>
    <row r="287">
      <c r="A287" s="2">
        <v>284.0</v>
      </c>
      <c r="B287">
        <f>if(surveydata3!D286="", 0, 1)</f>
        <v>1</v>
      </c>
      <c r="C287">
        <f>if(surveydata3!E286="", 0, 1)</f>
        <v>0</v>
      </c>
      <c r="D287">
        <f>if(surveydata3!F286="", 0, 1)</f>
        <v>0</v>
      </c>
      <c r="E287">
        <f>if(surveydata3!G286="", 0, 1)</f>
        <v>0</v>
      </c>
      <c r="F287">
        <f>if(surveydata3!H286="", 0, 1)</f>
        <v>1</v>
      </c>
      <c r="G287">
        <f>if(surveydata3!I286="", 0, 1)</f>
        <v>0</v>
      </c>
      <c r="H287" s="4">
        <v>42813.0</v>
      </c>
      <c r="I287" s="2">
        <f t="shared" si="1"/>
        <v>1</v>
      </c>
      <c r="J287" s="2">
        <v>7.0</v>
      </c>
      <c r="K287" s="2">
        <v>0.0</v>
      </c>
      <c r="L287" s="2">
        <v>13.0</v>
      </c>
      <c r="M287" s="2">
        <v>5.0</v>
      </c>
      <c r="N287" s="2" t="s">
        <v>134</v>
      </c>
      <c r="O287" s="2">
        <v>1.0</v>
      </c>
      <c r="P287" s="2" t="s">
        <v>89</v>
      </c>
      <c r="R287" t="str">
        <f t="shared" si="2"/>
        <v>t-shirt</v>
      </c>
      <c r="S287" s="2" t="s">
        <v>135</v>
      </c>
      <c r="U287" t="str">
        <f t="shared" si="3"/>
        <v>“A quality life demands quality questions”</v>
      </c>
      <c r="V287" s="2">
        <v>0.0</v>
      </c>
      <c r="Y287" t="str">
        <f t="shared" si="4"/>
        <v/>
      </c>
      <c r="AB287" t="str">
        <f t="shared" si="5"/>
        <v/>
      </c>
      <c r="AE287" t="str">
        <f t="shared" si="6"/>
        <v/>
      </c>
      <c r="AH287" s="2" t="s">
        <v>78</v>
      </c>
      <c r="AI287" s="11">
        <f>if(surveydata3!AE286="", 0, 1)</f>
        <v>0</v>
      </c>
      <c r="AJ287" s="11">
        <f>if(surveydata3!AF286="", 0, 1)</f>
        <v>0</v>
      </c>
      <c r="AK287" s="11">
        <f>if(surveydata3!AG286="", 0, 1)</f>
        <v>0</v>
      </c>
      <c r="AL287" s="11">
        <f>if(surveydata3!AH286="", 0, 1)</f>
        <v>1</v>
      </c>
      <c r="AM287" s="11">
        <f>if(surveydata3!AI286="", 0, 1)</f>
        <v>0</v>
      </c>
      <c r="AN287" s="11">
        <f>if(surveydata3!AJ286="", 0, 1)</f>
        <v>0</v>
      </c>
      <c r="AO287" s="11">
        <f>if(surveydata3!AK286="", 0, 1)</f>
        <v>0</v>
      </c>
      <c r="AP287" s="11">
        <f>if(surveydata3!AL286="", 0, 1)</f>
        <v>0</v>
      </c>
      <c r="AQ287" s="11">
        <f>if(surveydata3!AM286="", 0, 1)</f>
        <v>0</v>
      </c>
      <c r="AR287" s="11">
        <f>if(surveydata3!AN286="", 0, 1)</f>
        <v>0</v>
      </c>
      <c r="AS287" s="2" t="s">
        <v>116</v>
      </c>
      <c r="AU287" t="str">
        <f t="shared" si="7"/>
        <v>Stack Overflow</v>
      </c>
      <c r="AW287" s="2">
        <v>25.0</v>
      </c>
      <c r="AX287">
        <f t="shared" si="8"/>
        <v>25</v>
      </c>
      <c r="AZ287" s="2">
        <v>15.0</v>
      </c>
      <c r="BA287">
        <f t="shared" si="9"/>
        <v>15</v>
      </c>
      <c r="BB287" s="2">
        <v>50.0</v>
      </c>
      <c r="BC287" s="2" t="s">
        <v>1531</v>
      </c>
      <c r="BD287" s="2" t="s">
        <v>84</v>
      </c>
      <c r="BF287" t="str">
        <f t="shared" si="10"/>
        <v>Friend / word of mouth</v>
      </c>
      <c r="BG287" s="2">
        <v>9.0</v>
      </c>
      <c r="BH287" s="2" t="s">
        <v>1532</v>
      </c>
      <c r="BI287" s="2" t="s">
        <v>1533</v>
      </c>
      <c r="BJ287" s="2" t="s">
        <v>392</v>
      </c>
    </row>
    <row r="288">
      <c r="A288" s="2">
        <v>285.0</v>
      </c>
      <c r="B288">
        <f>if(surveydata3!D287="", 0, 1)</f>
        <v>0</v>
      </c>
      <c r="C288">
        <f>if(surveydata3!E287="", 0, 1)</f>
        <v>0</v>
      </c>
      <c r="D288">
        <f>if(surveydata3!F287="", 0, 1)</f>
        <v>0</v>
      </c>
      <c r="E288">
        <f>if(surveydata3!G287="", 0, 1)</f>
        <v>0</v>
      </c>
      <c r="F288">
        <f>if(surveydata3!H287="", 0, 1)</f>
        <v>1</v>
      </c>
      <c r="G288">
        <f>if(surveydata3!I287="", 0, 1)</f>
        <v>0</v>
      </c>
      <c r="H288" s="4">
        <v>31988.0</v>
      </c>
      <c r="I288" s="2">
        <f t="shared" si="1"/>
        <v>31</v>
      </c>
      <c r="J288" s="2">
        <v>7.0</v>
      </c>
      <c r="K288" s="2">
        <v>20.0</v>
      </c>
      <c r="L288" s="2">
        <v>7.0</v>
      </c>
      <c r="M288" s="2">
        <v>10.0</v>
      </c>
      <c r="N288" s="2" t="s">
        <v>192</v>
      </c>
      <c r="O288" s="2">
        <v>1.0</v>
      </c>
      <c r="P288" s="2" t="s">
        <v>89</v>
      </c>
      <c r="R288" t="str">
        <f t="shared" si="2"/>
        <v>t-shirt</v>
      </c>
      <c r="S288" s="2" t="s">
        <v>130</v>
      </c>
      <c r="U288" t="str">
        <f t="shared" si="3"/>
        <v>“Machine learning for life”</v>
      </c>
      <c r="V288" s="2">
        <v>1.0</v>
      </c>
      <c r="W288" s="2" t="s">
        <v>315</v>
      </c>
      <c r="Y288" t="str">
        <f t="shared" si="4"/>
        <v>Software Engineer</v>
      </c>
      <c r="Z288" s="2" t="s">
        <v>111</v>
      </c>
      <c r="AB288" t="str">
        <f t="shared" si="5"/>
        <v>Individual Contributor</v>
      </c>
      <c r="AC288" s="2" t="s">
        <v>123</v>
      </c>
      <c r="AE288" t="str">
        <f t="shared" si="6"/>
        <v>Technology &amp; Internet</v>
      </c>
      <c r="AF288" s="2">
        <v>8.0</v>
      </c>
      <c r="AG288" s="2" t="s">
        <v>1534</v>
      </c>
      <c r="AH288" s="2" t="s">
        <v>78</v>
      </c>
      <c r="AI288" s="11">
        <f>if(surveydata3!AE287="", 0, 1)</f>
        <v>0</v>
      </c>
      <c r="AJ288" s="11">
        <f>if(surveydata3!AF287="", 0, 1)</f>
        <v>0</v>
      </c>
      <c r="AK288" s="11">
        <f>if(surveydata3!AG287="", 0, 1)</f>
        <v>0</v>
      </c>
      <c r="AL288" s="11">
        <f>if(surveydata3!AH287="", 0, 1)</f>
        <v>0</v>
      </c>
      <c r="AM288" s="11">
        <f>if(surveydata3!AI287="", 0, 1)</f>
        <v>0</v>
      </c>
      <c r="AN288" s="11">
        <f>if(surveydata3!AJ287="", 0, 1)</f>
        <v>1</v>
      </c>
      <c r="AO288" s="11">
        <f>if(surveydata3!AK287="", 0, 1)</f>
        <v>0</v>
      </c>
      <c r="AP288" s="11">
        <f>if(surveydata3!AL287="", 0, 1)</f>
        <v>0</v>
      </c>
      <c r="AQ288" s="11">
        <f>if(surveydata3!AM287="", 0, 1)</f>
        <v>0</v>
      </c>
      <c r="AR288" s="11">
        <f>if(surveydata3!AN287="", 0, 1)</f>
        <v>0</v>
      </c>
      <c r="AS288" s="2" t="s">
        <v>79</v>
      </c>
      <c r="AU288" t="str">
        <f t="shared" si="7"/>
        <v>Slack Channel</v>
      </c>
      <c r="AV288" s="2">
        <v>3.0</v>
      </c>
      <c r="AX288">
        <f t="shared" si="8"/>
        <v>3</v>
      </c>
      <c r="AY288" s="2">
        <v>3.0</v>
      </c>
      <c r="BA288">
        <f t="shared" si="9"/>
        <v>3</v>
      </c>
      <c r="BB288" s="2">
        <v>8.0</v>
      </c>
      <c r="BC288" s="2" t="s">
        <v>1535</v>
      </c>
      <c r="BE288" s="2" t="s">
        <v>1536</v>
      </c>
      <c r="BF288" t="str">
        <f t="shared" si="10"/>
        <v>Don't remember</v>
      </c>
      <c r="BG288" s="2">
        <v>10.0</v>
      </c>
      <c r="BH288" s="2" t="s">
        <v>1537</v>
      </c>
    </row>
    <row r="289">
      <c r="A289" s="2">
        <v>286.0</v>
      </c>
      <c r="B289">
        <f>if(surveydata3!D288="", 0, 1)</f>
        <v>1</v>
      </c>
      <c r="C289">
        <f>if(surveydata3!E288="", 0, 1)</f>
        <v>1</v>
      </c>
      <c r="D289">
        <f>if(surveydata3!F288="", 0, 1)</f>
        <v>0</v>
      </c>
      <c r="E289">
        <f>if(surveydata3!G288="", 0, 1)</f>
        <v>0</v>
      </c>
      <c r="F289">
        <f>if(surveydata3!H288="", 0, 1)</f>
        <v>1</v>
      </c>
      <c r="G289">
        <f>if(surveydata3!I288="", 0, 1)</f>
        <v>0</v>
      </c>
      <c r="H289" s="4">
        <v>32991.0</v>
      </c>
      <c r="I289" s="2">
        <f t="shared" si="1"/>
        <v>28</v>
      </c>
      <c r="J289" s="2">
        <v>7.0</v>
      </c>
      <c r="K289" s="2">
        <v>45.0</v>
      </c>
      <c r="L289" s="2">
        <v>12.0</v>
      </c>
      <c r="M289" s="2">
        <v>2.0</v>
      </c>
      <c r="N289" s="2" t="s">
        <v>405</v>
      </c>
      <c r="O289" s="2">
        <v>1.0</v>
      </c>
      <c r="P289" s="2" t="s">
        <v>89</v>
      </c>
      <c r="R289" t="str">
        <f t="shared" si="2"/>
        <v>t-shirt</v>
      </c>
      <c r="S289" s="2" t="s">
        <v>72</v>
      </c>
      <c r="U289" t="str">
        <f t="shared" si="3"/>
        <v>“Data is the new bacon"</v>
      </c>
      <c r="V289" s="2">
        <v>1.0</v>
      </c>
      <c r="W289" s="2" t="s">
        <v>224</v>
      </c>
      <c r="Y289" t="str">
        <f t="shared" si="4"/>
        <v>Data Scientist</v>
      </c>
      <c r="AA289" s="2" t="s">
        <v>841</v>
      </c>
      <c r="AB289" t="str">
        <f t="shared" si="5"/>
        <v>Junior</v>
      </c>
      <c r="AD289" s="2" t="s">
        <v>1538</v>
      </c>
      <c r="AE289" t="str">
        <f t="shared" si="6"/>
        <v>E-Learning</v>
      </c>
      <c r="AF289" s="2">
        <v>2.0</v>
      </c>
      <c r="AG289" s="10" t="s">
        <v>1539</v>
      </c>
      <c r="AH289" s="2" t="s">
        <v>114</v>
      </c>
      <c r="AI289" s="11">
        <f>if(surveydata3!AE288="", 0, 1)</f>
        <v>0</v>
      </c>
      <c r="AJ289" s="11">
        <f>if(surveydata3!AF288="", 0, 1)</f>
        <v>0</v>
      </c>
      <c r="AK289" s="11">
        <f>if(surveydata3!AG288="", 0, 1)</f>
        <v>0</v>
      </c>
      <c r="AL289" s="11">
        <f>if(surveydata3!AH288="", 0, 1)</f>
        <v>0</v>
      </c>
      <c r="AM289" s="11">
        <f>if(surveydata3!AI288="", 0, 1)</f>
        <v>0</v>
      </c>
      <c r="AN289" s="11">
        <f>if(surveydata3!AJ288="", 0, 1)</f>
        <v>1</v>
      </c>
      <c r="AO289" s="11">
        <f>if(surveydata3!AK288="", 0, 1)</f>
        <v>0</v>
      </c>
      <c r="AP289" s="11">
        <f>if(surveydata3!AL288="", 0, 1)</f>
        <v>0</v>
      </c>
      <c r="AQ289" s="11">
        <f>if(surveydata3!AM288="", 0, 1)</f>
        <v>0</v>
      </c>
      <c r="AR289" s="11">
        <f>if(surveydata3!AN288="", 0, 1)</f>
        <v>0</v>
      </c>
      <c r="AS289" s="2" t="s">
        <v>116</v>
      </c>
      <c r="AU289" t="str">
        <f t="shared" si="7"/>
        <v>Stack Overflow</v>
      </c>
      <c r="AV289" s="2">
        <v>6.0</v>
      </c>
      <c r="AX289">
        <f t="shared" si="8"/>
        <v>6</v>
      </c>
      <c r="AY289" s="2">
        <v>4.0</v>
      </c>
      <c r="BA289">
        <f t="shared" si="9"/>
        <v>4</v>
      </c>
      <c r="BB289" s="2">
        <v>6.0</v>
      </c>
      <c r="BC289" s="2" t="s">
        <v>1540</v>
      </c>
      <c r="BD289" s="2" t="s">
        <v>478</v>
      </c>
      <c r="BF289" t="str">
        <f t="shared" si="10"/>
        <v>LinkedIn</v>
      </c>
      <c r="BG289" s="2">
        <v>9.0</v>
      </c>
      <c r="BH289" s="2" t="s">
        <v>1541</v>
      </c>
    </row>
    <row r="290">
      <c r="A290" s="2">
        <v>287.0</v>
      </c>
      <c r="B290">
        <f>if(surveydata3!D289="", 0, 1)</f>
        <v>0</v>
      </c>
      <c r="C290">
        <f>if(surveydata3!E289="", 0, 1)</f>
        <v>1</v>
      </c>
      <c r="D290">
        <f>if(surveydata3!F289="", 0, 1)</f>
        <v>0</v>
      </c>
      <c r="E290">
        <f>if(surveydata3!G289="", 0, 1)</f>
        <v>0</v>
      </c>
      <c r="F290">
        <f>if(surveydata3!H289="", 0, 1)</f>
        <v>0</v>
      </c>
      <c r="G290">
        <f>if(surveydata3!I289="", 0, 1)</f>
        <v>0</v>
      </c>
      <c r="H290" s="4">
        <v>27674.0</v>
      </c>
      <c r="I290" s="2">
        <f t="shared" si="1"/>
        <v>42</v>
      </c>
      <c r="J290" s="2">
        <v>5.0</v>
      </c>
      <c r="K290" s="2">
        <v>75.0</v>
      </c>
      <c r="L290" s="2">
        <v>10.0</v>
      </c>
      <c r="M290" s="2">
        <v>10.0</v>
      </c>
      <c r="N290" s="2" t="s">
        <v>128</v>
      </c>
      <c r="O290" s="2">
        <v>1.0</v>
      </c>
      <c r="P290" s="2" t="s">
        <v>89</v>
      </c>
      <c r="R290" t="str">
        <f t="shared" si="2"/>
        <v>t-shirt</v>
      </c>
      <c r="S290" s="2" t="s">
        <v>130</v>
      </c>
      <c r="U290" t="str">
        <f t="shared" si="3"/>
        <v>“Machine learning for life”</v>
      </c>
      <c r="V290" s="2">
        <v>1.0</v>
      </c>
      <c r="W290" s="2" t="s">
        <v>315</v>
      </c>
      <c r="Y290" t="str">
        <f t="shared" si="4"/>
        <v>Software Engineer</v>
      </c>
      <c r="Z290" s="2" t="s">
        <v>111</v>
      </c>
      <c r="AB290" t="str">
        <f t="shared" si="5"/>
        <v>Individual Contributor</v>
      </c>
      <c r="AC290" s="2" t="s">
        <v>228</v>
      </c>
      <c r="AE290" t="str">
        <f t="shared" si="6"/>
        <v>Healthcare and Pharmaceuticals</v>
      </c>
      <c r="AF290" s="2">
        <v>17.0</v>
      </c>
      <c r="AH290" s="2" t="s">
        <v>78</v>
      </c>
      <c r="AI290" s="11">
        <f>if(surveydata3!AE289="", 0, 1)</f>
        <v>0</v>
      </c>
      <c r="AJ290" s="11">
        <f>if(surveydata3!AF289="", 0, 1)</f>
        <v>0</v>
      </c>
      <c r="AK290" s="11">
        <f>if(surveydata3!AG289="", 0, 1)</f>
        <v>0</v>
      </c>
      <c r="AL290" s="11">
        <f>if(surveydata3!AH289="", 0, 1)</f>
        <v>0</v>
      </c>
      <c r="AM290" s="11">
        <f>if(surveydata3!AI289="", 0, 1)</f>
        <v>0</v>
      </c>
      <c r="AN290" s="11">
        <f>if(surveydata3!AJ289="", 0, 1)</f>
        <v>1</v>
      </c>
      <c r="AO290" s="11">
        <f>if(surveydata3!AK289="", 0, 1)</f>
        <v>0</v>
      </c>
      <c r="AP290" s="11">
        <f>if(surveydata3!AL289="", 0, 1)</f>
        <v>0</v>
      </c>
      <c r="AQ290" s="11">
        <f>if(surveydata3!AM289="", 0, 1)</f>
        <v>0</v>
      </c>
      <c r="AR290" s="11">
        <f>if(surveydata3!AN289="", 0, 1)</f>
        <v>1</v>
      </c>
      <c r="AS290" s="2" t="s">
        <v>97</v>
      </c>
      <c r="AU290" t="str">
        <f t="shared" si="7"/>
        <v>Forums</v>
      </c>
      <c r="AW290" s="2">
        <v>10.0</v>
      </c>
      <c r="AX290">
        <f t="shared" si="8"/>
        <v>10</v>
      </c>
      <c r="AZ290" s="2">
        <v>10.0</v>
      </c>
      <c r="BA290">
        <f t="shared" si="9"/>
        <v>10</v>
      </c>
      <c r="BB290" s="2">
        <v>15.0</v>
      </c>
      <c r="BC290" s="2" t="s">
        <v>1543</v>
      </c>
      <c r="BD290" s="2" t="s">
        <v>84</v>
      </c>
      <c r="BF290" t="str">
        <f t="shared" si="10"/>
        <v>Friend / word of mouth</v>
      </c>
      <c r="BG290" s="2">
        <v>10.0</v>
      </c>
      <c r="BH290" s="2" t="s">
        <v>1544</v>
      </c>
      <c r="BI290" s="2" t="s">
        <v>424</v>
      </c>
    </row>
    <row r="291">
      <c r="A291" s="2">
        <v>288.0</v>
      </c>
      <c r="B291">
        <f>if(surveydata3!D290="", 0, 1)</f>
        <v>1</v>
      </c>
      <c r="C291">
        <f>if(surveydata3!E290="", 0, 1)</f>
        <v>0</v>
      </c>
      <c r="D291">
        <f>if(surveydata3!F290="", 0, 1)</f>
        <v>0</v>
      </c>
      <c r="E291">
        <f>if(surveydata3!G290="", 0, 1)</f>
        <v>1</v>
      </c>
      <c r="F291">
        <f>if(surveydata3!H290="", 0, 1)</f>
        <v>1</v>
      </c>
      <c r="G291">
        <f>if(surveydata3!I290="", 0, 1)</f>
        <v>0</v>
      </c>
      <c r="H291" s="4">
        <v>30999.0</v>
      </c>
      <c r="I291" s="2">
        <f t="shared" si="1"/>
        <v>33</v>
      </c>
      <c r="J291" s="2">
        <v>6.0</v>
      </c>
      <c r="K291" s="2">
        <v>35.0</v>
      </c>
      <c r="L291" s="2">
        <v>10.0</v>
      </c>
      <c r="M291" s="2">
        <v>1.0</v>
      </c>
      <c r="N291" s="2" t="s">
        <v>70</v>
      </c>
      <c r="O291" s="2">
        <v>1.0</v>
      </c>
      <c r="P291" s="2" t="s">
        <v>129</v>
      </c>
      <c r="R291" t="str">
        <f t="shared" si="2"/>
        <v>backpack</v>
      </c>
      <c r="S291" s="2" t="s">
        <v>135</v>
      </c>
      <c r="U291" t="str">
        <f t="shared" si="3"/>
        <v>“A quality life demands quality questions”</v>
      </c>
      <c r="V291" s="2">
        <v>1.0</v>
      </c>
      <c r="W291" s="2" t="s">
        <v>524</v>
      </c>
      <c r="Y291" t="str">
        <f t="shared" si="4"/>
        <v>Consulting</v>
      </c>
      <c r="Z291" s="2" t="s">
        <v>111</v>
      </c>
      <c r="AB291" t="str">
        <f t="shared" si="5"/>
        <v>Individual Contributor</v>
      </c>
      <c r="AC291" s="2" t="s">
        <v>457</v>
      </c>
      <c r="AE291" t="str">
        <f t="shared" si="6"/>
        <v>Telecommunications</v>
      </c>
      <c r="AF291" s="2">
        <v>10.0</v>
      </c>
      <c r="AG291" s="2" t="s">
        <v>1100</v>
      </c>
      <c r="AH291" s="2" t="s">
        <v>78</v>
      </c>
      <c r="AI291" s="11">
        <f>if(surveydata3!AE290="", 0, 1)</f>
        <v>0</v>
      </c>
      <c r="AJ291" s="11">
        <f>if(surveydata3!AF290="", 0, 1)</f>
        <v>0</v>
      </c>
      <c r="AK291" s="11">
        <f>if(surveydata3!AG290="", 0, 1)</f>
        <v>1</v>
      </c>
      <c r="AL291" s="11">
        <f>if(surveydata3!AH290="", 0, 1)</f>
        <v>0</v>
      </c>
      <c r="AM291" s="11">
        <f>if(surveydata3!AI290="", 0, 1)</f>
        <v>0</v>
      </c>
      <c r="AN291" s="11">
        <f>if(surveydata3!AJ290="", 0, 1)</f>
        <v>0</v>
      </c>
      <c r="AO291" s="11">
        <f>if(surveydata3!AK290="", 0, 1)</f>
        <v>0</v>
      </c>
      <c r="AP291" s="11">
        <f>if(surveydata3!AL290="", 0, 1)</f>
        <v>0</v>
      </c>
      <c r="AQ291" s="11">
        <f>if(surveydata3!AM290="", 0, 1)</f>
        <v>0</v>
      </c>
      <c r="AR291" s="11">
        <f>if(surveydata3!AN290="", 0, 1)</f>
        <v>0</v>
      </c>
      <c r="AS291" s="2" t="s">
        <v>116</v>
      </c>
      <c r="AU291" t="str">
        <f t="shared" si="7"/>
        <v>Stack Overflow</v>
      </c>
      <c r="AV291" s="2">
        <v>5.0</v>
      </c>
      <c r="AX291">
        <f t="shared" si="8"/>
        <v>5</v>
      </c>
      <c r="AY291" s="2">
        <v>5.0</v>
      </c>
      <c r="BA291">
        <f t="shared" si="9"/>
        <v>5</v>
      </c>
      <c r="BB291" s="2">
        <v>15.0</v>
      </c>
      <c r="BC291" s="2" t="s">
        <v>1545</v>
      </c>
      <c r="BD291" s="2" t="s">
        <v>84</v>
      </c>
      <c r="BF291" t="str">
        <f t="shared" si="10"/>
        <v>Friend / word of mouth</v>
      </c>
      <c r="BG291" s="2">
        <v>10.0</v>
      </c>
      <c r="BH291" s="2" t="s">
        <v>1546</v>
      </c>
      <c r="BI291" s="2" t="s">
        <v>1547</v>
      </c>
      <c r="BJ291" s="2" t="s">
        <v>154</v>
      </c>
    </row>
    <row r="292">
      <c r="A292" s="2">
        <v>289.0</v>
      </c>
      <c r="B292">
        <f>if(surveydata3!D291="", 0, 1)</f>
        <v>0</v>
      </c>
      <c r="C292">
        <f>if(surveydata3!E291="", 0, 1)</f>
        <v>0</v>
      </c>
      <c r="D292">
        <f>if(surveydata3!F291="", 0, 1)</f>
        <v>0</v>
      </c>
      <c r="E292">
        <f>if(surveydata3!G291="", 0, 1)</f>
        <v>0</v>
      </c>
      <c r="F292">
        <f>if(surveydata3!H291="", 0, 1)</f>
        <v>1</v>
      </c>
      <c r="G292">
        <f>if(surveydata3!I291="", 0, 1)</f>
        <v>0</v>
      </c>
      <c r="H292" s="4">
        <v>29004.0</v>
      </c>
      <c r="I292" s="2">
        <f t="shared" si="1"/>
        <v>39</v>
      </c>
      <c r="J292" s="2">
        <v>6.0</v>
      </c>
      <c r="K292" s="2">
        <v>30.0</v>
      </c>
      <c r="L292" s="2">
        <v>10.0</v>
      </c>
      <c r="M292" s="2">
        <v>5.0</v>
      </c>
      <c r="N292" s="2" t="s">
        <v>327</v>
      </c>
      <c r="O292" s="2">
        <v>1.0</v>
      </c>
      <c r="P292" s="2" t="s">
        <v>89</v>
      </c>
      <c r="R292" t="str">
        <f t="shared" si="2"/>
        <v>t-shirt</v>
      </c>
      <c r="S292" s="2" t="s">
        <v>130</v>
      </c>
      <c r="U292" t="str">
        <f t="shared" si="3"/>
        <v>“Machine learning for life”</v>
      </c>
      <c r="V292" s="2">
        <v>1.0</v>
      </c>
      <c r="W292" s="2" t="s">
        <v>11</v>
      </c>
      <c r="Y292" t="str">
        <f t="shared" si="4"/>
        <v>Other</v>
      </c>
      <c r="Z292" s="2" t="s">
        <v>122</v>
      </c>
      <c r="AB292" t="str">
        <f t="shared" si="5"/>
        <v>Director</v>
      </c>
      <c r="AC292" s="2" t="s">
        <v>322</v>
      </c>
      <c r="AE292" t="str">
        <f t="shared" si="6"/>
        <v>Insurance</v>
      </c>
      <c r="AF292" s="2">
        <v>17.0</v>
      </c>
      <c r="AG292" s="2" t="s">
        <v>1548</v>
      </c>
      <c r="AH292" s="2" t="s">
        <v>114</v>
      </c>
      <c r="AI292" s="11">
        <f>if(surveydata3!AE291="", 0, 1)</f>
        <v>0</v>
      </c>
      <c r="AJ292" s="11">
        <f>if(surveydata3!AF291="", 0, 1)</f>
        <v>0</v>
      </c>
      <c r="AK292" s="11">
        <f>if(surveydata3!AG291="", 0, 1)</f>
        <v>0</v>
      </c>
      <c r="AL292" s="11">
        <f>if(surveydata3!AH291="", 0, 1)</f>
        <v>0</v>
      </c>
      <c r="AM292" s="11">
        <f>if(surveydata3!AI291="", 0, 1)</f>
        <v>0</v>
      </c>
      <c r="AN292" s="11">
        <f>if(surveydata3!AJ291="", 0, 1)</f>
        <v>1</v>
      </c>
      <c r="AO292" s="11">
        <f>if(surveydata3!AK291="", 0, 1)</f>
        <v>0</v>
      </c>
      <c r="AP292" s="11">
        <f>if(surveydata3!AL291="", 0, 1)</f>
        <v>0</v>
      </c>
      <c r="AQ292" s="11">
        <f>if(surveydata3!AM291="", 0, 1)</f>
        <v>0</v>
      </c>
      <c r="AR292" s="11">
        <f>if(surveydata3!AN291="", 0, 1)</f>
        <v>0</v>
      </c>
      <c r="AS292" s="2" t="s">
        <v>79</v>
      </c>
      <c r="AU292" t="str">
        <f t="shared" si="7"/>
        <v>Slack Channel</v>
      </c>
      <c r="AV292" s="2">
        <v>4.0</v>
      </c>
      <c r="AX292">
        <f t="shared" si="8"/>
        <v>4</v>
      </c>
      <c r="AZ292" s="2">
        <v>10.0</v>
      </c>
      <c r="BA292">
        <f t="shared" si="9"/>
        <v>10</v>
      </c>
      <c r="BB292" s="2">
        <v>12.0</v>
      </c>
      <c r="BC292" s="2" t="s">
        <v>1549</v>
      </c>
      <c r="BD292" s="2" t="s">
        <v>294</v>
      </c>
      <c r="BF292" t="str">
        <f t="shared" si="10"/>
        <v>Twitter</v>
      </c>
      <c r="BG292" s="2">
        <v>10.0</v>
      </c>
      <c r="BH292" s="2" t="s">
        <v>1550</v>
      </c>
      <c r="BI292" s="2" t="s">
        <v>1551</v>
      </c>
    </row>
    <row r="293">
      <c r="A293" s="2">
        <v>290.0</v>
      </c>
      <c r="B293">
        <f>if(surveydata3!D292="", 0, 1)</f>
        <v>1</v>
      </c>
      <c r="C293">
        <f>if(surveydata3!E292="", 0, 1)</f>
        <v>1</v>
      </c>
      <c r="D293">
        <f>if(surveydata3!F292="", 0, 1)</f>
        <v>1</v>
      </c>
      <c r="E293">
        <f>if(surveydata3!G292="", 0, 1)</f>
        <v>1</v>
      </c>
      <c r="F293">
        <f>if(surveydata3!H292="", 0, 1)</f>
        <v>1</v>
      </c>
      <c r="G293">
        <f>if(surveydata3!I292="", 0, 1)</f>
        <v>0</v>
      </c>
      <c r="H293" s="4">
        <v>32562.0</v>
      </c>
      <c r="I293" s="2">
        <f t="shared" si="1"/>
        <v>29</v>
      </c>
      <c r="J293" s="2">
        <v>6.0</v>
      </c>
      <c r="K293" s="2">
        <v>90.0</v>
      </c>
      <c r="L293" s="2">
        <v>7.0</v>
      </c>
      <c r="M293" s="2">
        <v>5.0</v>
      </c>
      <c r="N293" s="2" t="s">
        <v>70</v>
      </c>
      <c r="O293" s="2">
        <v>0.0</v>
      </c>
      <c r="P293" s="2" t="s">
        <v>193</v>
      </c>
      <c r="R293" t="str">
        <f t="shared" si="2"/>
        <v>shoes (brand is TBD… probably Adidas or Puma)</v>
      </c>
      <c r="S293" s="2" t="s">
        <v>130</v>
      </c>
      <c r="U293" t="str">
        <f t="shared" si="3"/>
        <v>“Machine learning for life”</v>
      </c>
      <c r="V293" s="2">
        <v>1.0</v>
      </c>
      <c r="W293" s="2" t="s">
        <v>91</v>
      </c>
      <c r="Y293" t="str">
        <f t="shared" si="4"/>
        <v>Educator / Instructor</v>
      </c>
      <c r="Z293" s="2" t="s">
        <v>451</v>
      </c>
      <c r="AB293" t="str">
        <f t="shared" si="5"/>
        <v>Intern</v>
      </c>
      <c r="AC293" s="2" t="s">
        <v>76</v>
      </c>
      <c r="AE293" t="str">
        <f t="shared" si="6"/>
        <v>Education</v>
      </c>
      <c r="AF293" s="2">
        <v>0.0</v>
      </c>
      <c r="AG293" s="2" t="s">
        <v>77</v>
      </c>
      <c r="AH293" s="2" t="s">
        <v>96</v>
      </c>
      <c r="AI293" s="11">
        <f>if(surveydata3!AE292="", 0, 1)</f>
        <v>0</v>
      </c>
      <c r="AJ293" s="11">
        <f>if(surveydata3!AF292="", 0, 1)</f>
        <v>0</v>
      </c>
      <c r="AK293" s="11">
        <f>if(surveydata3!AG292="", 0, 1)</f>
        <v>0</v>
      </c>
      <c r="AL293" s="11">
        <f>if(surveydata3!AH292="", 0, 1)</f>
        <v>0</v>
      </c>
      <c r="AM293" s="11">
        <f>if(surveydata3!AI292="", 0, 1)</f>
        <v>0</v>
      </c>
      <c r="AN293" s="11">
        <f>if(surveydata3!AJ292="", 0, 1)</f>
        <v>1</v>
      </c>
      <c r="AO293" s="11">
        <f>if(surveydata3!AK292="", 0, 1)</f>
        <v>0</v>
      </c>
      <c r="AP293" s="11">
        <f>if(surveydata3!AL292="", 0, 1)</f>
        <v>0</v>
      </c>
      <c r="AQ293" s="11">
        <f>if(surveydata3!AM292="", 0, 1)</f>
        <v>0</v>
      </c>
      <c r="AR293" s="11">
        <f>if(surveydata3!AN292="", 0, 1)</f>
        <v>0</v>
      </c>
      <c r="AS293" s="2" t="s">
        <v>97</v>
      </c>
      <c r="AU293" t="str">
        <f t="shared" si="7"/>
        <v>Forums</v>
      </c>
      <c r="AV293" s="2">
        <v>4.0</v>
      </c>
      <c r="AX293">
        <f t="shared" si="8"/>
        <v>4</v>
      </c>
      <c r="AY293" s="2">
        <v>6.0</v>
      </c>
      <c r="BA293">
        <f t="shared" si="9"/>
        <v>6</v>
      </c>
      <c r="BB293" s="2">
        <v>6.0</v>
      </c>
      <c r="BC293" s="2" t="s">
        <v>1552</v>
      </c>
      <c r="BE293" s="2" t="s">
        <v>1553</v>
      </c>
      <c r="BF293" t="str">
        <f t="shared" si="10"/>
        <v>WeChat</v>
      </c>
      <c r="BG293" s="2">
        <v>8.0</v>
      </c>
      <c r="BH293" s="2" t="s">
        <v>1554</v>
      </c>
      <c r="BI293" s="2" t="s">
        <v>1555</v>
      </c>
      <c r="BJ293" s="2" t="s">
        <v>1556</v>
      </c>
    </row>
    <row r="294">
      <c r="A294" s="2">
        <v>291.0</v>
      </c>
      <c r="B294">
        <f>if(surveydata3!D293="", 0, 1)</f>
        <v>0</v>
      </c>
      <c r="C294">
        <f>if(surveydata3!E293="", 0, 1)</f>
        <v>1</v>
      </c>
      <c r="D294">
        <f>if(surveydata3!F293="", 0, 1)</f>
        <v>0</v>
      </c>
      <c r="E294">
        <f>if(surveydata3!G293="", 0, 1)</f>
        <v>0</v>
      </c>
      <c r="F294">
        <f>if(surveydata3!H293="", 0, 1)</f>
        <v>0</v>
      </c>
      <c r="G294">
        <f>if(surveydata3!I293="", 0, 1)</f>
        <v>0</v>
      </c>
      <c r="H294" s="4">
        <v>31633.0</v>
      </c>
      <c r="I294" s="2">
        <f t="shared" si="1"/>
        <v>32</v>
      </c>
      <c r="J294" s="2">
        <v>9.0</v>
      </c>
      <c r="K294" s="2">
        <v>20.0</v>
      </c>
      <c r="L294" s="2">
        <v>10.0</v>
      </c>
      <c r="M294" s="2">
        <v>40.0</v>
      </c>
      <c r="N294" s="2" t="s">
        <v>128</v>
      </c>
      <c r="O294" s="2">
        <v>0.0</v>
      </c>
      <c r="P294" s="2" t="s">
        <v>193</v>
      </c>
      <c r="R294" t="str">
        <f t="shared" si="2"/>
        <v>shoes (brand is TBD… probably Adidas or Puma)</v>
      </c>
      <c r="S294" s="2" t="s">
        <v>135</v>
      </c>
      <c r="U294" t="str">
        <f t="shared" si="3"/>
        <v>“A quality life demands quality questions”</v>
      </c>
      <c r="V294" s="2">
        <v>1.0</v>
      </c>
      <c r="W294" s="2" t="s">
        <v>315</v>
      </c>
      <c r="Y294" t="str">
        <f t="shared" si="4"/>
        <v>Software Engineer</v>
      </c>
      <c r="Z294" s="2" t="s">
        <v>111</v>
      </c>
      <c r="AB294" t="str">
        <f t="shared" si="5"/>
        <v>Individual Contributor</v>
      </c>
      <c r="AC294" s="2" t="s">
        <v>76</v>
      </c>
      <c r="AE294" t="str">
        <f t="shared" si="6"/>
        <v>Education</v>
      </c>
      <c r="AF294" s="2">
        <v>11.0</v>
      </c>
      <c r="AG294" s="2" t="s">
        <v>77</v>
      </c>
      <c r="AH294" s="2" t="s">
        <v>236</v>
      </c>
      <c r="AI294" s="11">
        <f>if(surveydata3!AE293="", 0, 1)</f>
        <v>0</v>
      </c>
      <c r="AJ294" s="11">
        <f>if(surveydata3!AF293="", 0, 1)</f>
        <v>0</v>
      </c>
      <c r="AK294" s="11">
        <f>if(surveydata3!AG293="", 0, 1)</f>
        <v>0</v>
      </c>
      <c r="AL294" s="11">
        <f>if(surveydata3!AH293="", 0, 1)</f>
        <v>1</v>
      </c>
      <c r="AM294" s="11">
        <f>if(surveydata3!AI293="", 0, 1)</f>
        <v>0</v>
      </c>
      <c r="AN294" s="11">
        <f>if(surveydata3!AJ293="", 0, 1)</f>
        <v>1</v>
      </c>
      <c r="AO294" s="11">
        <f>if(surveydata3!AK293="", 0, 1)</f>
        <v>0</v>
      </c>
      <c r="AP294" s="11">
        <f>if(surveydata3!AL293="", 0, 1)</f>
        <v>0</v>
      </c>
      <c r="AQ294" s="11">
        <f>if(surveydata3!AM293="", 0, 1)</f>
        <v>0</v>
      </c>
      <c r="AR294" s="11">
        <f>if(surveydata3!AN293="", 0, 1)</f>
        <v>0</v>
      </c>
      <c r="AT294" s="2" t="s">
        <v>1557</v>
      </c>
      <c r="AU294" t="str">
        <f t="shared" si="7"/>
        <v>External resources (khan academy, coursera)</v>
      </c>
      <c r="AV294" s="2">
        <v>6.0</v>
      </c>
      <c r="AX294">
        <f t="shared" si="8"/>
        <v>6</v>
      </c>
      <c r="AY294" s="2">
        <v>4.0</v>
      </c>
      <c r="BA294">
        <f t="shared" si="9"/>
        <v>4</v>
      </c>
      <c r="BB294" s="2">
        <v>3.0</v>
      </c>
      <c r="BC294" s="2" t="s">
        <v>1558</v>
      </c>
      <c r="BD294" s="2" t="s">
        <v>101</v>
      </c>
      <c r="BF294" t="str">
        <f t="shared" si="10"/>
        <v>Google</v>
      </c>
      <c r="BG294" s="2">
        <v>7.0</v>
      </c>
      <c r="BH294" s="2" t="s">
        <v>1559</v>
      </c>
      <c r="BI294" s="2" t="s">
        <v>1560</v>
      </c>
    </row>
    <row r="295">
      <c r="A295" s="2">
        <v>292.0</v>
      </c>
      <c r="B295">
        <f>if(surveydata3!D294="", 0, 1)</f>
        <v>0</v>
      </c>
      <c r="C295">
        <f>if(surveydata3!E294="", 0, 1)</f>
        <v>0</v>
      </c>
      <c r="D295">
        <f>if(surveydata3!F294="", 0, 1)</f>
        <v>0</v>
      </c>
      <c r="E295">
        <f>if(surveydata3!G294="", 0, 1)</f>
        <v>0</v>
      </c>
      <c r="F295">
        <f>if(surveydata3!H294="", 0, 1)</f>
        <v>1</v>
      </c>
      <c r="G295">
        <f>if(surveydata3!I294="", 0, 1)</f>
        <v>0</v>
      </c>
      <c r="H295" s="4">
        <v>31426.0</v>
      </c>
      <c r="I295" s="2">
        <f t="shared" si="1"/>
        <v>32</v>
      </c>
      <c r="J295" s="2">
        <v>8.0</v>
      </c>
      <c r="K295" s="2">
        <v>0.0</v>
      </c>
      <c r="L295" s="2">
        <v>10.0</v>
      </c>
      <c r="M295" s="2">
        <v>10.0</v>
      </c>
      <c r="N295" s="2" t="s">
        <v>120</v>
      </c>
      <c r="O295" s="2">
        <v>0.0</v>
      </c>
      <c r="P295" s="2" t="s">
        <v>71</v>
      </c>
      <c r="R295" t="str">
        <f t="shared" si="2"/>
        <v>hoodie</v>
      </c>
      <c r="S295" s="2" t="s">
        <v>72</v>
      </c>
      <c r="U295" t="str">
        <f t="shared" si="3"/>
        <v>“Data is the new bacon"</v>
      </c>
      <c r="V295" s="2">
        <v>1.0</v>
      </c>
      <c r="X295" s="2" t="s">
        <v>1561</v>
      </c>
      <c r="Y295" t="str">
        <f t="shared" si="4"/>
        <v>Chief Scientist (Cybersecurity)</v>
      </c>
      <c r="Z295" s="2" t="s">
        <v>485</v>
      </c>
      <c r="AB295" t="str">
        <f t="shared" si="5"/>
        <v>Vice President</v>
      </c>
      <c r="AC295" s="2" t="s">
        <v>123</v>
      </c>
      <c r="AE295" t="str">
        <f t="shared" si="6"/>
        <v>Technology &amp; Internet</v>
      </c>
      <c r="AF295" s="2">
        <v>12.0</v>
      </c>
      <c r="AG295" s="2" t="s">
        <v>1562</v>
      </c>
      <c r="AH295" s="2" t="s">
        <v>464</v>
      </c>
      <c r="AI295" s="11">
        <f>if(surveydata3!AE294="", 0, 1)</f>
        <v>0</v>
      </c>
      <c r="AJ295" s="11">
        <f>if(surveydata3!AF294="", 0, 1)</f>
        <v>0</v>
      </c>
      <c r="AK295" s="11">
        <f>if(surveydata3!AG294="", 0, 1)</f>
        <v>0</v>
      </c>
      <c r="AL295" s="11">
        <f>if(surveydata3!AH294="", 0, 1)</f>
        <v>1</v>
      </c>
      <c r="AM295" s="11">
        <f>if(surveydata3!AI294="", 0, 1)</f>
        <v>0</v>
      </c>
      <c r="AN295" s="11">
        <f>if(surveydata3!AJ294="", 0, 1)</f>
        <v>0</v>
      </c>
      <c r="AO295" s="11">
        <f>if(surveydata3!AK294="", 0, 1)</f>
        <v>0</v>
      </c>
      <c r="AP295" s="11">
        <f>if(surveydata3!AL294="", 0, 1)</f>
        <v>0</v>
      </c>
      <c r="AQ295" s="11">
        <f>if(surveydata3!AM294="", 0, 1)</f>
        <v>0</v>
      </c>
      <c r="AR295" s="11">
        <f>if(surveydata3!AN294="", 0, 1)</f>
        <v>0</v>
      </c>
      <c r="AS295" s="2" t="s">
        <v>97</v>
      </c>
      <c r="AU295" t="str">
        <f t="shared" si="7"/>
        <v>Forums</v>
      </c>
      <c r="AV295" s="2">
        <v>3.0</v>
      </c>
      <c r="AX295">
        <f t="shared" si="8"/>
        <v>3</v>
      </c>
      <c r="AY295" s="2">
        <v>5.0</v>
      </c>
      <c r="BA295">
        <f t="shared" si="9"/>
        <v>5</v>
      </c>
      <c r="BB295" s="2">
        <v>15.0</v>
      </c>
      <c r="BC295" s="2" t="s">
        <v>1563</v>
      </c>
      <c r="BD295" s="2" t="s">
        <v>294</v>
      </c>
      <c r="BF295" t="str">
        <f t="shared" si="10"/>
        <v>Twitter</v>
      </c>
      <c r="BG295" s="2">
        <v>9.0</v>
      </c>
      <c r="BH295" s="2" t="s">
        <v>102</v>
      </c>
      <c r="BI295" s="2" t="s">
        <v>1564</v>
      </c>
    </row>
    <row r="296">
      <c r="A296" s="2">
        <v>293.0</v>
      </c>
      <c r="B296">
        <f>if(surveydata3!D295="", 0, 1)</f>
        <v>1</v>
      </c>
      <c r="C296">
        <f>if(surveydata3!E295="", 0, 1)</f>
        <v>0</v>
      </c>
      <c r="D296">
        <f>if(surveydata3!F295="", 0, 1)</f>
        <v>0</v>
      </c>
      <c r="E296">
        <f>if(surveydata3!G295="", 0, 1)</f>
        <v>0</v>
      </c>
      <c r="F296">
        <f>if(surveydata3!H295="", 0, 1)</f>
        <v>0</v>
      </c>
      <c r="G296">
        <f>if(surveydata3!I295="", 0, 1)</f>
        <v>0</v>
      </c>
      <c r="H296" s="4">
        <v>34741.0</v>
      </c>
      <c r="I296" s="2">
        <f t="shared" si="1"/>
        <v>23</v>
      </c>
      <c r="J296" s="2">
        <v>7.0</v>
      </c>
      <c r="K296" s="2">
        <v>120.0</v>
      </c>
      <c r="L296" s="2">
        <v>9.0</v>
      </c>
      <c r="M296" s="2">
        <v>4.0</v>
      </c>
      <c r="N296" s="2" t="s">
        <v>437</v>
      </c>
      <c r="O296" s="2">
        <v>0.0</v>
      </c>
      <c r="P296" s="2" t="s">
        <v>71</v>
      </c>
      <c r="R296" t="str">
        <f t="shared" si="2"/>
        <v>hoodie</v>
      </c>
      <c r="S296" s="2" t="s">
        <v>130</v>
      </c>
      <c r="U296" t="str">
        <f t="shared" si="3"/>
        <v>“Machine learning for life”</v>
      </c>
      <c r="V296" s="2">
        <v>0.0</v>
      </c>
      <c r="Y296" t="str">
        <f t="shared" si="4"/>
        <v/>
      </c>
      <c r="AB296" t="str">
        <f t="shared" si="5"/>
        <v/>
      </c>
      <c r="AE296" t="str">
        <f t="shared" si="6"/>
        <v/>
      </c>
      <c r="AH296" s="2" t="s">
        <v>78</v>
      </c>
      <c r="AI296" s="11">
        <f>if(surveydata3!AE295="", 0, 1)</f>
        <v>0</v>
      </c>
      <c r="AJ296" s="11">
        <f>if(surveydata3!AF295="", 0, 1)</f>
        <v>0</v>
      </c>
      <c r="AK296" s="11">
        <f>if(surveydata3!AG295="", 0, 1)</f>
        <v>0</v>
      </c>
      <c r="AL296" s="11">
        <f>if(surveydata3!AH295="", 0, 1)</f>
        <v>1</v>
      </c>
      <c r="AM296" s="11">
        <f>if(surveydata3!AI295="", 0, 1)</f>
        <v>0</v>
      </c>
      <c r="AN296" s="11">
        <f>if(surveydata3!AJ295="", 0, 1)</f>
        <v>0</v>
      </c>
      <c r="AO296" s="11">
        <f>if(surveydata3!AK295="", 0, 1)</f>
        <v>0</v>
      </c>
      <c r="AP296" s="11">
        <f>if(surveydata3!AL295="", 0, 1)</f>
        <v>0</v>
      </c>
      <c r="AQ296" s="11">
        <f>if(surveydata3!AM295="", 0, 1)</f>
        <v>0</v>
      </c>
      <c r="AR296" s="11">
        <f>if(surveydata3!AN295="", 0, 1)</f>
        <v>0</v>
      </c>
      <c r="AS296" s="2" t="s">
        <v>79</v>
      </c>
      <c r="AU296" t="str">
        <f t="shared" si="7"/>
        <v>Slack Channel</v>
      </c>
      <c r="AW296" s="2">
        <v>20.0</v>
      </c>
      <c r="AX296">
        <f t="shared" si="8"/>
        <v>20</v>
      </c>
      <c r="AZ296" s="2">
        <v>20.0</v>
      </c>
      <c r="BA296">
        <f t="shared" si="9"/>
        <v>20</v>
      </c>
      <c r="BB296" s="2">
        <v>10.0</v>
      </c>
      <c r="BC296" s="2" t="s">
        <v>1565</v>
      </c>
      <c r="BD296" s="2" t="s">
        <v>84</v>
      </c>
      <c r="BF296" t="str">
        <f t="shared" si="10"/>
        <v>Friend / word of mouth</v>
      </c>
      <c r="BG296" s="2">
        <v>8.0</v>
      </c>
      <c r="BH296" s="2" t="s">
        <v>1566</v>
      </c>
      <c r="BI296" s="2" t="s">
        <v>1567</v>
      </c>
      <c r="BJ296" s="2" t="s">
        <v>1568</v>
      </c>
    </row>
    <row r="297">
      <c r="A297" s="2">
        <v>294.0</v>
      </c>
      <c r="B297">
        <f>if(surveydata3!D296="", 0, 1)</f>
        <v>1</v>
      </c>
      <c r="C297">
        <f>if(surveydata3!E296="", 0, 1)</f>
        <v>1</v>
      </c>
      <c r="D297">
        <f>if(surveydata3!F296="", 0, 1)</f>
        <v>0</v>
      </c>
      <c r="E297">
        <f>if(surveydata3!G296="", 0, 1)</f>
        <v>1</v>
      </c>
      <c r="F297">
        <f>if(surveydata3!H296="", 0, 1)</f>
        <v>0</v>
      </c>
      <c r="G297">
        <f>if(surveydata3!I296="", 0, 1)</f>
        <v>0</v>
      </c>
      <c r="H297" s="4">
        <v>33422.0</v>
      </c>
      <c r="I297" s="2">
        <f t="shared" si="1"/>
        <v>27</v>
      </c>
      <c r="J297" s="2">
        <v>8.0</v>
      </c>
      <c r="K297" s="2">
        <v>6.0</v>
      </c>
      <c r="L297" s="2">
        <v>15.0</v>
      </c>
      <c r="M297" s="2">
        <v>2.0</v>
      </c>
      <c r="N297" s="2" t="s">
        <v>192</v>
      </c>
      <c r="O297" s="2">
        <v>0.0</v>
      </c>
      <c r="P297" s="2" t="s">
        <v>193</v>
      </c>
      <c r="R297" t="str">
        <f t="shared" si="2"/>
        <v>shoes (brand is TBD… probably Adidas or Puma)</v>
      </c>
      <c r="S297" s="2" t="s">
        <v>130</v>
      </c>
      <c r="U297" t="str">
        <f t="shared" si="3"/>
        <v>“Machine learning for life”</v>
      </c>
      <c r="V297" s="2">
        <v>0.0</v>
      </c>
      <c r="Y297" t="str">
        <f t="shared" si="4"/>
        <v/>
      </c>
      <c r="AB297" t="str">
        <f t="shared" si="5"/>
        <v/>
      </c>
      <c r="AE297" t="str">
        <f t="shared" si="6"/>
        <v/>
      </c>
      <c r="AH297" s="2" t="s">
        <v>114</v>
      </c>
      <c r="AI297" s="11">
        <f>if(surveydata3!AE296="", 0, 1)</f>
        <v>0</v>
      </c>
      <c r="AJ297" s="11">
        <f>if(surveydata3!AF296="", 0, 1)</f>
        <v>0</v>
      </c>
      <c r="AK297" s="11">
        <f>if(surveydata3!AG296="", 0, 1)</f>
        <v>0</v>
      </c>
      <c r="AL297" s="11">
        <f>if(surveydata3!AH296="", 0, 1)</f>
        <v>0</v>
      </c>
      <c r="AM297" s="11">
        <f>if(surveydata3!AI296="", 0, 1)</f>
        <v>0</v>
      </c>
      <c r="AN297" s="11">
        <f>if(surveydata3!AJ296="", 0, 1)</f>
        <v>1</v>
      </c>
      <c r="AO297" s="11">
        <f>if(surveydata3!AK296="", 0, 1)</f>
        <v>0</v>
      </c>
      <c r="AP297" s="11">
        <f>if(surveydata3!AL296="", 0, 1)</f>
        <v>0</v>
      </c>
      <c r="AQ297" s="11">
        <f>if(surveydata3!AM296="", 0, 1)</f>
        <v>0</v>
      </c>
      <c r="AR297" s="11">
        <f>if(surveydata3!AN296="", 0, 1)</f>
        <v>0</v>
      </c>
      <c r="AS297" s="2" t="s">
        <v>97</v>
      </c>
      <c r="AU297" t="str">
        <f t="shared" si="7"/>
        <v>Forums</v>
      </c>
      <c r="AV297" s="2">
        <v>6.0</v>
      </c>
      <c r="AX297">
        <f t="shared" si="8"/>
        <v>6</v>
      </c>
      <c r="AY297" s="2">
        <v>4.0</v>
      </c>
      <c r="BA297">
        <f t="shared" si="9"/>
        <v>4</v>
      </c>
      <c r="BB297" s="2">
        <v>48.0</v>
      </c>
      <c r="BC297" s="2" t="s">
        <v>1569</v>
      </c>
      <c r="BD297" s="2" t="s">
        <v>101</v>
      </c>
      <c r="BF297" t="str">
        <f t="shared" si="10"/>
        <v>Google</v>
      </c>
      <c r="BG297" s="2">
        <v>10.0</v>
      </c>
      <c r="BH297" s="2" t="s">
        <v>1570</v>
      </c>
      <c r="BI297" s="2" t="s">
        <v>1571</v>
      </c>
    </row>
    <row r="298">
      <c r="A298" s="2">
        <v>295.0</v>
      </c>
      <c r="B298">
        <f>if(surveydata3!D297="", 0, 1)</f>
        <v>0</v>
      </c>
      <c r="C298">
        <f>if(surveydata3!E297="", 0, 1)</f>
        <v>1</v>
      </c>
      <c r="D298">
        <f>if(surveydata3!F297="", 0, 1)</f>
        <v>0</v>
      </c>
      <c r="E298">
        <f>if(surveydata3!G297="", 0, 1)</f>
        <v>0</v>
      </c>
      <c r="F298">
        <f>if(surveydata3!H297="", 0, 1)</f>
        <v>0</v>
      </c>
      <c r="G298">
        <f>if(surveydata3!I297="", 0, 1)</f>
        <v>0</v>
      </c>
      <c r="H298" s="4">
        <v>27453.0</v>
      </c>
      <c r="I298" s="2">
        <f t="shared" si="1"/>
        <v>43</v>
      </c>
      <c r="J298" s="2">
        <v>6.0</v>
      </c>
      <c r="K298" s="2">
        <v>0.0</v>
      </c>
      <c r="L298" s="2">
        <v>88.0</v>
      </c>
      <c r="M298" s="2">
        <v>2.0</v>
      </c>
      <c r="N298" s="2" t="s">
        <v>437</v>
      </c>
      <c r="O298" s="2">
        <v>1.0</v>
      </c>
      <c r="P298" s="2" t="s">
        <v>89</v>
      </c>
      <c r="R298" t="str">
        <f t="shared" si="2"/>
        <v>t-shirt</v>
      </c>
      <c r="S298" s="2" t="s">
        <v>130</v>
      </c>
      <c r="U298" t="str">
        <f t="shared" si="3"/>
        <v>“Machine learning for life”</v>
      </c>
      <c r="V298" s="2">
        <v>1.0</v>
      </c>
      <c r="W298" s="2" t="s">
        <v>315</v>
      </c>
      <c r="Y298" t="str">
        <f t="shared" si="4"/>
        <v>Software Engineer</v>
      </c>
      <c r="Z298" s="2" t="s">
        <v>111</v>
      </c>
      <c r="AB298" t="str">
        <f t="shared" si="5"/>
        <v>Individual Contributor</v>
      </c>
      <c r="AC298" s="2" t="s">
        <v>531</v>
      </c>
      <c r="AE298" t="str">
        <f t="shared" si="6"/>
        <v>Government</v>
      </c>
      <c r="AF298" s="2">
        <v>12.0</v>
      </c>
      <c r="AG298" s="2" t="s">
        <v>1572</v>
      </c>
      <c r="AH298" s="2" t="s">
        <v>1229</v>
      </c>
      <c r="AI298" s="11">
        <f>if(surveydata3!AE297="", 0, 1)</f>
        <v>0</v>
      </c>
      <c r="AJ298" s="11">
        <f>if(surveydata3!AF297="", 0, 1)</f>
        <v>0</v>
      </c>
      <c r="AK298" s="11">
        <f>if(surveydata3!AG297="", 0, 1)</f>
        <v>0</v>
      </c>
      <c r="AL298" s="11">
        <f>if(surveydata3!AH297="", 0, 1)</f>
        <v>0</v>
      </c>
      <c r="AM298" s="11">
        <f>if(surveydata3!AI297="", 0, 1)</f>
        <v>0</v>
      </c>
      <c r="AN298" s="11">
        <f>if(surveydata3!AJ297="", 0, 1)</f>
        <v>0</v>
      </c>
      <c r="AO298" s="11">
        <f>if(surveydata3!AK297="", 0, 1)</f>
        <v>0</v>
      </c>
      <c r="AP298" s="11">
        <f>if(surveydata3!AL297="", 0, 1)</f>
        <v>0</v>
      </c>
      <c r="AQ298" s="11">
        <f>if(surveydata3!AM297="", 0, 1)</f>
        <v>1</v>
      </c>
      <c r="AR298" s="11">
        <f>if(surveydata3!AN297="", 0, 1)</f>
        <v>0</v>
      </c>
      <c r="AU298" t="str">
        <f t="shared" si="7"/>
        <v/>
      </c>
      <c r="AX298" t="str">
        <f t="shared" si="8"/>
        <v/>
      </c>
      <c r="BA298" t="str">
        <f t="shared" si="9"/>
        <v/>
      </c>
      <c r="BD298" s="2" t="s">
        <v>84</v>
      </c>
      <c r="BF298" t="str">
        <f t="shared" si="10"/>
        <v>Friend / word of mouth</v>
      </c>
      <c r="BG298" s="2">
        <v>8.0</v>
      </c>
      <c r="BH298" s="2" t="s">
        <v>1573</v>
      </c>
      <c r="BI298" s="2" t="s">
        <v>1574</v>
      </c>
      <c r="BJ298" s="2" t="s">
        <v>154</v>
      </c>
    </row>
    <row r="299">
      <c r="A299" s="2">
        <v>296.0</v>
      </c>
      <c r="B299">
        <f>if(surveydata3!D298="", 0, 1)</f>
        <v>1</v>
      </c>
      <c r="C299">
        <f>if(surveydata3!E298="", 0, 1)</f>
        <v>0</v>
      </c>
      <c r="D299">
        <f>if(surveydata3!F298="", 0, 1)</f>
        <v>0</v>
      </c>
      <c r="E299">
        <f>if(surveydata3!G298="", 0, 1)</f>
        <v>0</v>
      </c>
      <c r="F299">
        <f>if(surveydata3!H298="", 0, 1)</f>
        <v>0</v>
      </c>
      <c r="G299">
        <f>if(surveydata3!I298="", 0, 1)</f>
        <v>0</v>
      </c>
      <c r="H299" s="4">
        <v>32851.0</v>
      </c>
      <c r="I299" s="2">
        <f t="shared" si="1"/>
        <v>28</v>
      </c>
      <c r="J299" s="2">
        <v>8.0</v>
      </c>
      <c r="K299" s="2">
        <v>0.0</v>
      </c>
      <c r="L299" s="2">
        <v>10.0</v>
      </c>
      <c r="M299" s="2">
        <v>30.0</v>
      </c>
      <c r="N299" s="2" t="s">
        <v>437</v>
      </c>
      <c r="O299" s="2">
        <v>0.0</v>
      </c>
      <c r="P299" s="2" t="s">
        <v>89</v>
      </c>
      <c r="R299" t="str">
        <f t="shared" si="2"/>
        <v>t-shirt</v>
      </c>
      <c r="S299" s="2" t="s">
        <v>72</v>
      </c>
      <c r="U299" t="str">
        <f t="shared" si="3"/>
        <v>“Data is the new bacon"</v>
      </c>
      <c r="V299" s="2">
        <v>1.0</v>
      </c>
      <c r="W299" s="2" t="s">
        <v>315</v>
      </c>
      <c r="Y299" t="str">
        <f t="shared" si="4"/>
        <v>Software Engineer</v>
      </c>
      <c r="Z299" s="2" t="s">
        <v>111</v>
      </c>
      <c r="AB299" t="str">
        <f t="shared" si="5"/>
        <v>Individual Contributor</v>
      </c>
      <c r="AC299" s="2" t="s">
        <v>123</v>
      </c>
      <c r="AE299" t="str">
        <f t="shared" si="6"/>
        <v>Technology &amp; Internet</v>
      </c>
      <c r="AF299" s="2">
        <v>7.0</v>
      </c>
      <c r="AG299" s="2" t="s">
        <v>1575</v>
      </c>
      <c r="AH299" s="2" t="s">
        <v>114</v>
      </c>
      <c r="AI299" s="11">
        <f>if(surveydata3!AE298="", 0, 1)</f>
        <v>0</v>
      </c>
      <c r="AJ299" s="11">
        <f>if(surveydata3!AF298="", 0, 1)</f>
        <v>0</v>
      </c>
      <c r="AK299" s="11">
        <f>if(surveydata3!AG298="", 0, 1)</f>
        <v>0</v>
      </c>
      <c r="AL299" s="11">
        <f>if(surveydata3!AH298="", 0, 1)</f>
        <v>0</v>
      </c>
      <c r="AM299" s="11">
        <f>if(surveydata3!AI298="", 0, 1)</f>
        <v>0</v>
      </c>
      <c r="AN299" s="11">
        <f>if(surveydata3!AJ298="", 0, 1)</f>
        <v>0</v>
      </c>
      <c r="AO299" s="11">
        <f>if(surveydata3!AK298="", 0, 1)</f>
        <v>0</v>
      </c>
      <c r="AP299" s="11">
        <f>if(surveydata3!AL298="", 0, 1)</f>
        <v>0</v>
      </c>
      <c r="AQ299" s="11">
        <f>if(surveydata3!AM298="", 0, 1)</f>
        <v>1</v>
      </c>
      <c r="AR299" s="11">
        <f>if(surveydata3!AN298="", 0, 1)</f>
        <v>0</v>
      </c>
      <c r="AU299" t="str">
        <f t="shared" si="7"/>
        <v/>
      </c>
      <c r="AX299" t="str">
        <f t="shared" si="8"/>
        <v/>
      </c>
      <c r="BA299" t="str">
        <f t="shared" si="9"/>
        <v/>
      </c>
      <c r="BD299" s="2" t="s">
        <v>294</v>
      </c>
      <c r="BF299" t="str">
        <f t="shared" si="10"/>
        <v>Twitter</v>
      </c>
      <c r="BG299" s="2">
        <v>8.0</v>
      </c>
      <c r="BH299" s="2" t="s">
        <v>1576</v>
      </c>
      <c r="BI299" s="2" t="s">
        <v>1577</v>
      </c>
    </row>
    <row r="300">
      <c r="A300" s="2">
        <v>297.0</v>
      </c>
      <c r="B300">
        <f>if(surveydata3!D299="", 0, 1)</f>
        <v>1</v>
      </c>
      <c r="C300">
        <f>if(surveydata3!E299="", 0, 1)</f>
        <v>0</v>
      </c>
      <c r="D300">
        <f>if(surveydata3!F299="", 0, 1)</f>
        <v>0</v>
      </c>
      <c r="E300">
        <f>if(surveydata3!G299="", 0, 1)</f>
        <v>0</v>
      </c>
      <c r="F300">
        <f>if(surveydata3!H299="", 0, 1)</f>
        <v>1</v>
      </c>
      <c r="G300">
        <f>if(surveydata3!I299="", 0, 1)</f>
        <v>0</v>
      </c>
      <c r="H300" s="4">
        <v>30785.0</v>
      </c>
      <c r="I300" s="2">
        <f t="shared" si="1"/>
        <v>34</v>
      </c>
      <c r="J300" s="2">
        <v>7.0</v>
      </c>
      <c r="K300" s="2">
        <v>0.0</v>
      </c>
      <c r="L300" s="2">
        <v>12.0</v>
      </c>
      <c r="M300" s="2">
        <v>8.0</v>
      </c>
      <c r="N300" s="2" t="s">
        <v>120</v>
      </c>
      <c r="O300" s="2">
        <v>1.0</v>
      </c>
      <c r="P300" s="2" t="s">
        <v>129</v>
      </c>
      <c r="R300" t="str">
        <f t="shared" si="2"/>
        <v>backpack</v>
      </c>
      <c r="S300" s="2" t="s">
        <v>135</v>
      </c>
      <c r="U300" t="str">
        <f t="shared" si="3"/>
        <v>“A quality life demands quality questions”</v>
      </c>
      <c r="V300" s="2">
        <v>1.0</v>
      </c>
      <c r="X300" s="2" t="s">
        <v>1578</v>
      </c>
      <c r="Y300" t="str">
        <f t="shared" si="4"/>
        <v>Engineer / Technician</v>
      </c>
      <c r="Z300" s="2" t="s">
        <v>111</v>
      </c>
      <c r="AB300" t="str">
        <f t="shared" si="5"/>
        <v>Individual Contributor</v>
      </c>
      <c r="AC300" s="2" t="s">
        <v>123</v>
      </c>
      <c r="AE300" t="str">
        <f t="shared" si="6"/>
        <v>Technology &amp; Internet</v>
      </c>
      <c r="AF300" s="2">
        <v>10.0</v>
      </c>
      <c r="AG300" s="2" t="s">
        <v>1579</v>
      </c>
      <c r="AH300" s="2" t="s">
        <v>464</v>
      </c>
      <c r="AI300" s="11">
        <f>if(surveydata3!AE299="", 0, 1)</f>
        <v>0</v>
      </c>
      <c r="AJ300" s="11">
        <f>if(surveydata3!AF299="", 0, 1)</f>
        <v>0</v>
      </c>
      <c r="AK300" s="11">
        <f>if(surveydata3!AG299="", 0, 1)</f>
        <v>0</v>
      </c>
      <c r="AL300" s="11">
        <f>if(surveydata3!AH299="", 0, 1)</f>
        <v>1</v>
      </c>
      <c r="AM300" s="11">
        <f>if(surveydata3!AI299="", 0, 1)</f>
        <v>0</v>
      </c>
      <c r="AN300" s="11">
        <f>if(surveydata3!AJ299="", 0, 1)</f>
        <v>1</v>
      </c>
      <c r="AO300" s="11">
        <f>if(surveydata3!AK299="", 0, 1)</f>
        <v>0</v>
      </c>
      <c r="AP300" s="11">
        <f>if(surveydata3!AL299="", 0, 1)</f>
        <v>0</v>
      </c>
      <c r="AQ300" s="11">
        <f>if(surveydata3!AM299="", 0, 1)</f>
        <v>0</v>
      </c>
      <c r="AR300" s="11">
        <f>if(surveydata3!AN299="", 0, 1)</f>
        <v>0</v>
      </c>
      <c r="AS300" s="2" t="s">
        <v>116</v>
      </c>
      <c r="AU300" t="str">
        <f t="shared" si="7"/>
        <v>Stack Overflow</v>
      </c>
      <c r="AV300" s="2">
        <v>3.0</v>
      </c>
      <c r="AX300">
        <f t="shared" si="8"/>
        <v>3</v>
      </c>
      <c r="AY300" s="2">
        <v>5.0</v>
      </c>
      <c r="BA300">
        <f t="shared" si="9"/>
        <v>5</v>
      </c>
      <c r="BB300" s="2">
        <v>10.0</v>
      </c>
      <c r="BC300" s="2" t="s">
        <v>1580</v>
      </c>
      <c r="BD300" s="2" t="s">
        <v>84</v>
      </c>
      <c r="BF300" t="str">
        <f t="shared" si="10"/>
        <v>Friend / word of mouth</v>
      </c>
      <c r="BG300" s="2">
        <v>10.0</v>
      </c>
      <c r="BH300" s="2" t="s">
        <v>1581</v>
      </c>
      <c r="BI300" s="2" t="s">
        <v>1582</v>
      </c>
      <c r="BJ300" s="2" t="s">
        <v>1583</v>
      </c>
    </row>
    <row r="301">
      <c r="A301" s="2">
        <v>298.0</v>
      </c>
      <c r="B301">
        <f>if(surveydata3!D300="", 0, 1)</f>
        <v>0</v>
      </c>
      <c r="C301">
        <f>if(surveydata3!E300="", 0, 1)</f>
        <v>1</v>
      </c>
      <c r="D301">
        <f>if(surveydata3!F300="", 0, 1)</f>
        <v>0</v>
      </c>
      <c r="E301">
        <f>if(surveydata3!G300="", 0, 1)</f>
        <v>1</v>
      </c>
      <c r="F301">
        <f>if(surveydata3!H300="", 0, 1)</f>
        <v>0</v>
      </c>
      <c r="G301">
        <f>if(surveydata3!I300="", 0, 1)</f>
        <v>0</v>
      </c>
      <c r="H301" s="4">
        <v>32331.0</v>
      </c>
      <c r="I301" s="2">
        <f t="shared" si="1"/>
        <v>30</v>
      </c>
      <c r="J301" s="2">
        <v>6.0</v>
      </c>
      <c r="K301" s="2">
        <v>0.0</v>
      </c>
      <c r="L301" s="2">
        <v>10.0</v>
      </c>
      <c r="M301" s="2">
        <v>20.0</v>
      </c>
      <c r="N301" s="2" t="s">
        <v>87</v>
      </c>
      <c r="O301" s="2">
        <v>0.0</v>
      </c>
      <c r="P301" s="2" t="s">
        <v>71</v>
      </c>
      <c r="R301" t="str">
        <f t="shared" si="2"/>
        <v>hoodie</v>
      </c>
      <c r="S301" s="2" t="s">
        <v>90</v>
      </c>
      <c r="U301" t="str">
        <f t="shared" si="3"/>
        <v>”Math - all the cool kids are doing it”</v>
      </c>
      <c r="V301" s="2">
        <v>1.0</v>
      </c>
      <c r="W301" s="2" t="s">
        <v>315</v>
      </c>
      <c r="Y301" t="str">
        <f t="shared" si="4"/>
        <v>Software Engineer</v>
      </c>
      <c r="Z301" s="2" t="s">
        <v>111</v>
      </c>
      <c r="AB301" t="str">
        <f t="shared" si="5"/>
        <v>Individual Contributor</v>
      </c>
      <c r="AC301" s="2" t="s">
        <v>123</v>
      </c>
      <c r="AE301" t="str">
        <f t="shared" si="6"/>
        <v>Technology &amp; Internet</v>
      </c>
      <c r="AF301" s="2">
        <v>6.0</v>
      </c>
      <c r="AG301" s="2" t="s">
        <v>301</v>
      </c>
      <c r="AH301" s="2" t="s">
        <v>114</v>
      </c>
      <c r="AI301" s="11">
        <f>if(surveydata3!AE300="", 0, 1)</f>
        <v>0</v>
      </c>
      <c r="AJ301" s="11">
        <f>if(surveydata3!AF300="", 0, 1)</f>
        <v>0</v>
      </c>
      <c r="AK301" s="11">
        <f>if(surveydata3!AG300="", 0, 1)</f>
        <v>0</v>
      </c>
      <c r="AL301" s="11">
        <f>if(surveydata3!AH300="", 0, 1)</f>
        <v>0</v>
      </c>
      <c r="AM301" s="11">
        <f>if(surveydata3!AI300="", 0, 1)</f>
        <v>1</v>
      </c>
      <c r="AN301" s="11">
        <f>if(surveydata3!AJ300="", 0, 1)</f>
        <v>0</v>
      </c>
      <c r="AO301" s="11">
        <f>if(surveydata3!AK300="", 0, 1)</f>
        <v>0</v>
      </c>
      <c r="AP301" s="11">
        <f>if(surveydata3!AL300="", 0, 1)</f>
        <v>0</v>
      </c>
      <c r="AQ301" s="11">
        <f>if(surveydata3!AM300="", 0, 1)</f>
        <v>0</v>
      </c>
      <c r="AR301" s="11">
        <f>if(surveydata3!AN300="", 0, 1)</f>
        <v>0</v>
      </c>
      <c r="AS301" s="2" t="s">
        <v>79</v>
      </c>
      <c r="AU301" t="str">
        <f t="shared" si="7"/>
        <v>Slack Channel</v>
      </c>
      <c r="AV301" s="2">
        <v>5.0</v>
      </c>
      <c r="AX301">
        <f t="shared" si="8"/>
        <v>5</v>
      </c>
      <c r="AY301" s="2">
        <v>3.0</v>
      </c>
      <c r="BA301">
        <f t="shared" si="9"/>
        <v>3</v>
      </c>
      <c r="BB301" s="2">
        <v>20.0</v>
      </c>
      <c r="BC301" s="2" t="s">
        <v>1584</v>
      </c>
      <c r="BD301" s="2" t="s">
        <v>84</v>
      </c>
      <c r="BF301" t="str">
        <f t="shared" si="10"/>
        <v>Friend / word of mouth</v>
      </c>
      <c r="BG301" s="2">
        <v>7.0</v>
      </c>
      <c r="BH301" s="2" t="s">
        <v>1585</v>
      </c>
      <c r="BI301" s="2" t="s">
        <v>1586</v>
      </c>
      <c r="BJ301" s="2" t="s">
        <v>1587</v>
      </c>
    </row>
    <row r="302">
      <c r="A302" s="2">
        <v>299.0</v>
      </c>
      <c r="B302">
        <f>if(surveydata3!D301="", 0, 1)</f>
        <v>0</v>
      </c>
      <c r="C302">
        <f>if(surveydata3!E301="", 0, 1)</f>
        <v>0</v>
      </c>
      <c r="D302">
        <f>if(surveydata3!F301="", 0, 1)</f>
        <v>0</v>
      </c>
      <c r="E302">
        <f>if(surveydata3!G301="", 0, 1)</f>
        <v>0</v>
      </c>
      <c r="F302">
        <f>if(surveydata3!H301="", 0, 1)</f>
        <v>1</v>
      </c>
      <c r="G302">
        <f>if(surveydata3!I301="", 0, 1)</f>
        <v>0</v>
      </c>
      <c r="H302" s="4">
        <v>21991.0</v>
      </c>
      <c r="I302" s="2">
        <f t="shared" si="1"/>
        <v>58</v>
      </c>
      <c r="J302" s="2">
        <v>6.0</v>
      </c>
      <c r="K302" s="2">
        <v>60.0</v>
      </c>
      <c r="L302" s="2">
        <v>10.0</v>
      </c>
      <c r="M302" s="2">
        <v>6.0</v>
      </c>
      <c r="N302" s="2" t="s">
        <v>70</v>
      </c>
      <c r="O302" s="2">
        <v>0.0</v>
      </c>
      <c r="P302" s="2" t="s">
        <v>108</v>
      </c>
      <c r="R302" t="str">
        <f t="shared" si="2"/>
        <v>jacket (brand is TBD... probably Patagonia)</v>
      </c>
      <c r="T302" s="2" t="s">
        <v>1588</v>
      </c>
      <c r="U302" t="str">
        <f t="shared" si="3"/>
        <v>Lerning fo Life</v>
      </c>
      <c r="V302" s="2">
        <v>1.0</v>
      </c>
      <c r="W302" s="2" t="s">
        <v>195</v>
      </c>
      <c r="Y302" t="str">
        <f t="shared" si="4"/>
        <v>Co-founder (or solo founder)</v>
      </c>
      <c r="Z302" s="2" t="s">
        <v>207</v>
      </c>
      <c r="AB302" t="str">
        <f t="shared" si="5"/>
        <v>C-Level</v>
      </c>
      <c r="AD302" s="2" t="s">
        <v>1589</v>
      </c>
      <c r="AE302" t="str">
        <f t="shared" si="6"/>
        <v>Wealth Management</v>
      </c>
      <c r="AF302" s="2">
        <v>33.0</v>
      </c>
      <c r="AG302" s="2" t="s">
        <v>1590</v>
      </c>
      <c r="AH302" s="2" t="s">
        <v>114</v>
      </c>
      <c r="AI302" s="11">
        <f>if(surveydata3!AE301="", 0, 1)</f>
        <v>0</v>
      </c>
      <c r="AJ302" s="11">
        <f>if(surveydata3!AF301="", 0, 1)</f>
        <v>0</v>
      </c>
      <c r="AK302" s="11">
        <f>if(surveydata3!AG301="", 0, 1)</f>
        <v>0</v>
      </c>
      <c r="AL302" s="11">
        <f>if(surveydata3!AH301="", 0, 1)</f>
        <v>0</v>
      </c>
      <c r="AM302" s="11">
        <f>if(surveydata3!AI301="", 0, 1)</f>
        <v>0</v>
      </c>
      <c r="AN302" s="11">
        <f>if(surveydata3!AJ301="", 0, 1)</f>
        <v>1</v>
      </c>
      <c r="AO302" s="11">
        <f>if(surveydata3!AK301="", 0, 1)</f>
        <v>0</v>
      </c>
      <c r="AP302" s="11">
        <f>if(surveydata3!AL301="", 0, 1)</f>
        <v>0</v>
      </c>
      <c r="AQ302" s="11">
        <f>if(surveydata3!AM301="", 0, 1)</f>
        <v>0</v>
      </c>
      <c r="AR302" s="11">
        <f>if(surveydata3!AN301="", 0, 1)</f>
        <v>0</v>
      </c>
      <c r="AS302" s="2" t="s">
        <v>97</v>
      </c>
      <c r="AU302" t="str">
        <f t="shared" si="7"/>
        <v>Forums</v>
      </c>
      <c r="AV302" s="2">
        <v>3.0</v>
      </c>
      <c r="AX302">
        <f t="shared" si="8"/>
        <v>3</v>
      </c>
      <c r="AY302" s="2">
        <v>5.0</v>
      </c>
      <c r="BA302">
        <f t="shared" si="9"/>
        <v>5</v>
      </c>
      <c r="BB302" s="2">
        <v>12.0</v>
      </c>
      <c r="BC302" s="2" t="s">
        <v>1591</v>
      </c>
      <c r="BE302" s="2" t="s">
        <v>1592</v>
      </c>
      <c r="BF302" t="str">
        <f t="shared" si="10"/>
        <v>I was part of the AI for Robotics Stanford pilot</v>
      </c>
      <c r="BG302" s="2">
        <v>10.0</v>
      </c>
      <c r="BH302" s="2" t="s">
        <v>1593</v>
      </c>
      <c r="BI302" s="2" t="s">
        <v>1594</v>
      </c>
      <c r="BJ302" s="2" t="s">
        <v>1595</v>
      </c>
    </row>
    <row r="303">
      <c r="A303" s="2">
        <v>300.0</v>
      </c>
      <c r="B303">
        <f>if(surveydata3!D302="", 0, 1)</f>
        <v>1</v>
      </c>
      <c r="C303">
        <f>if(surveydata3!E302="", 0, 1)</f>
        <v>1</v>
      </c>
      <c r="D303">
        <f>if(surveydata3!F302="", 0, 1)</f>
        <v>1</v>
      </c>
      <c r="E303">
        <f>if(surveydata3!G302="", 0, 1)</f>
        <v>1</v>
      </c>
      <c r="F303">
        <f>if(surveydata3!H302="", 0, 1)</f>
        <v>1</v>
      </c>
      <c r="G303">
        <f>if(surveydata3!I302="", 0, 1)</f>
        <v>1</v>
      </c>
      <c r="H303" s="4">
        <v>32557.0</v>
      </c>
      <c r="I303" s="2">
        <f t="shared" si="1"/>
        <v>29</v>
      </c>
      <c r="J303" s="2">
        <v>8.0</v>
      </c>
      <c r="K303" s="2">
        <v>5.0</v>
      </c>
      <c r="L303" s="2">
        <v>12.0</v>
      </c>
      <c r="M303" s="2">
        <v>4.0</v>
      </c>
      <c r="N303" s="2" t="s">
        <v>291</v>
      </c>
      <c r="O303" s="2">
        <v>1.0</v>
      </c>
      <c r="P303" s="2" t="s">
        <v>71</v>
      </c>
      <c r="R303" t="str">
        <f t="shared" si="2"/>
        <v>hoodie</v>
      </c>
      <c r="S303" s="2" t="s">
        <v>130</v>
      </c>
      <c r="U303" t="str">
        <f t="shared" si="3"/>
        <v>“Machine learning for life”</v>
      </c>
      <c r="V303" s="2">
        <v>0.0</v>
      </c>
      <c r="Y303" t="str">
        <f t="shared" si="4"/>
        <v/>
      </c>
      <c r="AB303" t="str">
        <f t="shared" si="5"/>
        <v/>
      </c>
      <c r="AE303" t="str">
        <f t="shared" si="6"/>
        <v/>
      </c>
      <c r="AH303" s="2" t="s">
        <v>78</v>
      </c>
      <c r="AI303" s="11">
        <f>if(surveydata3!AE302="", 0, 1)</f>
        <v>1</v>
      </c>
      <c r="AJ303" s="11">
        <f>if(surveydata3!AF302="", 0, 1)</f>
        <v>0</v>
      </c>
      <c r="AK303" s="11">
        <f>if(surveydata3!AG302="", 0, 1)</f>
        <v>1</v>
      </c>
      <c r="AL303" s="11">
        <f>if(surveydata3!AH302="", 0, 1)</f>
        <v>1</v>
      </c>
      <c r="AM303" s="11">
        <f>if(surveydata3!AI302="", 0, 1)</f>
        <v>0</v>
      </c>
      <c r="AN303" s="11">
        <f>if(surveydata3!AJ302="", 0, 1)</f>
        <v>1</v>
      </c>
      <c r="AO303" s="11">
        <f>if(surveydata3!AK302="", 0, 1)</f>
        <v>0</v>
      </c>
      <c r="AP303" s="11">
        <f>if(surveydata3!AL302="", 0, 1)</f>
        <v>0</v>
      </c>
      <c r="AQ303" s="11">
        <f>if(surveydata3!AM302="", 0, 1)</f>
        <v>0</v>
      </c>
      <c r="AR303" s="11">
        <f>if(surveydata3!AN302="", 0, 1)</f>
        <v>0</v>
      </c>
      <c r="AS303" s="2" t="s">
        <v>97</v>
      </c>
      <c r="AU303" t="str">
        <f t="shared" si="7"/>
        <v>Forums</v>
      </c>
      <c r="AW303" s="2">
        <v>40.0</v>
      </c>
      <c r="AX303">
        <f t="shared" si="8"/>
        <v>40</v>
      </c>
      <c r="AY303" s="2">
        <v>6.0</v>
      </c>
      <c r="BA303">
        <f t="shared" si="9"/>
        <v>6</v>
      </c>
      <c r="BB303" s="2">
        <v>6.0</v>
      </c>
      <c r="BC303" s="2" t="s">
        <v>1597</v>
      </c>
      <c r="BD303" s="2" t="s">
        <v>292</v>
      </c>
      <c r="BF303" t="str">
        <f t="shared" si="10"/>
        <v>Facebook</v>
      </c>
      <c r="BG303" s="2">
        <v>10.0</v>
      </c>
      <c r="BH303" s="2" t="s">
        <v>1598</v>
      </c>
      <c r="BI303" s="2" t="s">
        <v>1599</v>
      </c>
      <c r="BJ303" s="2" t="s">
        <v>1600</v>
      </c>
    </row>
    <row r="304">
      <c r="A304" s="2">
        <v>301.0</v>
      </c>
      <c r="B304">
        <f>if(surveydata3!D303="", 0, 1)</f>
        <v>1</v>
      </c>
      <c r="C304">
        <f>if(surveydata3!E303="", 0, 1)</f>
        <v>1</v>
      </c>
      <c r="D304">
        <f>if(surveydata3!F303="", 0, 1)</f>
        <v>0</v>
      </c>
      <c r="E304">
        <f>if(surveydata3!G303="", 0, 1)</f>
        <v>1</v>
      </c>
      <c r="F304">
        <f>if(surveydata3!H303="", 0, 1)</f>
        <v>1</v>
      </c>
      <c r="G304">
        <f>if(surveydata3!I303="", 0, 1)</f>
        <v>0</v>
      </c>
      <c r="H304" s="4">
        <v>43019.0</v>
      </c>
      <c r="I304" s="2">
        <f t="shared" si="1"/>
        <v>0</v>
      </c>
      <c r="J304" s="2">
        <v>7.0</v>
      </c>
      <c r="K304" s="2">
        <v>60.0</v>
      </c>
      <c r="L304" s="2">
        <v>11.0</v>
      </c>
      <c r="M304" s="2">
        <v>25.0</v>
      </c>
      <c r="N304" s="2" t="s">
        <v>291</v>
      </c>
      <c r="O304" s="2">
        <v>0.0</v>
      </c>
      <c r="P304" s="2" t="s">
        <v>71</v>
      </c>
      <c r="R304" t="str">
        <f t="shared" si="2"/>
        <v>hoodie</v>
      </c>
      <c r="S304" s="2" t="s">
        <v>130</v>
      </c>
      <c r="U304" t="str">
        <f t="shared" si="3"/>
        <v>“Machine learning for life”</v>
      </c>
      <c r="V304" s="2">
        <v>1.0</v>
      </c>
      <c r="W304" s="2" t="s">
        <v>224</v>
      </c>
      <c r="Y304" t="str">
        <f t="shared" si="4"/>
        <v>Data Scientist</v>
      </c>
      <c r="Z304" s="2" t="s">
        <v>111</v>
      </c>
      <c r="AB304" t="str">
        <f t="shared" si="5"/>
        <v>Individual Contributor</v>
      </c>
      <c r="AC304" s="2" t="s">
        <v>457</v>
      </c>
      <c r="AE304" t="str">
        <f t="shared" si="6"/>
        <v>Telecommunications</v>
      </c>
      <c r="AF304" s="2">
        <v>11.0</v>
      </c>
      <c r="AG304" s="2" t="s">
        <v>1601</v>
      </c>
      <c r="AH304" s="2" t="s">
        <v>114</v>
      </c>
      <c r="AI304" s="11">
        <f>if(surveydata3!AE303="", 0, 1)</f>
        <v>0</v>
      </c>
      <c r="AJ304" s="11">
        <f>if(surveydata3!AF303="", 0, 1)</f>
        <v>0</v>
      </c>
      <c r="AK304" s="11">
        <f>if(surveydata3!AG303="", 0, 1)</f>
        <v>0</v>
      </c>
      <c r="AL304" s="11">
        <f>if(surveydata3!AH303="", 0, 1)</f>
        <v>0</v>
      </c>
      <c r="AM304" s="11">
        <f>if(surveydata3!AI303="", 0, 1)</f>
        <v>0</v>
      </c>
      <c r="AN304" s="11">
        <f>if(surveydata3!AJ303="", 0, 1)</f>
        <v>1</v>
      </c>
      <c r="AO304" s="11">
        <f>if(surveydata3!AK303="", 0, 1)</f>
        <v>0</v>
      </c>
      <c r="AP304" s="11">
        <f>if(surveydata3!AL303="", 0, 1)</f>
        <v>0</v>
      </c>
      <c r="AQ304" s="11">
        <f>if(surveydata3!AM303="", 0, 1)</f>
        <v>0</v>
      </c>
      <c r="AR304" s="11">
        <f>if(surveydata3!AN303="", 0, 1)</f>
        <v>0</v>
      </c>
      <c r="AS304" s="2" t="s">
        <v>79</v>
      </c>
      <c r="AU304" t="str">
        <f t="shared" si="7"/>
        <v>Slack Channel</v>
      </c>
      <c r="AV304" s="2">
        <v>3.0</v>
      </c>
      <c r="AX304">
        <f t="shared" si="8"/>
        <v>3</v>
      </c>
      <c r="AY304" s="2">
        <v>6.0</v>
      </c>
      <c r="BA304">
        <f t="shared" si="9"/>
        <v>6</v>
      </c>
      <c r="BB304" s="2">
        <v>10.0</v>
      </c>
      <c r="BC304" s="2" t="s">
        <v>1602</v>
      </c>
      <c r="BD304" s="2" t="s">
        <v>84</v>
      </c>
      <c r="BF304" t="str">
        <f t="shared" si="10"/>
        <v>Friend / word of mouth</v>
      </c>
      <c r="BG304" s="2">
        <v>10.0</v>
      </c>
      <c r="BH304" s="2" t="s">
        <v>231</v>
      </c>
      <c r="BI304" s="2" t="s">
        <v>1603</v>
      </c>
    </row>
    <row r="305">
      <c r="A305" s="2">
        <v>302.0</v>
      </c>
      <c r="B305">
        <f>if(surveydata3!D304="", 0, 1)</f>
        <v>1</v>
      </c>
      <c r="C305">
        <f>if(surveydata3!E304="", 0, 1)</f>
        <v>1</v>
      </c>
      <c r="D305">
        <f>if(surveydata3!F304="", 0, 1)</f>
        <v>0</v>
      </c>
      <c r="E305">
        <f>if(surveydata3!G304="", 0, 1)</f>
        <v>0</v>
      </c>
      <c r="F305">
        <f>if(surveydata3!H304="", 0, 1)</f>
        <v>0</v>
      </c>
      <c r="G305">
        <f>if(surveydata3!I304="", 0, 1)</f>
        <v>0</v>
      </c>
      <c r="H305" s="4">
        <v>29941.0</v>
      </c>
      <c r="I305" s="2">
        <f t="shared" si="1"/>
        <v>36</v>
      </c>
      <c r="J305" s="2">
        <v>7.0</v>
      </c>
      <c r="K305" s="2">
        <v>80.0</v>
      </c>
      <c r="L305" s="2">
        <v>9.0</v>
      </c>
      <c r="M305" s="2">
        <v>20.0</v>
      </c>
      <c r="N305" s="2" t="s">
        <v>120</v>
      </c>
      <c r="O305" s="2">
        <v>0.0</v>
      </c>
      <c r="P305" s="2" t="s">
        <v>89</v>
      </c>
      <c r="R305" t="str">
        <f t="shared" si="2"/>
        <v>t-shirt</v>
      </c>
      <c r="S305" s="2" t="s">
        <v>90</v>
      </c>
      <c r="U305" t="str">
        <f t="shared" si="3"/>
        <v>”Math - all the cool kids are doing it”</v>
      </c>
      <c r="V305" s="2">
        <v>1.0</v>
      </c>
      <c r="W305" s="2" t="s">
        <v>315</v>
      </c>
      <c r="Y305" t="str">
        <f t="shared" si="4"/>
        <v>Software Engineer</v>
      </c>
      <c r="Z305" s="2" t="s">
        <v>111</v>
      </c>
      <c r="AB305" t="str">
        <f t="shared" si="5"/>
        <v>Individual Contributor</v>
      </c>
      <c r="AC305" s="2" t="s">
        <v>123</v>
      </c>
      <c r="AE305" t="str">
        <f t="shared" si="6"/>
        <v>Technology &amp; Internet</v>
      </c>
      <c r="AF305" s="2">
        <v>15.0</v>
      </c>
      <c r="AG305" s="2" t="s">
        <v>1604</v>
      </c>
      <c r="AH305" s="2" t="s">
        <v>114</v>
      </c>
      <c r="AI305" s="11">
        <f>if(surveydata3!AE304="", 0, 1)</f>
        <v>0</v>
      </c>
      <c r="AJ305" s="11">
        <f>if(surveydata3!AF304="", 0, 1)</f>
        <v>0</v>
      </c>
      <c r="AK305" s="11">
        <f>if(surveydata3!AG304="", 0, 1)</f>
        <v>0</v>
      </c>
      <c r="AL305" s="11">
        <f>if(surveydata3!AH304="", 0, 1)</f>
        <v>0</v>
      </c>
      <c r="AM305" s="11">
        <f>if(surveydata3!AI304="", 0, 1)</f>
        <v>0</v>
      </c>
      <c r="AN305" s="11">
        <f>if(surveydata3!AJ304="", 0, 1)</f>
        <v>0</v>
      </c>
      <c r="AO305" s="11">
        <f>if(surveydata3!AK304="", 0, 1)</f>
        <v>0</v>
      </c>
      <c r="AP305" s="11">
        <f>if(surveydata3!AL304="", 0, 1)</f>
        <v>0</v>
      </c>
      <c r="AQ305" s="11">
        <f>if(surveydata3!AM304="", 0, 1)</f>
        <v>1</v>
      </c>
      <c r="AR305" s="11">
        <f>if(surveydata3!AN304="", 0, 1)</f>
        <v>0</v>
      </c>
      <c r="AU305" t="str">
        <f t="shared" si="7"/>
        <v/>
      </c>
      <c r="AX305" t="str">
        <f t="shared" si="8"/>
        <v/>
      </c>
      <c r="BA305" t="str">
        <f t="shared" si="9"/>
        <v/>
      </c>
      <c r="BD305" s="2" t="s">
        <v>294</v>
      </c>
      <c r="BF305" t="str">
        <f t="shared" si="10"/>
        <v>Twitter</v>
      </c>
      <c r="BG305" s="2">
        <v>7.0</v>
      </c>
      <c r="BH305" s="2" t="s">
        <v>1605</v>
      </c>
      <c r="BI305" s="2" t="s">
        <v>1606</v>
      </c>
      <c r="BJ305" s="2" t="s">
        <v>1607</v>
      </c>
    </row>
    <row r="306">
      <c r="A306" s="2">
        <v>303.0</v>
      </c>
      <c r="B306">
        <f>if(surveydata3!D305="", 0, 1)</f>
        <v>1</v>
      </c>
      <c r="C306">
        <f>if(surveydata3!E305="", 0, 1)</f>
        <v>0</v>
      </c>
      <c r="D306">
        <f>if(surveydata3!F305="", 0, 1)</f>
        <v>1</v>
      </c>
      <c r="E306">
        <f>if(surveydata3!G305="", 0, 1)</f>
        <v>0</v>
      </c>
      <c r="F306">
        <f>if(surveydata3!H305="", 0, 1)</f>
        <v>1</v>
      </c>
      <c r="G306">
        <f>if(surveydata3!I305="", 0, 1)</f>
        <v>0</v>
      </c>
      <c r="H306" s="4">
        <v>32303.0</v>
      </c>
      <c r="I306" s="2">
        <f t="shared" si="1"/>
        <v>30</v>
      </c>
      <c r="J306" s="2">
        <v>6.0</v>
      </c>
      <c r="K306" s="2">
        <v>25.0</v>
      </c>
      <c r="L306" s="2">
        <v>8.0</v>
      </c>
      <c r="M306" s="2">
        <v>30.0</v>
      </c>
      <c r="N306" s="2" t="s">
        <v>327</v>
      </c>
      <c r="O306" s="2">
        <v>0.0</v>
      </c>
      <c r="P306" s="2" t="s">
        <v>89</v>
      </c>
      <c r="R306" t="str">
        <f t="shared" si="2"/>
        <v>t-shirt</v>
      </c>
      <c r="S306" s="2" t="s">
        <v>72</v>
      </c>
      <c r="U306" t="str">
        <f t="shared" si="3"/>
        <v>“Data is the new bacon"</v>
      </c>
      <c r="V306" s="2">
        <v>1.0</v>
      </c>
      <c r="W306" s="2" t="s">
        <v>515</v>
      </c>
      <c r="Y306" t="str">
        <f t="shared" si="4"/>
        <v>Research</v>
      </c>
      <c r="AA306" s="2" t="s">
        <v>1608</v>
      </c>
      <c r="AB306" t="str">
        <f t="shared" si="5"/>
        <v>PhD/Graduate-student</v>
      </c>
      <c r="AC306" s="2" t="s">
        <v>228</v>
      </c>
      <c r="AE306" t="str">
        <f t="shared" si="6"/>
        <v>Healthcare and Pharmaceuticals</v>
      </c>
      <c r="AF306" s="2">
        <v>4.0</v>
      </c>
      <c r="AG306" s="2" t="s">
        <v>1609</v>
      </c>
      <c r="AH306" s="2" t="s">
        <v>114</v>
      </c>
      <c r="AI306" s="11">
        <f>if(surveydata3!AE305="", 0, 1)</f>
        <v>0</v>
      </c>
      <c r="AJ306" s="11">
        <f>if(surveydata3!AF305="", 0, 1)</f>
        <v>0</v>
      </c>
      <c r="AK306" s="11">
        <f>if(surveydata3!AG305="", 0, 1)</f>
        <v>1</v>
      </c>
      <c r="AL306" s="11">
        <f>if(surveydata3!AH305="", 0, 1)</f>
        <v>0</v>
      </c>
      <c r="AM306" s="11">
        <f>if(surveydata3!AI305="", 0, 1)</f>
        <v>0</v>
      </c>
      <c r="AN306" s="11">
        <f>if(surveydata3!AJ305="", 0, 1)</f>
        <v>0</v>
      </c>
      <c r="AO306" s="11">
        <f>if(surveydata3!AK305="", 0, 1)</f>
        <v>0</v>
      </c>
      <c r="AP306" s="11">
        <f>if(surveydata3!AL305="", 0, 1)</f>
        <v>0</v>
      </c>
      <c r="AQ306" s="11">
        <f>if(surveydata3!AM305="", 0, 1)</f>
        <v>0</v>
      </c>
      <c r="AR306" s="11">
        <f>if(surveydata3!AN305="", 0, 1)</f>
        <v>0</v>
      </c>
      <c r="AS306" s="2" t="s">
        <v>97</v>
      </c>
      <c r="AU306" t="str">
        <f t="shared" si="7"/>
        <v>Forums</v>
      </c>
      <c r="AV306" s="2">
        <v>5.0</v>
      </c>
      <c r="AX306">
        <f t="shared" si="8"/>
        <v>5</v>
      </c>
      <c r="AY306" s="2">
        <v>5.0</v>
      </c>
      <c r="BA306">
        <f t="shared" si="9"/>
        <v>5</v>
      </c>
      <c r="BB306" s="2">
        <v>20.0</v>
      </c>
      <c r="BC306" s="2" t="s">
        <v>1610</v>
      </c>
      <c r="BD306" s="2" t="s">
        <v>84</v>
      </c>
      <c r="BF306" t="str">
        <f t="shared" si="10"/>
        <v>Friend / word of mouth</v>
      </c>
      <c r="BG306" s="2">
        <v>10.0</v>
      </c>
      <c r="BH306" s="2" t="s">
        <v>1611</v>
      </c>
      <c r="BI306" s="2" t="s">
        <v>1612</v>
      </c>
    </row>
    <row r="307">
      <c r="A307" s="2">
        <v>304.0</v>
      </c>
      <c r="B307">
        <f>if(surveydata3!D306="", 0, 1)</f>
        <v>0</v>
      </c>
      <c r="C307">
        <f>if(surveydata3!E306="", 0, 1)</f>
        <v>0</v>
      </c>
      <c r="D307">
        <f>if(surveydata3!F306="", 0, 1)</f>
        <v>0</v>
      </c>
      <c r="E307">
        <f>if(surveydata3!G306="", 0, 1)</f>
        <v>0</v>
      </c>
      <c r="F307">
        <f>if(surveydata3!H306="", 0, 1)</f>
        <v>1</v>
      </c>
      <c r="G307">
        <f>if(surveydata3!I306="", 0, 1)</f>
        <v>0</v>
      </c>
      <c r="H307" s="4">
        <v>43056.0</v>
      </c>
      <c r="I307" s="2">
        <f t="shared" si="1"/>
        <v>0</v>
      </c>
      <c r="J307" s="2">
        <v>8.0</v>
      </c>
      <c r="K307" s="2">
        <v>30.0</v>
      </c>
      <c r="L307" s="2">
        <v>8.0</v>
      </c>
      <c r="M307" s="2">
        <v>5.0</v>
      </c>
      <c r="N307" s="2" t="s">
        <v>87</v>
      </c>
      <c r="O307" s="2">
        <v>0.0</v>
      </c>
      <c r="Q307" s="2" t="s">
        <v>41</v>
      </c>
      <c r="R307" t="str">
        <f t="shared" si="2"/>
        <v>None</v>
      </c>
      <c r="T307" s="2" t="s">
        <v>1613</v>
      </c>
      <c r="U307" t="str">
        <f t="shared" si="3"/>
        <v>God is Good</v>
      </c>
      <c r="V307" s="2">
        <v>1.0</v>
      </c>
      <c r="W307" s="2" t="s">
        <v>35</v>
      </c>
      <c r="Y307" t="str">
        <f t="shared" si="4"/>
        <v>Data Analyst</v>
      </c>
      <c r="Z307" s="2" t="s">
        <v>451</v>
      </c>
      <c r="AB307" t="str">
        <f t="shared" si="5"/>
        <v>Intern</v>
      </c>
      <c r="AD307" s="2" t="s">
        <v>1614</v>
      </c>
      <c r="AE307" t="str">
        <f t="shared" si="6"/>
        <v>Financial</v>
      </c>
      <c r="AF307" s="2">
        <v>10.0</v>
      </c>
      <c r="AG307" s="2" t="s">
        <v>1615</v>
      </c>
      <c r="AH307" s="2" t="s">
        <v>114</v>
      </c>
      <c r="AI307" s="11">
        <f>if(surveydata3!AE306="", 0, 1)</f>
        <v>0</v>
      </c>
      <c r="AJ307" s="11">
        <f>if(surveydata3!AF306="", 0, 1)</f>
        <v>0</v>
      </c>
      <c r="AK307" s="11">
        <f>if(surveydata3!AG306="", 0, 1)</f>
        <v>1</v>
      </c>
      <c r="AL307" s="11">
        <f>if(surveydata3!AH306="", 0, 1)</f>
        <v>0</v>
      </c>
      <c r="AM307" s="11">
        <f>if(surveydata3!AI306="", 0, 1)</f>
        <v>0</v>
      </c>
      <c r="AN307" s="11">
        <f>if(surveydata3!AJ306="", 0, 1)</f>
        <v>0</v>
      </c>
      <c r="AO307" s="11">
        <f>if(surveydata3!AK306="", 0, 1)</f>
        <v>0</v>
      </c>
      <c r="AP307" s="11">
        <f>if(surveydata3!AL306="", 0, 1)</f>
        <v>0</v>
      </c>
      <c r="AQ307" s="11">
        <f>if(surveydata3!AM306="", 0, 1)</f>
        <v>0</v>
      </c>
      <c r="AR307" s="11">
        <f>if(surveydata3!AN306="", 0, 1)</f>
        <v>0</v>
      </c>
      <c r="AS307" s="2" t="s">
        <v>237</v>
      </c>
      <c r="AU307" t="str">
        <f t="shared" si="7"/>
        <v>Mentor Help (classroom or 1:1 mentors)</v>
      </c>
      <c r="AW307" s="2" t="s">
        <v>1616</v>
      </c>
      <c r="AX307" t="str">
        <f t="shared" si="8"/>
        <v>Over 10</v>
      </c>
      <c r="AZ307" s="2" t="s">
        <v>1617</v>
      </c>
      <c r="BA307" t="str">
        <f t="shared" si="9"/>
        <v>Not yet</v>
      </c>
      <c r="BB307" s="2">
        <v>5.0</v>
      </c>
      <c r="BC307" s="2" t="s">
        <v>1618</v>
      </c>
      <c r="BD307" s="2" t="s">
        <v>292</v>
      </c>
      <c r="BF307" t="str">
        <f t="shared" si="10"/>
        <v>Facebook</v>
      </c>
      <c r="BG307" s="2">
        <v>6.0</v>
      </c>
      <c r="BH307" s="2" t="s">
        <v>1619</v>
      </c>
      <c r="BI307" s="2" t="s">
        <v>1620</v>
      </c>
      <c r="BJ307" s="2" t="s">
        <v>1621</v>
      </c>
    </row>
    <row r="308">
      <c r="A308" s="2">
        <v>305.0</v>
      </c>
      <c r="B308">
        <f>if(surveydata3!D307="", 0, 1)</f>
        <v>0</v>
      </c>
      <c r="C308">
        <f>if(surveydata3!E307="", 0, 1)</f>
        <v>1</v>
      </c>
      <c r="D308">
        <f>if(surveydata3!F307="", 0, 1)</f>
        <v>0</v>
      </c>
      <c r="E308">
        <f>if(surveydata3!G307="", 0, 1)</f>
        <v>0</v>
      </c>
      <c r="F308">
        <f>if(surveydata3!H307="", 0, 1)</f>
        <v>0</v>
      </c>
      <c r="G308">
        <f>if(surveydata3!I307="", 0, 1)</f>
        <v>0</v>
      </c>
      <c r="H308" s="4">
        <v>31769.0</v>
      </c>
      <c r="I308" s="2">
        <f t="shared" si="1"/>
        <v>31</v>
      </c>
      <c r="J308" s="2">
        <v>8.0</v>
      </c>
      <c r="K308" s="2">
        <v>90.0</v>
      </c>
      <c r="L308" s="2">
        <v>12.0</v>
      </c>
      <c r="M308" s="2">
        <v>4.0</v>
      </c>
      <c r="N308" s="2" t="s">
        <v>134</v>
      </c>
      <c r="O308" s="2">
        <v>0.0</v>
      </c>
      <c r="P308" s="2" t="s">
        <v>89</v>
      </c>
      <c r="R308" t="str">
        <f t="shared" si="2"/>
        <v>t-shirt</v>
      </c>
      <c r="S308" s="2" t="s">
        <v>135</v>
      </c>
      <c r="U308" t="str">
        <f t="shared" si="3"/>
        <v>“A quality life demands quality questions”</v>
      </c>
      <c r="V308" s="2">
        <v>1.0</v>
      </c>
      <c r="W308" s="2" t="s">
        <v>315</v>
      </c>
      <c r="Y308" t="str">
        <f t="shared" si="4"/>
        <v>Software Engineer</v>
      </c>
      <c r="Z308" s="2" t="s">
        <v>111</v>
      </c>
      <c r="AB308" t="str">
        <f t="shared" si="5"/>
        <v>Individual Contributor</v>
      </c>
      <c r="AC308" s="2" t="s">
        <v>123</v>
      </c>
      <c r="AE308" t="str">
        <f t="shared" si="6"/>
        <v>Technology &amp; Internet</v>
      </c>
      <c r="AF308" s="2">
        <v>9.0</v>
      </c>
      <c r="AG308" s="2" t="s">
        <v>1622</v>
      </c>
      <c r="AH308" s="2" t="s">
        <v>114</v>
      </c>
      <c r="AI308" s="11">
        <f>if(surveydata3!AE307="", 0, 1)</f>
        <v>0</v>
      </c>
      <c r="AJ308" s="11">
        <f>if(surveydata3!AF307="", 0, 1)</f>
        <v>0</v>
      </c>
      <c r="AK308" s="11">
        <f>if(surveydata3!AG307="", 0, 1)</f>
        <v>0</v>
      </c>
      <c r="AL308" s="11">
        <f>if(surveydata3!AH307="", 0, 1)</f>
        <v>1</v>
      </c>
      <c r="AM308" s="11">
        <f>if(surveydata3!AI307="", 0, 1)</f>
        <v>0</v>
      </c>
      <c r="AN308" s="11">
        <f>if(surveydata3!AJ307="", 0, 1)</f>
        <v>0</v>
      </c>
      <c r="AO308" s="11">
        <f>if(surveydata3!AK307="", 0, 1)</f>
        <v>0</v>
      </c>
      <c r="AP308" s="11">
        <f>if(surveydata3!AL307="", 0, 1)</f>
        <v>0</v>
      </c>
      <c r="AQ308" s="11">
        <f>if(surveydata3!AM307="", 0, 1)</f>
        <v>0</v>
      </c>
      <c r="AR308" s="11">
        <f>if(surveydata3!AN307="", 0, 1)</f>
        <v>0</v>
      </c>
      <c r="AS308" s="2" t="s">
        <v>116</v>
      </c>
      <c r="AU308" t="str">
        <f t="shared" si="7"/>
        <v>Stack Overflow</v>
      </c>
      <c r="AV308" s="2">
        <v>6.0</v>
      </c>
      <c r="AX308">
        <f t="shared" si="8"/>
        <v>6</v>
      </c>
      <c r="AY308" s="2">
        <v>6.0</v>
      </c>
      <c r="BA308">
        <f t="shared" si="9"/>
        <v>6</v>
      </c>
      <c r="BB308" s="2">
        <v>6.0</v>
      </c>
      <c r="BC308" s="2" t="s">
        <v>1623</v>
      </c>
      <c r="BD308" s="2" t="s">
        <v>84</v>
      </c>
      <c r="BF308" t="str">
        <f t="shared" si="10"/>
        <v>Friend / word of mouth</v>
      </c>
      <c r="BG308" s="2">
        <v>8.0</v>
      </c>
      <c r="BH308" s="2" t="s">
        <v>1624</v>
      </c>
      <c r="BI308" s="2" t="s">
        <v>1625</v>
      </c>
    </row>
    <row r="309">
      <c r="A309" s="2">
        <v>306.0</v>
      </c>
      <c r="B309">
        <f>if(surveydata3!D308="", 0, 1)</f>
        <v>1</v>
      </c>
      <c r="C309">
        <f>if(surveydata3!E308="", 0, 1)</f>
        <v>0</v>
      </c>
      <c r="D309">
        <f>if(surveydata3!F308="", 0, 1)</f>
        <v>0</v>
      </c>
      <c r="E309">
        <f>if(surveydata3!G308="", 0, 1)</f>
        <v>0</v>
      </c>
      <c r="F309">
        <f>if(surveydata3!H308="", 0, 1)</f>
        <v>0</v>
      </c>
      <c r="G309">
        <f>if(surveydata3!I308="", 0, 1)</f>
        <v>0</v>
      </c>
      <c r="H309" s="4">
        <v>34335.0</v>
      </c>
      <c r="I309" s="2">
        <f t="shared" si="1"/>
        <v>24</v>
      </c>
      <c r="J309" s="2">
        <v>8.0</v>
      </c>
      <c r="K309" s="2">
        <v>150.0</v>
      </c>
      <c r="L309" s="2">
        <v>6.0</v>
      </c>
      <c r="M309" s="2">
        <v>5.0</v>
      </c>
      <c r="N309" s="2" t="s">
        <v>120</v>
      </c>
      <c r="O309" s="2">
        <v>1.0</v>
      </c>
      <c r="P309" s="2" t="s">
        <v>108</v>
      </c>
      <c r="R309" t="str">
        <f t="shared" si="2"/>
        <v>jacket (brand is TBD... probably Patagonia)</v>
      </c>
      <c r="S309" s="2" t="s">
        <v>130</v>
      </c>
      <c r="U309" t="str">
        <f t="shared" si="3"/>
        <v>“Machine learning for life”</v>
      </c>
      <c r="V309" s="2">
        <v>1.0</v>
      </c>
      <c r="W309" s="2" t="s">
        <v>315</v>
      </c>
      <c r="Y309" t="str">
        <f t="shared" si="4"/>
        <v>Software Engineer</v>
      </c>
      <c r="Z309" s="2" t="s">
        <v>111</v>
      </c>
      <c r="AB309" t="str">
        <f t="shared" si="5"/>
        <v>Individual Contributor</v>
      </c>
      <c r="AD309" s="2" t="s">
        <v>1626</v>
      </c>
      <c r="AE309" t="str">
        <f t="shared" si="6"/>
        <v>ERP</v>
      </c>
      <c r="AF309" s="2">
        <v>2.0</v>
      </c>
      <c r="AG309" s="2" t="s">
        <v>1627</v>
      </c>
      <c r="AH309" s="2" t="s">
        <v>78</v>
      </c>
      <c r="AI309" s="11">
        <f>if(surveydata3!AE308="", 0, 1)</f>
        <v>0</v>
      </c>
      <c r="AJ309" s="11">
        <f>if(surveydata3!AF308="", 0, 1)</f>
        <v>0</v>
      </c>
      <c r="AK309" s="11">
        <f>if(surveydata3!AG308="", 0, 1)</f>
        <v>1</v>
      </c>
      <c r="AL309" s="11">
        <f>if(surveydata3!AH308="", 0, 1)</f>
        <v>0</v>
      </c>
      <c r="AM309" s="11">
        <f>if(surveydata3!AI308="", 0, 1)</f>
        <v>0</v>
      </c>
      <c r="AN309" s="11">
        <f>if(surveydata3!AJ308="", 0, 1)</f>
        <v>0</v>
      </c>
      <c r="AO309" s="11">
        <f>if(surveydata3!AK308="", 0, 1)</f>
        <v>0</v>
      </c>
      <c r="AP309" s="11">
        <f>if(surveydata3!AL308="", 0, 1)</f>
        <v>0</v>
      </c>
      <c r="AQ309" s="11">
        <f>if(surveydata3!AM308="", 0, 1)</f>
        <v>0</v>
      </c>
      <c r="AR309" s="11">
        <f>if(surveydata3!AN308="", 0, 1)</f>
        <v>0</v>
      </c>
      <c r="AS309" s="2" t="s">
        <v>97</v>
      </c>
      <c r="AU309" t="str">
        <f t="shared" si="7"/>
        <v>Forums</v>
      </c>
      <c r="AW309" s="2">
        <v>12.0</v>
      </c>
      <c r="AX309">
        <f t="shared" si="8"/>
        <v>12</v>
      </c>
      <c r="AY309" s="2">
        <v>2.0</v>
      </c>
      <c r="BA309">
        <f t="shared" si="9"/>
        <v>2</v>
      </c>
      <c r="BB309" s="2">
        <v>50.0</v>
      </c>
      <c r="BC309" s="2" t="s">
        <v>1628</v>
      </c>
      <c r="BD309" s="2" t="s">
        <v>101</v>
      </c>
      <c r="BF309" t="str">
        <f t="shared" si="10"/>
        <v>Google</v>
      </c>
      <c r="BG309" s="2">
        <v>10.0</v>
      </c>
      <c r="BH309" s="2" t="s">
        <v>1629</v>
      </c>
      <c r="BI309" s="2" t="s">
        <v>1630</v>
      </c>
      <c r="BJ309" s="2" t="s">
        <v>1280</v>
      </c>
    </row>
    <row r="310">
      <c r="A310" s="2">
        <v>307.0</v>
      </c>
      <c r="B310">
        <f>if(surveydata3!D309="", 0, 1)</f>
        <v>0</v>
      </c>
      <c r="C310">
        <f>if(surveydata3!E309="", 0, 1)</f>
        <v>0</v>
      </c>
      <c r="D310">
        <f>if(surveydata3!F309="", 0, 1)</f>
        <v>0</v>
      </c>
      <c r="E310">
        <f>if(surveydata3!G309="", 0, 1)</f>
        <v>0</v>
      </c>
      <c r="F310">
        <f>if(surveydata3!H309="", 0, 1)</f>
        <v>1</v>
      </c>
      <c r="G310">
        <f>if(surveydata3!I309="", 0, 1)</f>
        <v>0</v>
      </c>
      <c r="H310" s="4">
        <v>30327.0</v>
      </c>
      <c r="I310" s="2">
        <f t="shared" si="1"/>
        <v>35</v>
      </c>
      <c r="J310" s="2">
        <v>7.0</v>
      </c>
      <c r="K310" s="2">
        <v>30.0</v>
      </c>
      <c r="L310" s="2">
        <v>13.0</v>
      </c>
      <c r="M310" s="2">
        <v>5.0</v>
      </c>
      <c r="N310" s="2" t="s">
        <v>437</v>
      </c>
      <c r="O310" s="2">
        <v>0.0</v>
      </c>
      <c r="P310" s="2" t="s">
        <v>89</v>
      </c>
      <c r="R310" t="str">
        <f t="shared" si="2"/>
        <v>t-shirt</v>
      </c>
      <c r="S310" s="2" t="s">
        <v>72</v>
      </c>
      <c r="U310" t="str">
        <f t="shared" si="3"/>
        <v>“Data is the new bacon"</v>
      </c>
      <c r="V310" s="2">
        <v>1.0</v>
      </c>
      <c r="W310" s="2" t="s">
        <v>213</v>
      </c>
      <c r="Y310" t="str">
        <f t="shared" si="4"/>
        <v>Business Intelligence / Business Analyst</v>
      </c>
      <c r="Z310" s="2" t="s">
        <v>111</v>
      </c>
      <c r="AB310" t="str">
        <f t="shared" si="5"/>
        <v>Individual Contributor</v>
      </c>
      <c r="AC310" s="2" t="s">
        <v>322</v>
      </c>
      <c r="AE310" t="str">
        <f t="shared" si="6"/>
        <v>Insurance</v>
      </c>
      <c r="AF310" s="2">
        <v>6.0</v>
      </c>
      <c r="AG310" s="2" t="s">
        <v>1631</v>
      </c>
      <c r="AH310" s="2" t="s">
        <v>96</v>
      </c>
      <c r="AI310" s="11">
        <f>if(surveydata3!AE309="", 0, 1)</f>
        <v>0</v>
      </c>
      <c r="AJ310" s="11">
        <f>if(surveydata3!AF309="", 0, 1)</f>
        <v>0</v>
      </c>
      <c r="AK310" s="11">
        <f>if(surveydata3!AG309="", 0, 1)</f>
        <v>0</v>
      </c>
      <c r="AL310" s="11">
        <f>if(surveydata3!AH309="", 0, 1)</f>
        <v>0</v>
      </c>
      <c r="AM310" s="11">
        <f>if(surveydata3!AI309="", 0, 1)</f>
        <v>0</v>
      </c>
      <c r="AN310" s="11">
        <f>if(surveydata3!AJ309="", 0, 1)</f>
        <v>1</v>
      </c>
      <c r="AO310" s="11">
        <f>if(surveydata3!AK309="", 0, 1)</f>
        <v>0</v>
      </c>
      <c r="AP310" s="11">
        <f>if(surveydata3!AL309="", 0, 1)</f>
        <v>0</v>
      </c>
      <c r="AQ310" s="11">
        <f>if(surveydata3!AM309="", 0, 1)</f>
        <v>0</v>
      </c>
      <c r="AR310" s="11">
        <f>if(surveydata3!AN309="", 0, 1)</f>
        <v>0</v>
      </c>
      <c r="AS310" s="2" t="s">
        <v>97</v>
      </c>
      <c r="AU310" t="str">
        <f t="shared" si="7"/>
        <v>Forums</v>
      </c>
      <c r="AV310" s="2">
        <v>5.0</v>
      </c>
      <c r="AX310">
        <f t="shared" si="8"/>
        <v>5</v>
      </c>
      <c r="AY310" s="2">
        <v>2.0</v>
      </c>
      <c r="BA310">
        <f t="shared" si="9"/>
        <v>2</v>
      </c>
      <c r="BB310" s="2">
        <v>10.0</v>
      </c>
      <c r="BD310" s="2" t="s">
        <v>101</v>
      </c>
      <c r="BF310" t="str">
        <f t="shared" si="10"/>
        <v>Google</v>
      </c>
      <c r="BG310" s="2">
        <v>10.0</v>
      </c>
    </row>
    <row r="311">
      <c r="A311" s="2">
        <v>308.0</v>
      </c>
      <c r="B311">
        <f>if(surveydata3!D310="", 0, 1)</f>
        <v>1</v>
      </c>
      <c r="C311">
        <f>if(surveydata3!E310="", 0, 1)</f>
        <v>0</v>
      </c>
      <c r="D311">
        <f>if(surveydata3!F310="", 0, 1)</f>
        <v>0</v>
      </c>
      <c r="E311">
        <f>if(surveydata3!G310="", 0, 1)</f>
        <v>0</v>
      </c>
      <c r="F311">
        <f>if(surveydata3!H310="", 0, 1)</f>
        <v>1</v>
      </c>
      <c r="G311">
        <f>if(surveydata3!I310="", 0, 1)</f>
        <v>0</v>
      </c>
      <c r="H311" s="4">
        <v>32578.0</v>
      </c>
      <c r="I311" s="2">
        <f t="shared" si="1"/>
        <v>29</v>
      </c>
      <c r="J311" s="2">
        <v>7.0</v>
      </c>
      <c r="K311" s="2">
        <v>60.0</v>
      </c>
      <c r="L311" s="2">
        <v>11.0</v>
      </c>
      <c r="M311" s="2">
        <v>2.0</v>
      </c>
      <c r="N311" s="2" t="s">
        <v>405</v>
      </c>
      <c r="O311" s="2">
        <v>1.0</v>
      </c>
      <c r="P311" s="2" t="s">
        <v>89</v>
      </c>
      <c r="R311" t="str">
        <f t="shared" si="2"/>
        <v>t-shirt</v>
      </c>
      <c r="S311" s="2" t="s">
        <v>135</v>
      </c>
      <c r="U311" t="str">
        <f t="shared" si="3"/>
        <v>“A quality life demands quality questions”</v>
      </c>
      <c r="V311" s="2">
        <v>1.0</v>
      </c>
      <c r="W311" s="2" t="s">
        <v>315</v>
      </c>
      <c r="Y311" t="str">
        <f t="shared" si="4"/>
        <v>Software Engineer</v>
      </c>
      <c r="Z311" s="2" t="s">
        <v>147</v>
      </c>
      <c r="AB311" t="str">
        <f t="shared" si="5"/>
        <v>Not Applicable</v>
      </c>
      <c r="AC311" s="2" t="s">
        <v>123</v>
      </c>
      <c r="AE311" t="str">
        <f t="shared" si="6"/>
        <v>Technology &amp; Internet</v>
      </c>
      <c r="AF311" s="2">
        <v>5.0</v>
      </c>
      <c r="AG311" s="2" t="s">
        <v>1632</v>
      </c>
      <c r="AH311" s="2" t="s">
        <v>78</v>
      </c>
      <c r="AI311" s="11">
        <f>if(surveydata3!AE310="", 0, 1)</f>
        <v>0</v>
      </c>
      <c r="AJ311" s="11">
        <f>if(surveydata3!AF310="", 0, 1)</f>
        <v>0</v>
      </c>
      <c r="AK311" s="11">
        <f>if(surveydata3!AG310="", 0, 1)</f>
        <v>0</v>
      </c>
      <c r="AL311" s="11">
        <f>if(surveydata3!AH310="", 0, 1)</f>
        <v>0</v>
      </c>
      <c r="AM311" s="11">
        <f>if(surveydata3!AI310="", 0, 1)</f>
        <v>0</v>
      </c>
      <c r="AN311" s="11">
        <f>if(surveydata3!AJ310="", 0, 1)</f>
        <v>1</v>
      </c>
      <c r="AO311" s="11">
        <f>if(surveydata3!AK310="", 0, 1)</f>
        <v>0</v>
      </c>
      <c r="AP311" s="11">
        <f>if(surveydata3!AL310="", 0, 1)</f>
        <v>0</v>
      </c>
      <c r="AQ311" s="11">
        <f>if(surveydata3!AM310="", 0, 1)</f>
        <v>0</v>
      </c>
      <c r="AR311" s="11">
        <f>if(surveydata3!AN310="", 0, 1)</f>
        <v>0</v>
      </c>
      <c r="AS311" s="2" t="s">
        <v>116</v>
      </c>
      <c r="AU311" t="str">
        <f t="shared" si="7"/>
        <v>Stack Overflow</v>
      </c>
      <c r="AV311" s="2">
        <v>4.0</v>
      </c>
      <c r="AX311">
        <f t="shared" si="8"/>
        <v>4</v>
      </c>
      <c r="AY311" s="2">
        <v>2.0</v>
      </c>
      <c r="BA311">
        <f t="shared" si="9"/>
        <v>2</v>
      </c>
      <c r="BB311" s="2">
        <v>8.0</v>
      </c>
      <c r="BC311" s="2" t="s">
        <v>1633</v>
      </c>
      <c r="BD311" s="2" t="s">
        <v>84</v>
      </c>
      <c r="BF311" t="str">
        <f t="shared" si="10"/>
        <v>Friend / word of mouth</v>
      </c>
      <c r="BG311" s="2">
        <v>8.0</v>
      </c>
      <c r="BH311" s="2" t="s">
        <v>1634</v>
      </c>
    </row>
    <row r="312">
      <c r="A312" s="2">
        <v>309.0</v>
      </c>
      <c r="B312">
        <f>if(surveydata3!D311="", 0, 1)</f>
        <v>0</v>
      </c>
      <c r="C312">
        <f>if(surveydata3!E311="", 0, 1)</f>
        <v>0</v>
      </c>
      <c r="D312">
        <f>if(surveydata3!F311="", 0, 1)</f>
        <v>0</v>
      </c>
      <c r="E312">
        <f>if(surveydata3!G311="", 0, 1)</f>
        <v>0</v>
      </c>
      <c r="F312">
        <f>if(surveydata3!H311="", 0, 1)</f>
        <v>1</v>
      </c>
      <c r="G312">
        <f>if(surveydata3!I311="", 0, 1)</f>
        <v>0</v>
      </c>
      <c r="H312" s="4">
        <v>33278.0</v>
      </c>
      <c r="I312" s="2">
        <f t="shared" si="1"/>
        <v>27</v>
      </c>
      <c r="J312" s="2">
        <v>7.0</v>
      </c>
      <c r="K312" s="2">
        <v>0.0</v>
      </c>
      <c r="L312" s="2">
        <v>8.0</v>
      </c>
      <c r="M312" s="2">
        <v>2.0</v>
      </c>
      <c r="N312" s="2" t="s">
        <v>327</v>
      </c>
      <c r="O312" s="2">
        <v>0.0</v>
      </c>
      <c r="P312" s="2" t="s">
        <v>89</v>
      </c>
      <c r="R312" t="str">
        <f t="shared" si="2"/>
        <v>t-shirt</v>
      </c>
      <c r="S312" s="2" t="s">
        <v>130</v>
      </c>
      <c r="U312" t="str">
        <f t="shared" si="3"/>
        <v>“Machine learning for life”</v>
      </c>
      <c r="V312" s="2">
        <v>0.0</v>
      </c>
      <c r="Y312" t="str">
        <f t="shared" si="4"/>
        <v/>
      </c>
      <c r="AB312" t="str">
        <f t="shared" si="5"/>
        <v/>
      </c>
      <c r="AE312" t="str">
        <f t="shared" si="6"/>
        <v/>
      </c>
      <c r="AH312" s="2" t="s">
        <v>78</v>
      </c>
      <c r="AI312" s="11">
        <f>if(surveydata3!AE311="", 0, 1)</f>
        <v>0</v>
      </c>
      <c r="AJ312" s="11">
        <f>if(surveydata3!AF311="", 0, 1)</f>
        <v>0</v>
      </c>
      <c r="AK312" s="11">
        <f>if(surveydata3!AG311="", 0, 1)</f>
        <v>1</v>
      </c>
      <c r="AL312" s="11">
        <f>if(surveydata3!AH311="", 0, 1)</f>
        <v>0</v>
      </c>
      <c r="AM312" s="11">
        <f>if(surveydata3!AI311="", 0, 1)</f>
        <v>0</v>
      </c>
      <c r="AN312" s="11">
        <f>if(surveydata3!AJ311="", 0, 1)</f>
        <v>0</v>
      </c>
      <c r="AO312" s="11">
        <f>if(surveydata3!AK311="", 0, 1)</f>
        <v>0</v>
      </c>
      <c r="AP312" s="11">
        <f>if(surveydata3!AL311="", 0, 1)</f>
        <v>0</v>
      </c>
      <c r="AQ312" s="11">
        <f>if(surveydata3!AM311="", 0, 1)</f>
        <v>0</v>
      </c>
      <c r="AR312" s="11">
        <f>if(surveydata3!AN311="", 0, 1)</f>
        <v>0</v>
      </c>
      <c r="AS312" s="2" t="s">
        <v>237</v>
      </c>
      <c r="AU312" t="str">
        <f t="shared" si="7"/>
        <v>Mentor Help (classroom or 1:1 mentors)</v>
      </c>
      <c r="AV312" s="2">
        <v>4.0</v>
      </c>
      <c r="AX312">
        <f t="shared" si="8"/>
        <v>4</v>
      </c>
      <c r="AY312" s="2">
        <v>4.0</v>
      </c>
      <c r="BA312">
        <f t="shared" si="9"/>
        <v>4</v>
      </c>
      <c r="BB312" s="2">
        <v>25.0</v>
      </c>
      <c r="BC312" s="2" t="s">
        <v>1635</v>
      </c>
      <c r="BE312" s="2" t="s">
        <v>1636</v>
      </c>
      <c r="BF312" t="str">
        <f t="shared" si="10"/>
        <v>Intro to AI course at Stanford</v>
      </c>
      <c r="BG312" s="2">
        <v>10.0</v>
      </c>
      <c r="BH312" s="2" t="s">
        <v>1637</v>
      </c>
      <c r="BI312" s="2" t="s">
        <v>424</v>
      </c>
      <c r="BJ312" s="2" t="s">
        <v>1638</v>
      </c>
    </row>
    <row r="313">
      <c r="A313" s="2">
        <v>310.0</v>
      </c>
      <c r="B313">
        <f>if(surveydata3!D312="", 0, 1)</f>
        <v>0</v>
      </c>
      <c r="C313">
        <f>if(surveydata3!E312="", 0, 1)</f>
        <v>1</v>
      </c>
      <c r="D313">
        <f>if(surveydata3!F312="", 0, 1)</f>
        <v>0</v>
      </c>
      <c r="E313">
        <f>if(surveydata3!G312="", 0, 1)</f>
        <v>1</v>
      </c>
      <c r="F313">
        <f>if(surveydata3!H312="", 0, 1)</f>
        <v>1</v>
      </c>
      <c r="G313">
        <f>if(surveydata3!I312="", 0, 1)</f>
        <v>0</v>
      </c>
      <c r="H313" s="4">
        <v>30129.0</v>
      </c>
      <c r="I313" s="2">
        <f t="shared" si="1"/>
        <v>36</v>
      </c>
      <c r="J313" s="2">
        <v>6.0</v>
      </c>
      <c r="K313" s="2">
        <v>90.0</v>
      </c>
      <c r="L313" s="2">
        <v>10.0</v>
      </c>
      <c r="M313" s="2">
        <v>10.0</v>
      </c>
      <c r="N313" s="2" t="s">
        <v>405</v>
      </c>
      <c r="O313" s="2">
        <v>1.0</v>
      </c>
      <c r="P313" s="2" t="s">
        <v>71</v>
      </c>
      <c r="R313" t="str">
        <f t="shared" si="2"/>
        <v>hoodie</v>
      </c>
      <c r="T313" s="2" t="s">
        <v>1639</v>
      </c>
      <c r="U313" t="str">
        <f t="shared" si="3"/>
        <v>Engineering Dreams</v>
      </c>
      <c r="V313" s="2">
        <v>1.0</v>
      </c>
      <c r="W313" s="2" t="s">
        <v>11</v>
      </c>
      <c r="Y313" t="str">
        <f t="shared" si="4"/>
        <v>Other</v>
      </c>
      <c r="Z313" s="2" t="s">
        <v>122</v>
      </c>
      <c r="AB313" t="str">
        <f t="shared" si="5"/>
        <v>Director</v>
      </c>
      <c r="AC313" s="2" t="s">
        <v>112</v>
      </c>
      <c r="AE313" t="str">
        <f t="shared" si="6"/>
        <v>Business Support &amp; Logistics</v>
      </c>
      <c r="AF313" s="2">
        <v>11.0</v>
      </c>
      <c r="AG313" s="2" t="s">
        <v>1640</v>
      </c>
      <c r="AH313" s="2" t="s">
        <v>78</v>
      </c>
      <c r="AI313" s="11">
        <f>if(surveydata3!AE312="", 0, 1)</f>
        <v>0</v>
      </c>
      <c r="AJ313" s="11">
        <f>if(surveydata3!AF312="", 0, 1)</f>
        <v>0</v>
      </c>
      <c r="AK313" s="11">
        <f>if(surveydata3!AG312="", 0, 1)</f>
        <v>0</v>
      </c>
      <c r="AL313" s="11">
        <f>if(surveydata3!AH312="", 0, 1)</f>
        <v>0</v>
      </c>
      <c r="AM313" s="11">
        <f>if(surveydata3!AI312="", 0, 1)</f>
        <v>0</v>
      </c>
      <c r="AN313" s="11">
        <f>if(surveydata3!AJ312="", 0, 1)</f>
        <v>1</v>
      </c>
      <c r="AO313" s="11">
        <f>if(surveydata3!AK312="", 0, 1)</f>
        <v>0</v>
      </c>
      <c r="AP313" s="11">
        <f>if(surveydata3!AL312="", 0, 1)</f>
        <v>0</v>
      </c>
      <c r="AQ313" s="11">
        <f>if(surveydata3!AM312="", 0, 1)</f>
        <v>0</v>
      </c>
      <c r="AR313" s="11">
        <f>if(surveydata3!AN312="", 0, 1)</f>
        <v>0</v>
      </c>
      <c r="AS313" s="2" t="s">
        <v>79</v>
      </c>
      <c r="AU313" t="str">
        <f t="shared" si="7"/>
        <v>Slack Channel</v>
      </c>
      <c r="AW313" s="2">
        <v>15.0</v>
      </c>
      <c r="AX313">
        <f t="shared" si="8"/>
        <v>15</v>
      </c>
      <c r="AY313" s="2">
        <v>6.0</v>
      </c>
      <c r="BA313">
        <f t="shared" si="9"/>
        <v>6</v>
      </c>
      <c r="BB313" s="2">
        <v>20.0</v>
      </c>
      <c r="BC313" s="2" t="s">
        <v>1641</v>
      </c>
      <c r="BD313" s="2" t="s">
        <v>84</v>
      </c>
      <c r="BF313" t="str">
        <f t="shared" si="10"/>
        <v>Friend / word of mouth</v>
      </c>
      <c r="BG313" s="2">
        <v>10.0</v>
      </c>
      <c r="BH313" s="2" t="s">
        <v>1642</v>
      </c>
      <c r="BI313" s="2" t="s">
        <v>1643</v>
      </c>
      <c r="BJ313" s="2" t="s">
        <v>1644</v>
      </c>
    </row>
    <row r="314">
      <c r="A314" s="2">
        <v>311.0</v>
      </c>
      <c r="B314">
        <f>if(surveydata3!D313="", 0, 1)</f>
        <v>0</v>
      </c>
      <c r="C314">
        <f>if(surveydata3!E313="", 0, 1)</f>
        <v>0</v>
      </c>
      <c r="D314">
        <f>if(surveydata3!F313="", 0, 1)</f>
        <v>0</v>
      </c>
      <c r="E314">
        <f>if(surveydata3!G313="", 0, 1)</f>
        <v>0</v>
      </c>
      <c r="F314">
        <f>if(surveydata3!H313="", 0, 1)</f>
        <v>1</v>
      </c>
      <c r="G314">
        <f>if(surveydata3!I313="", 0, 1)</f>
        <v>0</v>
      </c>
      <c r="H314" s="4">
        <v>27169.0</v>
      </c>
      <c r="I314" s="2">
        <f t="shared" si="1"/>
        <v>44</v>
      </c>
      <c r="J314" s="2">
        <v>8.0</v>
      </c>
      <c r="K314" s="2">
        <v>15.0</v>
      </c>
      <c r="L314" s="2">
        <v>12.0</v>
      </c>
      <c r="M314" s="2">
        <v>2.0</v>
      </c>
      <c r="N314" s="2" t="s">
        <v>167</v>
      </c>
      <c r="O314" s="2">
        <v>1.0</v>
      </c>
      <c r="P314" s="2" t="s">
        <v>89</v>
      </c>
      <c r="R314" t="str">
        <f t="shared" si="2"/>
        <v>t-shirt</v>
      </c>
      <c r="S314" s="2" t="s">
        <v>130</v>
      </c>
      <c r="U314" t="str">
        <f t="shared" si="3"/>
        <v>“Machine learning for life”</v>
      </c>
      <c r="V314" s="2">
        <v>1.0</v>
      </c>
      <c r="W314" s="2" t="s">
        <v>631</v>
      </c>
      <c r="Y314" t="str">
        <f t="shared" si="4"/>
        <v>Self employed</v>
      </c>
      <c r="Z314" s="2" t="s">
        <v>111</v>
      </c>
      <c r="AB314" t="str">
        <f t="shared" si="5"/>
        <v>Individual Contributor</v>
      </c>
      <c r="AC314" s="2" t="s">
        <v>123</v>
      </c>
      <c r="AE314" t="str">
        <f t="shared" si="6"/>
        <v>Technology &amp; Internet</v>
      </c>
      <c r="AF314" s="2">
        <v>13.0</v>
      </c>
      <c r="AG314" s="2" t="s">
        <v>1645</v>
      </c>
      <c r="AH314" s="2" t="s">
        <v>78</v>
      </c>
      <c r="AI314" s="11">
        <f>if(surveydata3!AE313="", 0, 1)</f>
        <v>0</v>
      </c>
      <c r="AJ314" s="11">
        <f>if(surveydata3!AF313="", 0, 1)</f>
        <v>0</v>
      </c>
      <c r="AK314" s="11">
        <f>if(surveydata3!AG313="", 0, 1)</f>
        <v>0</v>
      </c>
      <c r="AL314" s="11">
        <f>if(surveydata3!AH313="", 0, 1)</f>
        <v>0</v>
      </c>
      <c r="AM314" s="11">
        <f>if(surveydata3!AI313="", 0, 1)</f>
        <v>0</v>
      </c>
      <c r="AN314" s="11">
        <f>if(surveydata3!AJ313="", 0, 1)</f>
        <v>1</v>
      </c>
      <c r="AO314" s="11">
        <f>if(surveydata3!AK313="", 0, 1)</f>
        <v>0</v>
      </c>
      <c r="AP314" s="11">
        <f>if(surveydata3!AL313="", 0, 1)</f>
        <v>0</v>
      </c>
      <c r="AQ314" s="11">
        <f>if(surveydata3!AM313="", 0, 1)</f>
        <v>0</v>
      </c>
      <c r="AR314" s="11">
        <f>if(surveydata3!AN313="", 0, 1)</f>
        <v>0</v>
      </c>
      <c r="AS314" s="2" t="s">
        <v>79</v>
      </c>
      <c r="AU314" t="str">
        <f t="shared" si="7"/>
        <v>Slack Channel</v>
      </c>
      <c r="AW314" s="2">
        <v>12.0</v>
      </c>
      <c r="AX314">
        <f t="shared" si="8"/>
        <v>12</v>
      </c>
      <c r="AY314" s="2">
        <v>2.0</v>
      </c>
      <c r="BA314">
        <f t="shared" si="9"/>
        <v>2</v>
      </c>
      <c r="BB314" s="2">
        <v>8.0</v>
      </c>
      <c r="BC314" s="2" t="s">
        <v>1646</v>
      </c>
      <c r="BD314" s="2" t="s">
        <v>294</v>
      </c>
      <c r="BF314" t="str">
        <f t="shared" si="10"/>
        <v>Twitter</v>
      </c>
      <c r="BG314" s="2">
        <v>10.0</v>
      </c>
      <c r="BH314" s="2" t="s">
        <v>1647</v>
      </c>
      <c r="BI314" s="2" t="s">
        <v>1648</v>
      </c>
      <c r="BJ314" s="2" t="s">
        <v>1649</v>
      </c>
    </row>
    <row r="315">
      <c r="A315" s="2">
        <v>312.0</v>
      </c>
      <c r="B315">
        <f>if(surveydata3!D314="", 0, 1)</f>
        <v>1</v>
      </c>
      <c r="C315">
        <f>if(surveydata3!E314="", 0, 1)</f>
        <v>0</v>
      </c>
      <c r="D315">
        <f>if(surveydata3!F314="", 0, 1)</f>
        <v>0</v>
      </c>
      <c r="E315">
        <f>if(surveydata3!G314="", 0, 1)</f>
        <v>0</v>
      </c>
      <c r="F315">
        <f>if(surveydata3!H314="", 0, 1)</f>
        <v>0</v>
      </c>
      <c r="G315">
        <f>if(surveydata3!I314="", 0, 1)</f>
        <v>0</v>
      </c>
      <c r="H315" s="4">
        <v>23937.0</v>
      </c>
      <c r="I315" s="2">
        <f t="shared" si="1"/>
        <v>53</v>
      </c>
      <c r="J315" s="2">
        <v>6.0</v>
      </c>
      <c r="K315" s="2">
        <v>0.0</v>
      </c>
      <c r="L315" s="2">
        <v>10.0</v>
      </c>
      <c r="M315" s="2">
        <v>20.0</v>
      </c>
      <c r="N315" s="2" t="s">
        <v>106</v>
      </c>
      <c r="O315" s="2">
        <v>0.0</v>
      </c>
      <c r="P315" s="2" t="s">
        <v>129</v>
      </c>
      <c r="R315" t="str">
        <f t="shared" si="2"/>
        <v>backpack</v>
      </c>
      <c r="S315" s="2" t="s">
        <v>130</v>
      </c>
      <c r="U315" t="str">
        <f t="shared" si="3"/>
        <v>“Machine learning for life”</v>
      </c>
      <c r="V315" s="2">
        <v>0.0</v>
      </c>
      <c r="Y315" t="str">
        <f t="shared" si="4"/>
        <v/>
      </c>
      <c r="AB315" t="str">
        <f t="shared" si="5"/>
        <v/>
      </c>
      <c r="AE315" t="str">
        <f t="shared" si="6"/>
        <v/>
      </c>
      <c r="AH315" s="2" t="s">
        <v>78</v>
      </c>
      <c r="AI315" s="11">
        <f>if(surveydata3!AE314="", 0, 1)</f>
        <v>0</v>
      </c>
      <c r="AJ315" s="11">
        <f>if(surveydata3!AF314="", 0, 1)</f>
        <v>0</v>
      </c>
      <c r="AK315" s="11">
        <f>if(surveydata3!AG314="", 0, 1)</f>
        <v>0</v>
      </c>
      <c r="AL315" s="11">
        <f>if(surveydata3!AH314="", 0, 1)</f>
        <v>1</v>
      </c>
      <c r="AM315" s="11">
        <f>if(surveydata3!AI314="", 0, 1)</f>
        <v>0</v>
      </c>
      <c r="AN315" s="11">
        <f>if(surveydata3!AJ314="", 0, 1)</f>
        <v>0</v>
      </c>
      <c r="AO315" s="11">
        <f>if(surveydata3!AK314="", 0, 1)</f>
        <v>0</v>
      </c>
      <c r="AP315" s="11">
        <f>if(surveydata3!AL314="", 0, 1)</f>
        <v>0</v>
      </c>
      <c r="AQ315" s="11">
        <f>if(surveydata3!AM314="", 0, 1)</f>
        <v>0</v>
      </c>
      <c r="AR315" s="11">
        <f>if(surveydata3!AN314="", 0, 1)</f>
        <v>0</v>
      </c>
      <c r="AS315" s="2" t="s">
        <v>79</v>
      </c>
      <c r="AU315" t="str">
        <f t="shared" si="7"/>
        <v>Slack Channel</v>
      </c>
      <c r="AV315" s="2">
        <v>4.0</v>
      </c>
      <c r="AX315">
        <f t="shared" si="8"/>
        <v>4</v>
      </c>
      <c r="AY315" s="2">
        <v>6.0</v>
      </c>
      <c r="BA315">
        <f t="shared" si="9"/>
        <v>6</v>
      </c>
      <c r="BB315" s="2">
        <v>20.0</v>
      </c>
      <c r="BC315" s="2" t="s">
        <v>1650</v>
      </c>
      <c r="BD315" s="2" t="s">
        <v>84</v>
      </c>
      <c r="BF315" t="str">
        <f t="shared" si="10"/>
        <v>Friend / word of mouth</v>
      </c>
      <c r="BG315" s="2">
        <v>10.0</v>
      </c>
      <c r="BH315" s="2" t="s">
        <v>1651</v>
      </c>
      <c r="BI315" s="2" t="s">
        <v>1652</v>
      </c>
      <c r="BJ315" s="2" t="s">
        <v>1653</v>
      </c>
    </row>
    <row r="316">
      <c r="A316" s="2">
        <v>313.0</v>
      </c>
      <c r="B316">
        <f>if(surveydata3!D315="", 0, 1)</f>
        <v>1</v>
      </c>
      <c r="C316">
        <f>if(surveydata3!E315="", 0, 1)</f>
        <v>0</v>
      </c>
      <c r="D316">
        <f>if(surveydata3!F315="", 0, 1)</f>
        <v>0</v>
      </c>
      <c r="E316">
        <f>if(surveydata3!G315="", 0, 1)</f>
        <v>0</v>
      </c>
      <c r="F316">
        <f>if(surveydata3!H315="", 0, 1)</f>
        <v>0</v>
      </c>
      <c r="G316">
        <f>if(surveydata3!I315="", 0, 1)</f>
        <v>0</v>
      </c>
      <c r="H316" s="4">
        <v>26668.0</v>
      </c>
      <c r="I316" s="2">
        <f t="shared" si="1"/>
        <v>45</v>
      </c>
      <c r="J316" s="2">
        <v>7.0</v>
      </c>
      <c r="K316" s="2">
        <v>30.0</v>
      </c>
      <c r="L316" s="2">
        <v>6.0</v>
      </c>
      <c r="M316" s="2">
        <v>20.0</v>
      </c>
      <c r="N316" s="2" t="s">
        <v>70</v>
      </c>
      <c r="O316" s="2">
        <v>1.0</v>
      </c>
      <c r="P316" s="2" t="s">
        <v>89</v>
      </c>
      <c r="R316" t="str">
        <f t="shared" si="2"/>
        <v>t-shirt</v>
      </c>
      <c r="S316" s="2" t="s">
        <v>130</v>
      </c>
      <c r="U316" t="str">
        <f t="shared" si="3"/>
        <v>“Machine learning for life”</v>
      </c>
      <c r="V316" s="2">
        <v>1.0</v>
      </c>
      <c r="W316" s="2" t="s">
        <v>315</v>
      </c>
      <c r="Y316" t="str">
        <f t="shared" si="4"/>
        <v>Software Engineer</v>
      </c>
      <c r="Z316" s="2" t="s">
        <v>111</v>
      </c>
      <c r="AB316" t="str">
        <f t="shared" si="5"/>
        <v>Individual Contributor</v>
      </c>
      <c r="AC316" s="2" t="s">
        <v>123</v>
      </c>
      <c r="AE316" t="str">
        <f t="shared" si="6"/>
        <v>Technology &amp; Internet</v>
      </c>
      <c r="AF316" s="2">
        <v>20.0</v>
      </c>
      <c r="AG316" s="2" t="s">
        <v>1654</v>
      </c>
      <c r="AH316" s="2" t="s">
        <v>78</v>
      </c>
      <c r="AI316" s="11">
        <f>if(surveydata3!AE315="", 0, 1)</f>
        <v>0</v>
      </c>
      <c r="AJ316" s="11">
        <f>if(surveydata3!AF315="", 0, 1)</f>
        <v>0</v>
      </c>
      <c r="AK316" s="11">
        <f>if(surveydata3!AG315="", 0, 1)</f>
        <v>0</v>
      </c>
      <c r="AL316" s="11">
        <f>if(surveydata3!AH315="", 0, 1)</f>
        <v>0</v>
      </c>
      <c r="AM316" s="11">
        <f>if(surveydata3!AI315="", 0, 1)</f>
        <v>0</v>
      </c>
      <c r="AN316" s="11">
        <f>if(surveydata3!AJ315="", 0, 1)</f>
        <v>0</v>
      </c>
      <c r="AO316" s="11">
        <f>if(surveydata3!AK315="", 0, 1)</f>
        <v>0</v>
      </c>
      <c r="AP316" s="11">
        <f>if(surveydata3!AL315="", 0, 1)</f>
        <v>0</v>
      </c>
      <c r="AQ316" s="11">
        <f>if(surveydata3!AM315="", 0, 1)</f>
        <v>1</v>
      </c>
      <c r="AR316" s="11">
        <f>if(surveydata3!AN315="", 0, 1)</f>
        <v>0</v>
      </c>
      <c r="AU316" t="str">
        <f t="shared" si="7"/>
        <v/>
      </c>
      <c r="AX316" t="str">
        <f t="shared" si="8"/>
        <v/>
      </c>
      <c r="BA316" t="str">
        <f t="shared" si="9"/>
        <v/>
      </c>
      <c r="BE316" s="2" t="s">
        <v>1655</v>
      </c>
      <c r="BF316" t="str">
        <f t="shared" si="10"/>
        <v>Medium</v>
      </c>
      <c r="BG316" s="2">
        <v>10.0</v>
      </c>
      <c r="BH316" s="2" t="s">
        <v>1656</v>
      </c>
      <c r="BI316" s="2" t="s">
        <v>1657</v>
      </c>
      <c r="BJ316" s="2" t="s">
        <v>1658</v>
      </c>
    </row>
    <row r="317">
      <c r="A317" s="2">
        <v>314.0</v>
      </c>
      <c r="B317">
        <f>if(surveydata3!D316="", 0, 1)</f>
        <v>1</v>
      </c>
      <c r="C317">
        <f>if(surveydata3!E316="", 0, 1)</f>
        <v>1</v>
      </c>
      <c r="D317">
        <f>if(surveydata3!F316="", 0, 1)</f>
        <v>0</v>
      </c>
      <c r="E317">
        <f>if(surveydata3!G316="", 0, 1)</f>
        <v>0</v>
      </c>
      <c r="F317">
        <f>if(surveydata3!H316="", 0, 1)</f>
        <v>1</v>
      </c>
      <c r="G317">
        <f>if(surveydata3!I316="", 0, 1)</f>
        <v>0</v>
      </c>
      <c r="H317" s="4">
        <v>33626.0</v>
      </c>
      <c r="I317" s="2">
        <f t="shared" si="1"/>
        <v>26</v>
      </c>
      <c r="J317" s="2">
        <v>8.0</v>
      </c>
      <c r="K317" s="2">
        <v>40.0</v>
      </c>
      <c r="L317" s="2">
        <v>13.0</v>
      </c>
      <c r="M317" s="2">
        <v>6.0</v>
      </c>
      <c r="N317" s="2" t="s">
        <v>291</v>
      </c>
      <c r="O317" s="2">
        <v>1.0</v>
      </c>
      <c r="P317" s="2" t="s">
        <v>205</v>
      </c>
      <c r="R317" t="str">
        <f t="shared" si="2"/>
        <v>socks</v>
      </c>
      <c r="S317" s="2" t="s">
        <v>130</v>
      </c>
      <c r="U317" t="str">
        <f t="shared" si="3"/>
        <v>“Machine learning for life”</v>
      </c>
      <c r="V317" s="2">
        <v>1.0</v>
      </c>
      <c r="W317" s="2" t="s">
        <v>515</v>
      </c>
      <c r="Y317" t="str">
        <f t="shared" si="4"/>
        <v>Research</v>
      </c>
      <c r="Z317" s="2" t="s">
        <v>111</v>
      </c>
      <c r="AB317" t="str">
        <f t="shared" si="5"/>
        <v>Individual Contributor</v>
      </c>
      <c r="AC317" s="2" t="s">
        <v>76</v>
      </c>
      <c r="AE317" t="str">
        <f t="shared" si="6"/>
        <v>Education</v>
      </c>
      <c r="AF317" s="2">
        <v>2.0</v>
      </c>
      <c r="AG317" s="2" t="s">
        <v>1659</v>
      </c>
      <c r="AH317" s="2" t="s">
        <v>114</v>
      </c>
      <c r="AI317" s="11">
        <f>if(surveydata3!AE316="", 0, 1)</f>
        <v>0</v>
      </c>
      <c r="AJ317" s="11">
        <f>if(surveydata3!AF316="", 0, 1)</f>
        <v>0</v>
      </c>
      <c r="AK317" s="11">
        <f>if(surveydata3!AG316="", 0, 1)</f>
        <v>0</v>
      </c>
      <c r="AL317" s="11">
        <f>if(surveydata3!AH316="", 0, 1)</f>
        <v>0</v>
      </c>
      <c r="AM317" s="11">
        <f>if(surveydata3!AI316="", 0, 1)</f>
        <v>0</v>
      </c>
      <c r="AN317" s="11">
        <f>if(surveydata3!AJ316="", 0, 1)</f>
        <v>0</v>
      </c>
      <c r="AO317" s="11">
        <f>if(surveydata3!AK316="", 0, 1)</f>
        <v>0</v>
      </c>
      <c r="AP317" s="11">
        <f>if(surveydata3!AL316="", 0, 1)</f>
        <v>0</v>
      </c>
      <c r="AQ317" s="11">
        <f>if(surveydata3!AM316="", 0, 1)</f>
        <v>1</v>
      </c>
      <c r="AR317" s="11">
        <f>if(surveydata3!AN316="", 0, 1)</f>
        <v>0</v>
      </c>
      <c r="AU317" t="str">
        <f t="shared" si="7"/>
        <v/>
      </c>
      <c r="AX317" t="str">
        <f t="shared" si="8"/>
        <v/>
      </c>
      <c r="BA317" t="str">
        <f t="shared" si="9"/>
        <v/>
      </c>
      <c r="BD317" s="2" t="s">
        <v>292</v>
      </c>
      <c r="BF317" t="str">
        <f t="shared" si="10"/>
        <v>Facebook</v>
      </c>
      <c r="BG317" s="2">
        <v>5.0</v>
      </c>
      <c r="BH317" s="2" t="s">
        <v>1660</v>
      </c>
      <c r="BI317" s="2" t="s">
        <v>1661</v>
      </c>
    </row>
    <row r="318">
      <c r="A318" s="2">
        <v>315.0</v>
      </c>
      <c r="B318">
        <f>if(surveydata3!D317="", 0, 1)</f>
        <v>1</v>
      </c>
      <c r="C318">
        <f>if(surveydata3!E317="", 0, 1)</f>
        <v>1</v>
      </c>
      <c r="D318">
        <f>if(surveydata3!F317="", 0, 1)</f>
        <v>0</v>
      </c>
      <c r="E318">
        <f>if(surveydata3!G317="", 0, 1)</f>
        <v>0</v>
      </c>
      <c r="F318">
        <f>if(surveydata3!H317="", 0, 1)</f>
        <v>1</v>
      </c>
      <c r="G318">
        <f>if(surveydata3!I317="", 0, 1)</f>
        <v>0</v>
      </c>
      <c r="H318" s="4">
        <v>26395.0</v>
      </c>
      <c r="I318" s="2">
        <f t="shared" si="1"/>
        <v>46</v>
      </c>
      <c r="J318" s="2">
        <v>6.0</v>
      </c>
      <c r="K318" s="2">
        <v>35.0</v>
      </c>
      <c r="L318" s="2">
        <v>8.0</v>
      </c>
      <c r="M318" s="2">
        <v>7.0</v>
      </c>
      <c r="N318" s="2" t="s">
        <v>128</v>
      </c>
      <c r="O318" s="2">
        <v>1.0</v>
      </c>
      <c r="P318" s="2" t="s">
        <v>172</v>
      </c>
      <c r="R318" t="str">
        <f t="shared" si="2"/>
        <v>hat</v>
      </c>
      <c r="S318" s="2" t="s">
        <v>135</v>
      </c>
      <c r="U318" t="str">
        <f t="shared" si="3"/>
        <v>“A quality life demands quality questions”</v>
      </c>
      <c r="V318" s="2">
        <v>1.0</v>
      </c>
      <c r="W318" s="2" t="s">
        <v>74</v>
      </c>
      <c r="Y318" t="str">
        <f t="shared" si="4"/>
        <v>Product Management/Project Management</v>
      </c>
      <c r="Z318" s="2" t="s">
        <v>75</v>
      </c>
      <c r="AB318" t="str">
        <f t="shared" si="5"/>
        <v>Manager</v>
      </c>
      <c r="AC318" s="2" t="s">
        <v>123</v>
      </c>
      <c r="AE318" t="str">
        <f t="shared" si="6"/>
        <v>Technology &amp; Internet</v>
      </c>
      <c r="AF318" s="2">
        <v>23.0</v>
      </c>
      <c r="AG318" s="2" t="s">
        <v>1662</v>
      </c>
      <c r="AH318" s="2" t="s">
        <v>114</v>
      </c>
      <c r="AI318" s="11">
        <f>if(surveydata3!AE317="", 0, 1)</f>
        <v>0</v>
      </c>
      <c r="AJ318" s="11">
        <f>if(surveydata3!AF317="", 0, 1)</f>
        <v>0</v>
      </c>
      <c r="AK318" s="11">
        <f>if(surveydata3!AG317="", 0, 1)</f>
        <v>0</v>
      </c>
      <c r="AL318" s="11">
        <f>if(surveydata3!AH317="", 0, 1)</f>
        <v>1</v>
      </c>
      <c r="AM318" s="11">
        <f>if(surveydata3!AI317="", 0, 1)</f>
        <v>0</v>
      </c>
      <c r="AN318" s="11">
        <f>if(surveydata3!AJ317="", 0, 1)</f>
        <v>0</v>
      </c>
      <c r="AO318" s="11">
        <f>if(surveydata3!AK317="", 0, 1)</f>
        <v>0</v>
      </c>
      <c r="AP318" s="11">
        <f>if(surveydata3!AL317="", 0, 1)</f>
        <v>0</v>
      </c>
      <c r="AQ318" s="11">
        <f>if(surveydata3!AM317="", 0, 1)</f>
        <v>0</v>
      </c>
      <c r="AR318" s="11">
        <f>if(surveydata3!AN317="", 0, 1)</f>
        <v>0</v>
      </c>
      <c r="AS318" s="2" t="s">
        <v>97</v>
      </c>
      <c r="AU318" t="str">
        <f t="shared" si="7"/>
        <v>Forums</v>
      </c>
      <c r="AW318" s="2">
        <v>10.0</v>
      </c>
      <c r="AX318">
        <f t="shared" si="8"/>
        <v>10</v>
      </c>
      <c r="AY318" s="2">
        <v>3.0</v>
      </c>
      <c r="BA318">
        <f t="shared" si="9"/>
        <v>3</v>
      </c>
      <c r="BB318" s="2">
        <v>8.0</v>
      </c>
      <c r="BC318" s="2" t="s">
        <v>1663</v>
      </c>
      <c r="BD318" s="2" t="s">
        <v>101</v>
      </c>
      <c r="BF318" t="str">
        <f t="shared" si="10"/>
        <v>Google</v>
      </c>
      <c r="BG318" s="2">
        <v>7.0</v>
      </c>
      <c r="BH318" s="2" t="s">
        <v>1664</v>
      </c>
      <c r="BI318" s="2" t="s">
        <v>1665</v>
      </c>
    </row>
    <row r="319">
      <c r="A319" s="2">
        <v>316.0</v>
      </c>
      <c r="B319">
        <f>if(surveydata3!D318="", 0, 1)</f>
        <v>1</v>
      </c>
      <c r="C319">
        <f>if(surveydata3!E318="", 0, 1)</f>
        <v>0</v>
      </c>
      <c r="D319">
        <f>if(surveydata3!F318="", 0, 1)</f>
        <v>0</v>
      </c>
      <c r="E319">
        <f>if(surveydata3!G318="", 0, 1)</f>
        <v>1</v>
      </c>
      <c r="F319">
        <f>if(surveydata3!H318="", 0, 1)</f>
        <v>1</v>
      </c>
      <c r="G319">
        <f>if(surveydata3!I318="", 0, 1)</f>
        <v>0</v>
      </c>
      <c r="H319" s="4">
        <v>32544.0</v>
      </c>
      <c r="I319" s="2">
        <f t="shared" si="1"/>
        <v>29</v>
      </c>
      <c r="J319" s="2">
        <v>7.0</v>
      </c>
      <c r="K319" s="2">
        <v>40.0</v>
      </c>
      <c r="L319" s="2">
        <v>12.0</v>
      </c>
      <c r="M319" s="2">
        <v>25.0</v>
      </c>
      <c r="N319" s="2" t="s">
        <v>192</v>
      </c>
      <c r="O319" s="2">
        <v>0.0</v>
      </c>
      <c r="P319" s="2" t="s">
        <v>89</v>
      </c>
      <c r="R319" t="str">
        <f t="shared" si="2"/>
        <v>t-shirt</v>
      </c>
      <c r="S319" s="2" t="s">
        <v>130</v>
      </c>
      <c r="U319" t="str">
        <f t="shared" si="3"/>
        <v>“Machine learning for life”</v>
      </c>
      <c r="V319" s="2">
        <v>1.0</v>
      </c>
      <c r="W319" s="2" t="s">
        <v>631</v>
      </c>
      <c r="Y319" t="str">
        <f t="shared" si="4"/>
        <v>Self employed</v>
      </c>
      <c r="Z319" s="2" t="s">
        <v>111</v>
      </c>
      <c r="AB319" t="str">
        <f t="shared" si="5"/>
        <v>Individual Contributor</v>
      </c>
      <c r="AC319" s="2" t="s">
        <v>123</v>
      </c>
      <c r="AE319" t="str">
        <f t="shared" si="6"/>
        <v>Technology &amp; Internet</v>
      </c>
      <c r="AF319" s="2">
        <v>1.0</v>
      </c>
      <c r="AG319" s="2" t="s">
        <v>1666</v>
      </c>
      <c r="AH319" s="2" t="s">
        <v>114</v>
      </c>
      <c r="AI319" s="11">
        <f>if(surveydata3!AE318="", 0, 1)</f>
        <v>0</v>
      </c>
      <c r="AJ319" s="11">
        <f>if(surveydata3!AF318="", 0, 1)</f>
        <v>0</v>
      </c>
      <c r="AK319" s="11">
        <f>if(surveydata3!AG318="", 0, 1)</f>
        <v>0</v>
      </c>
      <c r="AL319" s="11">
        <f>if(surveydata3!AH318="", 0, 1)</f>
        <v>1</v>
      </c>
      <c r="AM319" s="11">
        <f>if(surveydata3!AI318="", 0, 1)</f>
        <v>0</v>
      </c>
      <c r="AN319" s="11">
        <f>if(surveydata3!AJ318="", 0, 1)</f>
        <v>0</v>
      </c>
      <c r="AO319" s="11">
        <f>if(surveydata3!AK318="", 0, 1)</f>
        <v>0</v>
      </c>
      <c r="AP319" s="11">
        <f>if(surveydata3!AL318="", 0, 1)</f>
        <v>0</v>
      </c>
      <c r="AQ319" s="11">
        <f>if(surveydata3!AM318="", 0, 1)</f>
        <v>0</v>
      </c>
      <c r="AR319" s="11">
        <f>if(surveydata3!AN318="", 0, 1)</f>
        <v>0</v>
      </c>
      <c r="AS319" s="2" t="s">
        <v>237</v>
      </c>
      <c r="AU319" t="str">
        <f t="shared" si="7"/>
        <v>Mentor Help (classroom or 1:1 mentors)</v>
      </c>
      <c r="AV319" s="2">
        <v>6.0</v>
      </c>
      <c r="AX319">
        <f t="shared" si="8"/>
        <v>6</v>
      </c>
      <c r="AY319" s="2">
        <v>2.0</v>
      </c>
      <c r="BA319">
        <f t="shared" si="9"/>
        <v>2</v>
      </c>
      <c r="BB319" s="2">
        <v>15.0</v>
      </c>
      <c r="BC319" s="2" t="s">
        <v>1667</v>
      </c>
      <c r="BD319" s="2" t="s">
        <v>101</v>
      </c>
      <c r="BF319" t="str">
        <f t="shared" si="10"/>
        <v>Google</v>
      </c>
      <c r="BG319" s="2">
        <v>10.0</v>
      </c>
      <c r="BH319" s="2" t="s">
        <v>1668</v>
      </c>
    </row>
    <row r="320">
      <c r="A320" s="2">
        <v>317.0</v>
      </c>
      <c r="B320">
        <f>if(surveydata3!D319="", 0, 1)</f>
        <v>1</v>
      </c>
      <c r="C320">
        <f>if(surveydata3!E319="", 0, 1)</f>
        <v>0</v>
      </c>
      <c r="D320">
        <f>if(surveydata3!F319="", 0, 1)</f>
        <v>0</v>
      </c>
      <c r="E320">
        <f>if(surveydata3!G319="", 0, 1)</f>
        <v>0</v>
      </c>
      <c r="F320">
        <f>if(surveydata3!H319="", 0, 1)</f>
        <v>0</v>
      </c>
      <c r="G320">
        <f>if(surveydata3!I319="", 0, 1)</f>
        <v>0</v>
      </c>
      <c r="H320" s="4">
        <v>33697.0</v>
      </c>
      <c r="I320" s="2">
        <f t="shared" si="1"/>
        <v>26</v>
      </c>
      <c r="J320" s="2">
        <v>6.0</v>
      </c>
      <c r="K320" s="2">
        <v>30.0</v>
      </c>
      <c r="L320" s="2">
        <v>10.0</v>
      </c>
      <c r="M320" s="2">
        <v>20.0</v>
      </c>
      <c r="N320" s="2" t="s">
        <v>120</v>
      </c>
      <c r="O320" s="2">
        <v>1.0</v>
      </c>
      <c r="P320" s="2" t="s">
        <v>89</v>
      </c>
      <c r="R320" t="str">
        <f t="shared" si="2"/>
        <v>t-shirt</v>
      </c>
      <c r="S320" s="2" t="s">
        <v>130</v>
      </c>
      <c r="U320" t="str">
        <f t="shared" si="3"/>
        <v>“Machine learning for life”</v>
      </c>
      <c r="V320" s="2">
        <v>1.0</v>
      </c>
      <c r="W320" s="2" t="s">
        <v>315</v>
      </c>
      <c r="Y320" t="str">
        <f t="shared" si="4"/>
        <v>Software Engineer</v>
      </c>
      <c r="Z320" s="2" t="s">
        <v>111</v>
      </c>
      <c r="AB320" t="str">
        <f t="shared" si="5"/>
        <v>Individual Contributor</v>
      </c>
      <c r="AC320" s="2" t="s">
        <v>123</v>
      </c>
      <c r="AE320" t="str">
        <f t="shared" si="6"/>
        <v>Technology &amp; Internet</v>
      </c>
      <c r="AF320" s="2">
        <v>3.0</v>
      </c>
      <c r="AG320" s="2" t="s">
        <v>1669</v>
      </c>
      <c r="AH320" s="2" t="s">
        <v>78</v>
      </c>
      <c r="AI320" s="11">
        <f>if(surveydata3!AE319="", 0, 1)</f>
        <v>0</v>
      </c>
      <c r="AJ320" s="11">
        <f>if(surveydata3!AF319="", 0, 1)</f>
        <v>0</v>
      </c>
      <c r="AK320" s="11">
        <f>if(surveydata3!AG319="", 0, 1)</f>
        <v>0</v>
      </c>
      <c r="AL320" s="11">
        <f>if(surveydata3!AH319="", 0, 1)</f>
        <v>0</v>
      </c>
      <c r="AM320" s="11">
        <f>if(surveydata3!AI319="", 0, 1)</f>
        <v>0</v>
      </c>
      <c r="AN320" s="11">
        <f>if(surveydata3!AJ319="", 0, 1)</f>
        <v>0</v>
      </c>
      <c r="AO320" s="11">
        <f>if(surveydata3!AK319="", 0, 1)</f>
        <v>0</v>
      </c>
      <c r="AP320" s="11">
        <f>if(surveydata3!AL319="", 0, 1)</f>
        <v>0</v>
      </c>
      <c r="AQ320" s="11">
        <f>if(surveydata3!AM319="", 0, 1)</f>
        <v>1</v>
      </c>
      <c r="AR320" s="11">
        <f>if(surveydata3!AN319="", 0, 1)</f>
        <v>0</v>
      </c>
      <c r="AU320" t="str">
        <f t="shared" si="7"/>
        <v/>
      </c>
      <c r="AX320" t="str">
        <f t="shared" si="8"/>
        <v/>
      </c>
      <c r="BA320" t="str">
        <f t="shared" si="9"/>
        <v/>
      </c>
      <c r="BD320" s="2" t="s">
        <v>101</v>
      </c>
      <c r="BF320" t="str">
        <f t="shared" si="10"/>
        <v>Google</v>
      </c>
      <c r="BG320" s="2">
        <v>10.0</v>
      </c>
      <c r="BH320" s="2" t="s">
        <v>1670</v>
      </c>
      <c r="BI320" s="2" t="s">
        <v>1671</v>
      </c>
      <c r="BJ320" s="2" t="s">
        <v>1672</v>
      </c>
    </row>
    <row r="321">
      <c r="A321" s="2">
        <v>318.0</v>
      </c>
      <c r="B321">
        <f>if(surveydata3!D320="", 0, 1)</f>
        <v>1</v>
      </c>
      <c r="C321">
        <f>if(surveydata3!E320="", 0, 1)</f>
        <v>0</v>
      </c>
      <c r="D321">
        <f>if(surveydata3!F320="", 0, 1)</f>
        <v>1</v>
      </c>
      <c r="E321">
        <f>if(surveydata3!G320="", 0, 1)</f>
        <v>0</v>
      </c>
      <c r="F321">
        <f>if(surveydata3!H320="", 0, 1)</f>
        <v>0</v>
      </c>
      <c r="G321">
        <f>if(surveydata3!I320="", 0, 1)</f>
        <v>0</v>
      </c>
      <c r="H321" s="4">
        <v>33609.0</v>
      </c>
      <c r="I321" s="2">
        <f t="shared" si="1"/>
        <v>26</v>
      </c>
      <c r="J321" s="2">
        <v>7.0</v>
      </c>
      <c r="K321" s="2">
        <v>0.0</v>
      </c>
      <c r="L321" s="2">
        <v>6.0</v>
      </c>
      <c r="M321" s="2">
        <v>15.0</v>
      </c>
      <c r="N321" s="2" t="s">
        <v>120</v>
      </c>
      <c r="O321" s="2">
        <v>1.0</v>
      </c>
      <c r="P321" s="2" t="s">
        <v>129</v>
      </c>
      <c r="R321" t="str">
        <f t="shared" si="2"/>
        <v>backpack</v>
      </c>
      <c r="T321" s="2" t="s">
        <v>1673</v>
      </c>
      <c r="U321" t="str">
        <f t="shared" si="3"/>
        <v>"Talk is cheap, show me the code."</v>
      </c>
      <c r="V321" s="2">
        <v>0.0</v>
      </c>
      <c r="Y321" t="str">
        <f t="shared" si="4"/>
        <v/>
      </c>
      <c r="AB321" t="str">
        <f t="shared" si="5"/>
        <v/>
      </c>
      <c r="AE321" t="str">
        <f t="shared" si="6"/>
        <v/>
      </c>
      <c r="AH321" s="2" t="s">
        <v>78</v>
      </c>
      <c r="AI321" s="11">
        <f>if(surveydata3!AE320="", 0, 1)</f>
        <v>0</v>
      </c>
      <c r="AJ321" s="11">
        <f>if(surveydata3!AF320="", 0, 1)</f>
        <v>0</v>
      </c>
      <c r="AK321" s="11">
        <f>if(surveydata3!AG320="", 0, 1)</f>
        <v>0</v>
      </c>
      <c r="AL321" s="11">
        <f>if(surveydata3!AH320="", 0, 1)</f>
        <v>1</v>
      </c>
      <c r="AM321" s="11">
        <f>if(surveydata3!AI320="", 0, 1)</f>
        <v>0</v>
      </c>
      <c r="AN321" s="11">
        <f>if(surveydata3!AJ320="", 0, 1)</f>
        <v>1</v>
      </c>
      <c r="AO321" s="11">
        <f>if(surveydata3!AK320="", 0, 1)</f>
        <v>0</v>
      </c>
      <c r="AP321" s="11">
        <f>if(surveydata3!AL320="", 0, 1)</f>
        <v>0</v>
      </c>
      <c r="AQ321" s="11">
        <f>if(surveydata3!AM320="", 0, 1)</f>
        <v>0</v>
      </c>
      <c r="AR321" s="11">
        <f>if(surveydata3!AN320="", 0, 1)</f>
        <v>0</v>
      </c>
      <c r="AS321" s="2" t="s">
        <v>97</v>
      </c>
      <c r="AU321" t="str">
        <f t="shared" si="7"/>
        <v>Forums</v>
      </c>
      <c r="AV321" s="2">
        <v>6.0</v>
      </c>
      <c r="AX321">
        <f t="shared" si="8"/>
        <v>6</v>
      </c>
      <c r="AY321" s="2">
        <v>6.0</v>
      </c>
      <c r="BA321">
        <f t="shared" si="9"/>
        <v>6</v>
      </c>
      <c r="BB321" s="2">
        <v>20.0</v>
      </c>
      <c r="BC321" s="2" t="s">
        <v>1674</v>
      </c>
      <c r="BD321" s="2" t="s">
        <v>101</v>
      </c>
      <c r="BF321" t="str">
        <f t="shared" si="10"/>
        <v>Google</v>
      </c>
      <c r="BG321" s="2">
        <v>6.0</v>
      </c>
      <c r="BH321" s="2" t="s">
        <v>1675</v>
      </c>
      <c r="BI321" s="2" t="s">
        <v>306</v>
      </c>
      <c r="BJ321" s="2" t="s">
        <v>1676</v>
      </c>
    </row>
    <row r="322">
      <c r="A322" s="2">
        <v>319.0</v>
      </c>
      <c r="B322">
        <f>if(surveydata3!D321="", 0, 1)</f>
        <v>0</v>
      </c>
      <c r="C322">
        <f>if(surveydata3!E321="", 0, 1)</f>
        <v>0</v>
      </c>
      <c r="D322">
        <f>if(surveydata3!F321="", 0, 1)</f>
        <v>1</v>
      </c>
      <c r="E322">
        <f>if(surveydata3!G321="", 0, 1)</f>
        <v>0</v>
      </c>
      <c r="F322">
        <f>if(surveydata3!H321="", 0, 1)</f>
        <v>1</v>
      </c>
      <c r="G322">
        <f>if(surveydata3!I321="", 0, 1)</f>
        <v>0</v>
      </c>
      <c r="H322" s="4">
        <v>33386.0</v>
      </c>
      <c r="I322" s="2">
        <f t="shared" si="1"/>
        <v>27</v>
      </c>
      <c r="J322" s="2">
        <v>5.0</v>
      </c>
      <c r="K322" s="2">
        <v>45.0</v>
      </c>
      <c r="L322" s="2">
        <v>12.0</v>
      </c>
      <c r="M322" s="2">
        <v>30.0</v>
      </c>
      <c r="N322" s="2" t="s">
        <v>120</v>
      </c>
      <c r="O322" s="2">
        <v>1.0</v>
      </c>
      <c r="P322" s="2" t="s">
        <v>108</v>
      </c>
      <c r="R322" t="str">
        <f t="shared" si="2"/>
        <v>jacket (brand is TBD... probably Patagonia)</v>
      </c>
      <c r="T322" s="2" t="s">
        <v>1677</v>
      </c>
      <c r="U322" t="str">
        <f t="shared" si="3"/>
        <v>I'm AI-powered</v>
      </c>
      <c r="V322" s="2">
        <v>0.0</v>
      </c>
      <c r="Y322" t="str">
        <f t="shared" si="4"/>
        <v/>
      </c>
      <c r="AB322" t="str">
        <f t="shared" si="5"/>
        <v/>
      </c>
      <c r="AE322" t="str">
        <f t="shared" si="6"/>
        <v/>
      </c>
      <c r="AH322" s="2" t="s">
        <v>114</v>
      </c>
      <c r="AI322" s="11">
        <f>if(surveydata3!AE321="", 0, 1)</f>
        <v>0</v>
      </c>
      <c r="AJ322" s="11">
        <f>if(surveydata3!AF321="", 0, 1)</f>
        <v>0</v>
      </c>
      <c r="AK322" s="11">
        <f>if(surveydata3!AG321="", 0, 1)</f>
        <v>0</v>
      </c>
      <c r="AL322" s="11">
        <f>if(surveydata3!AH321="", 0, 1)</f>
        <v>0</v>
      </c>
      <c r="AM322" s="11">
        <f>if(surveydata3!AI321="", 0, 1)</f>
        <v>0</v>
      </c>
      <c r="AN322" s="11">
        <f>if(surveydata3!AJ321="", 0, 1)</f>
        <v>1</v>
      </c>
      <c r="AO322" s="11">
        <f>if(surveydata3!AK321="", 0, 1)</f>
        <v>0</v>
      </c>
      <c r="AP322" s="11">
        <f>if(surveydata3!AL321="", 0, 1)</f>
        <v>0</v>
      </c>
      <c r="AQ322" s="11">
        <f>if(surveydata3!AM321="", 0, 1)</f>
        <v>0</v>
      </c>
      <c r="AR322" s="11">
        <f>if(surveydata3!AN321="", 0, 1)</f>
        <v>0</v>
      </c>
      <c r="AS322" s="2" t="s">
        <v>79</v>
      </c>
      <c r="AU322" t="str">
        <f t="shared" si="7"/>
        <v>Slack Channel</v>
      </c>
      <c r="AV322" s="2">
        <v>3.0</v>
      </c>
      <c r="AX322">
        <f t="shared" si="8"/>
        <v>3</v>
      </c>
      <c r="AY322" s="2">
        <v>4.0</v>
      </c>
      <c r="BA322">
        <f t="shared" si="9"/>
        <v>4</v>
      </c>
      <c r="BB322" s="2">
        <v>6.0</v>
      </c>
      <c r="BC322" s="2" t="s">
        <v>1678</v>
      </c>
      <c r="BD322" s="2" t="s">
        <v>84</v>
      </c>
      <c r="BF322" t="str">
        <f t="shared" si="10"/>
        <v>Friend / word of mouth</v>
      </c>
      <c r="BG322" s="2">
        <v>8.0</v>
      </c>
      <c r="BH322" s="2" t="s">
        <v>1679</v>
      </c>
      <c r="BI322" s="2" t="s">
        <v>1680</v>
      </c>
      <c r="BJ322" s="2" t="s">
        <v>1681</v>
      </c>
    </row>
    <row r="323">
      <c r="A323" s="2">
        <v>320.0</v>
      </c>
      <c r="B323">
        <f>if(surveydata3!D322="", 0, 1)</f>
        <v>1</v>
      </c>
      <c r="C323">
        <f>if(surveydata3!E322="", 0, 1)</f>
        <v>0</v>
      </c>
      <c r="D323">
        <f>if(surveydata3!F322="", 0, 1)</f>
        <v>0</v>
      </c>
      <c r="E323">
        <f>if(surveydata3!G322="", 0, 1)</f>
        <v>0</v>
      </c>
      <c r="F323">
        <f>if(surveydata3!H322="", 0, 1)</f>
        <v>0</v>
      </c>
      <c r="G323">
        <f>if(surveydata3!I322="", 0, 1)</f>
        <v>0</v>
      </c>
      <c r="H323" s="4">
        <v>27200.0</v>
      </c>
      <c r="I323" s="2">
        <f t="shared" si="1"/>
        <v>44</v>
      </c>
      <c r="J323" s="2">
        <v>7.0</v>
      </c>
      <c r="K323" s="2">
        <v>0.0</v>
      </c>
      <c r="L323" s="2">
        <v>14.0</v>
      </c>
      <c r="M323" s="2">
        <v>2.0</v>
      </c>
      <c r="N323" s="2" t="s">
        <v>87</v>
      </c>
      <c r="O323" s="2">
        <v>0.0</v>
      </c>
      <c r="P323" s="2" t="s">
        <v>89</v>
      </c>
      <c r="R323" t="str">
        <f t="shared" si="2"/>
        <v>t-shirt</v>
      </c>
      <c r="S323" s="2" t="s">
        <v>72</v>
      </c>
      <c r="U323" t="str">
        <f t="shared" si="3"/>
        <v>“Data is the new bacon"</v>
      </c>
      <c r="V323" s="2">
        <v>0.0</v>
      </c>
      <c r="Y323" t="str">
        <f t="shared" si="4"/>
        <v/>
      </c>
      <c r="AB323" t="str">
        <f t="shared" si="5"/>
        <v/>
      </c>
      <c r="AE323" t="str">
        <f t="shared" si="6"/>
        <v/>
      </c>
      <c r="AH323" s="2" t="s">
        <v>78</v>
      </c>
      <c r="AI323" s="11">
        <f>if(surveydata3!AE322="", 0, 1)</f>
        <v>1</v>
      </c>
      <c r="AJ323" s="11">
        <f>if(surveydata3!AF322="", 0, 1)</f>
        <v>0</v>
      </c>
      <c r="AK323" s="11">
        <f>if(surveydata3!AG322="", 0, 1)</f>
        <v>1</v>
      </c>
      <c r="AL323" s="11">
        <f>if(surveydata3!AH322="", 0, 1)</f>
        <v>0</v>
      </c>
      <c r="AM323" s="11">
        <f>if(surveydata3!AI322="", 0, 1)</f>
        <v>0</v>
      </c>
      <c r="AN323" s="11">
        <f>if(surveydata3!AJ322="", 0, 1)</f>
        <v>0</v>
      </c>
      <c r="AO323" s="11">
        <f>if(surveydata3!AK322="", 0, 1)</f>
        <v>0</v>
      </c>
      <c r="AP323" s="11">
        <f>if(surveydata3!AL322="", 0, 1)</f>
        <v>0</v>
      </c>
      <c r="AQ323" s="11">
        <f>if(surveydata3!AM322="", 0, 1)</f>
        <v>0</v>
      </c>
      <c r="AR323" s="11">
        <f>if(surveydata3!AN322="", 0, 1)</f>
        <v>0</v>
      </c>
      <c r="AS323" s="2" t="s">
        <v>97</v>
      </c>
      <c r="AU323" t="str">
        <f t="shared" si="7"/>
        <v>Forums</v>
      </c>
      <c r="AW323" s="2">
        <v>10.0</v>
      </c>
      <c r="AX323">
        <f t="shared" si="8"/>
        <v>10</v>
      </c>
      <c r="AY323" s="2">
        <v>2.0</v>
      </c>
      <c r="BA323">
        <f t="shared" si="9"/>
        <v>2</v>
      </c>
      <c r="BB323" s="2">
        <v>14.0</v>
      </c>
      <c r="BC323" s="2" t="s">
        <v>1682</v>
      </c>
      <c r="BD323" s="2" t="s">
        <v>292</v>
      </c>
      <c r="BF323" t="str">
        <f t="shared" si="10"/>
        <v>Facebook</v>
      </c>
      <c r="BG323" s="2">
        <v>7.0</v>
      </c>
      <c r="BH323" s="2" t="s">
        <v>1683</v>
      </c>
      <c r="BI323" s="2" t="s">
        <v>1684</v>
      </c>
      <c r="BJ323" s="2" t="s">
        <v>1685</v>
      </c>
    </row>
    <row r="324">
      <c r="A324" s="2">
        <v>321.0</v>
      </c>
      <c r="B324">
        <f>if(surveydata3!D323="", 0, 1)</f>
        <v>0</v>
      </c>
      <c r="C324">
        <f>if(surveydata3!E323="", 0, 1)</f>
        <v>1</v>
      </c>
      <c r="D324">
        <f>if(surveydata3!F323="", 0, 1)</f>
        <v>0</v>
      </c>
      <c r="E324">
        <f>if(surveydata3!G323="", 0, 1)</f>
        <v>0</v>
      </c>
      <c r="F324">
        <f>if(surveydata3!H323="", 0, 1)</f>
        <v>1</v>
      </c>
      <c r="G324">
        <f>if(surveydata3!I323="", 0, 1)</f>
        <v>0</v>
      </c>
      <c r="H324" s="4">
        <v>33989.0</v>
      </c>
      <c r="I324" s="2">
        <f t="shared" si="1"/>
        <v>25</v>
      </c>
      <c r="J324" s="2">
        <v>8.0</v>
      </c>
      <c r="K324" s="2">
        <v>0.0</v>
      </c>
      <c r="L324" s="2">
        <v>10.0</v>
      </c>
      <c r="M324" s="2">
        <v>30.0</v>
      </c>
      <c r="N324" s="2" t="s">
        <v>437</v>
      </c>
      <c r="O324" s="2">
        <v>0.0</v>
      </c>
      <c r="P324" s="2" t="s">
        <v>89</v>
      </c>
      <c r="R324" t="str">
        <f t="shared" si="2"/>
        <v>t-shirt</v>
      </c>
      <c r="S324" s="2" t="s">
        <v>130</v>
      </c>
      <c r="U324" t="str">
        <f t="shared" si="3"/>
        <v>“Machine learning for life”</v>
      </c>
      <c r="V324" s="2">
        <v>1.0</v>
      </c>
      <c r="W324" s="2" t="s">
        <v>315</v>
      </c>
      <c r="Y324" t="str">
        <f t="shared" si="4"/>
        <v>Software Engineer</v>
      </c>
      <c r="AA324" s="2" t="s">
        <v>1686</v>
      </c>
      <c r="AB324" t="str">
        <f t="shared" si="5"/>
        <v>Mid Level</v>
      </c>
      <c r="AC324" s="2" t="s">
        <v>374</v>
      </c>
      <c r="AE324" t="str">
        <f t="shared" si="6"/>
        <v>Automotive</v>
      </c>
      <c r="AF324" s="2">
        <v>2.0</v>
      </c>
      <c r="AG324" s="2" t="s">
        <v>1687</v>
      </c>
      <c r="AH324" s="2" t="s">
        <v>78</v>
      </c>
      <c r="AI324" s="11">
        <f>if(surveydata3!AE323="", 0, 1)</f>
        <v>0</v>
      </c>
      <c r="AJ324" s="11">
        <f>if(surveydata3!AF323="", 0, 1)</f>
        <v>0</v>
      </c>
      <c r="AK324" s="11">
        <f>if(surveydata3!AG323="", 0, 1)</f>
        <v>0</v>
      </c>
      <c r="AL324" s="11">
        <f>if(surveydata3!AH323="", 0, 1)</f>
        <v>1</v>
      </c>
      <c r="AM324" s="11">
        <f>if(surveydata3!AI323="", 0, 1)</f>
        <v>0</v>
      </c>
      <c r="AN324" s="11">
        <f>if(surveydata3!AJ323="", 0, 1)</f>
        <v>1</v>
      </c>
      <c r="AO324" s="11">
        <f>if(surveydata3!AK323="", 0, 1)</f>
        <v>0</v>
      </c>
      <c r="AP324" s="11">
        <f>if(surveydata3!AL323="", 0, 1)</f>
        <v>0</v>
      </c>
      <c r="AQ324" s="11">
        <f>if(surveydata3!AM323="", 0, 1)</f>
        <v>0</v>
      </c>
      <c r="AR324" s="11">
        <f>if(surveydata3!AN323="", 0, 1)</f>
        <v>0</v>
      </c>
      <c r="AS324" s="2" t="s">
        <v>79</v>
      </c>
      <c r="AU324" t="str">
        <f t="shared" si="7"/>
        <v>Slack Channel</v>
      </c>
      <c r="AV324" s="2">
        <v>4.0</v>
      </c>
      <c r="AX324">
        <f t="shared" si="8"/>
        <v>4</v>
      </c>
      <c r="AY324" s="2">
        <v>4.0</v>
      </c>
      <c r="BA324">
        <f t="shared" si="9"/>
        <v>4</v>
      </c>
      <c r="BB324" s="2">
        <v>3.0</v>
      </c>
      <c r="BC324" s="2" t="s">
        <v>1688</v>
      </c>
      <c r="BD324" s="2" t="s">
        <v>101</v>
      </c>
      <c r="BF324" t="str">
        <f t="shared" si="10"/>
        <v>Google</v>
      </c>
      <c r="BG324" s="2">
        <v>8.0</v>
      </c>
      <c r="BH324" s="2" t="s">
        <v>1689</v>
      </c>
      <c r="BI324" s="2" t="s">
        <v>1690</v>
      </c>
    </row>
    <row r="325">
      <c r="A325" s="2">
        <v>322.0</v>
      </c>
      <c r="B325">
        <f>if(surveydata3!D324="", 0, 1)</f>
        <v>1</v>
      </c>
      <c r="C325">
        <f>if(surveydata3!E324="", 0, 1)</f>
        <v>0</v>
      </c>
      <c r="D325">
        <f>if(surveydata3!F324="", 0, 1)</f>
        <v>0</v>
      </c>
      <c r="E325">
        <f>if(surveydata3!G324="", 0, 1)</f>
        <v>1</v>
      </c>
      <c r="F325">
        <f>if(surveydata3!H324="", 0, 1)</f>
        <v>1</v>
      </c>
      <c r="G325">
        <f>if(surveydata3!I324="", 0, 1)</f>
        <v>0</v>
      </c>
      <c r="H325" s="4">
        <v>33399.0</v>
      </c>
      <c r="I325" s="2">
        <f t="shared" si="1"/>
        <v>27</v>
      </c>
      <c r="J325" s="2">
        <v>8.0</v>
      </c>
      <c r="K325" s="2">
        <v>0.0</v>
      </c>
      <c r="L325" s="2">
        <v>7.0</v>
      </c>
      <c r="M325" s="2">
        <v>1.0</v>
      </c>
      <c r="N325" s="2" t="s">
        <v>437</v>
      </c>
      <c r="O325" s="2">
        <v>1.0</v>
      </c>
      <c r="P325" s="2" t="s">
        <v>89</v>
      </c>
      <c r="R325" t="str">
        <f t="shared" si="2"/>
        <v>t-shirt</v>
      </c>
      <c r="S325" s="2" t="s">
        <v>72</v>
      </c>
      <c r="U325" t="str">
        <f t="shared" si="3"/>
        <v>“Data is the new bacon"</v>
      </c>
      <c r="V325" s="2">
        <v>0.0</v>
      </c>
      <c r="Y325" t="str">
        <f t="shared" si="4"/>
        <v/>
      </c>
      <c r="AB325" t="str">
        <f t="shared" si="5"/>
        <v/>
      </c>
      <c r="AE325" t="str">
        <f t="shared" si="6"/>
        <v/>
      </c>
      <c r="AH325" s="2" t="s">
        <v>78</v>
      </c>
      <c r="AI325" s="11">
        <f>if(surveydata3!AE324="", 0, 1)</f>
        <v>0</v>
      </c>
      <c r="AJ325" s="11">
        <f>if(surveydata3!AF324="", 0, 1)</f>
        <v>0</v>
      </c>
      <c r="AK325" s="11">
        <f>if(surveydata3!AG324="", 0, 1)</f>
        <v>0</v>
      </c>
      <c r="AL325" s="11">
        <f>if(surveydata3!AH324="", 0, 1)</f>
        <v>0</v>
      </c>
      <c r="AM325" s="11">
        <f>if(surveydata3!AI324="", 0, 1)</f>
        <v>0</v>
      </c>
      <c r="AN325" s="11">
        <f>if(surveydata3!AJ324="", 0, 1)</f>
        <v>0</v>
      </c>
      <c r="AO325" s="11">
        <f>if(surveydata3!AK324="", 0, 1)</f>
        <v>0</v>
      </c>
      <c r="AP325" s="11">
        <f>if(surveydata3!AL324="", 0, 1)</f>
        <v>0</v>
      </c>
      <c r="AQ325" s="11">
        <f>if(surveydata3!AM324="", 0, 1)</f>
        <v>1</v>
      </c>
      <c r="AR325" s="11">
        <f>if(surveydata3!AN324="", 0, 1)</f>
        <v>0</v>
      </c>
      <c r="AU325" t="str">
        <f t="shared" si="7"/>
        <v/>
      </c>
      <c r="AX325" t="str">
        <f t="shared" si="8"/>
        <v/>
      </c>
      <c r="BA325" t="str">
        <f t="shared" si="9"/>
        <v/>
      </c>
      <c r="BD325" s="2" t="s">
        <v>101</v>
      </c>
      <c r="BF325" t="str">
        <f t="shared" si="10"/>
        <v>Google</v>
      </c>
      <c r="BG325" s="2">
        <v>9.0</v>
      </c>
      <c r="BH325" s="2" t="s">
        <v>1691</v>
      </c>
      <c r="BI325" s="2" t="s">
        <v>1692</v>
      </c>
      <c r="BJ325" s="2" t="s">
        <v>1693</v>
      </c>
    </row>
    <row r="326">
      <c r="A326" s="2">
        <v>323.0</v>
      </c>
      <c r="B326">
        <f>if(surveydata3!D325="", 0, 1)</f>
        <v>1</v>
      </c>
      <c r="C326">
        <f>if(surveydata3!E325="", 0, 1)</f>
        <v>1</v>
      </c>
      <c r="D326">
        <f>if(surveydata3!F325="", 0, 1)</f>
        <v>0</v>
      </c>
      <c r="E326">
        <f>if(surveydata3!G325="", 0, 1)</f>
        <v>0</v>
      </c>
      <c r="F326">
        <f>if(surveydata3!H325="", 0, 1)</f>
        <v>1</v>
      </c>
      <c r="G326">
        <f>if(surveydata3!I325="", 0, 1)</f>
        <v>0</v>
      </c>
      <c r="H326" s="4">
        <v>28993.0</v>
      </c>
      <c r="I326" s="2">
        <f t="shared" si="1"/>
        <v>39</v>
      </c>
      <c r="J326" s="2">
        <v>6.0</v>
      </c>
      <c r="K326" s="2">
        <v>0.0</v>
      </c>
      <c r="L326" s="2">
        <v>12.0</v>
      </c>
      <c r="M326" s="2">
        <v>12.0</v>
      </c>
      <c r="N326" s="2" t="s">
        <v>327</v>
      </c>
      <c r="O326" s="2">
        <v>1.0</v>
      </c>
      <c r="P326" s="2" t="s">
        <v>71</v>
      </c>
      <c r="R326" t="str">
        <f t="shared" si="2"/>
        <v>hoodie</v>
      </c>
      <c r="S326" s="2" t="s">
        <v>90</v>
      </c>
      <c r="U326" t="str">
        <f t="shared" si="3"/>
        <v>”Math - all the cool kids are doing it”</v>
      </c>
      <c r="V326" s="2">
        <v>1.0</v>
      </c>
      <c r="W326" s="2" t="s">
        <v>315</v>
      </c>
      <c r="Y326" t="str">
        <f t="shared" si="4"/>
        <v>Software Engineer</v>
      </c>
      <c r="Z326" s="2" t="s">
        <v>111</v>
      </c>
      <c r="AB326" t="str">
        <f t="shared" si="5"/>
        <v>Individual Contributor</v>
      </c>
      <c r="AC326" s="2" t="s">
        <v>123</v>
      </c>
      <c r="AE326" t="str">
        <f t="shared" si="6"/>
        <v>Technology &amp; Internet</v>
      </c>
      <c r="AF326" s="2">
        <v>15.0</v>
      </c>
      <c r="AG326" s="2" t="s">
        <v>301</v>
      </c>
      <c r="AH326" s="2" t="s">
        <v>114</v>
      </c>
      <c r="AI326" s="11">
        <f>if(surveydata3!AE325="", 0, 1)</f>
        <v>0</v>
      </c>
      <c r="AJ326" s="11">
        <f>if(surveydata3!AF325="", 0, 1)</f>
        <v>0</v>
      </c>
      <c r="AK326" s="11">
        <f>if(surveydata3!AG325="", 0, 1)</f>
        <v>0</v>
      </c>
      <c r="AL326" s="11">
        <f>if(surveydata3!AH325="", 0, 1)</f>
        <v>0</v>
      </c>
      <c r="AM326" s="11">
        <f>if(surveydata3!AI325="", 0, 1)</f>
        <v>1</v>
      </c>
      <c r="AN326" s="11">
        <f>if(surveydata3!AJ325="", 0, 1)</f>
        <v>0</v>
      </c>
      <c r="AO326" s="11">
        <f>if(surveydata3!AK325="", 0, 1)</f>
        <v>0</v>
      </c>
      <c r="AP326" s="11">
        <f>if(surveydata3!AL325="", 0, 1)</f>
        <v>0</v>
      </c>
      <c r="AQ326" s="11">
        <f>if(surveydata3!AM325="", 0, 1)</f>
        <v>0</v>
      </c>
      <c r="AR326" s="11">
        <f>if(surveydata3!AN325="", 0, 1)</f>
        <v>0</v>
      </c>
      <c r="AS326" s="2" t="s">
        <v>237</v>
      </c>
      <c r="AU326" t="str">
        <f t="shared" si="7"/>
        <v>Mentor Help (classroom or 1:1 mentors)</v>
      </c>
      <c r="AV326" s="2">
        <v>6.0</v>
      </c>
      <c r="AX326">
        <f t="shared" si="8"/>
        <v>6</v>
      </c>
      <c r="AY326" s="2">
        <v>6.0</v>
      </c>
      <c r="BA326">
        <f t="shared" si="9"/>
        <v>6</v>
      </c>
      <c r="BB326" s="2">
        <v>30.0</v>
      </c>
      <c r="BC326" s="2" t="s">
        <v>1694</v>
      </c>
      <c r="BD326" s="2" t="s">
        <v>84</v>
      </c>
      <c r="BF326" t="str">
        <f t="shared" si="10"/>
        <v>Friend / word of mouth</v>
      </c>
      <c r="BG326" s="2">
        <v>9.0</v>
      </c>
      <c r="BH326" s="2" t="s">
        <v>1695</v>
      </c>
      <c r="BI326" s="2" t="s">
        <v>1696</v>
      </c>
      <c r="BJ326" s="2" t="s">
        <v>392</v>
      </c>
    </row>
    <row r="327">
      <c r="A327" s="2">
        <v>324.0</v>
      </c>
      <c r="B327">
        <f>if(surveydata3!D326="", 0, 1)</f>
        <v>0</v>
      </c>
      <c r="C327">
        <f>if(surveydata3!E326="", 0, 1)</f>
        <v>1</v>
      </c>
      <c r="D327">
        <f>if(surveydata3!F326="", 0, 1)</f>
        <v>0</v>
      </c>
      <c r="E327">
        <f>if(surveydata3!G326="", 0, 1)</f>
        <v>0</v>
      </c>
      <c r="F327">
        <f>if(surveydata3!H326="", 0, 1)</f>
        <v>0</v>
      </c>
      <c r="G327">
        <f>if(surveydata3!I326="", 0, 1)</f>
        <v>0</v>
      </c>
      <c r="H327" s="4">
        <v>29439.0</v>
      </c>
      <c r="I327" s="2">
        <f t="shared" si="1"/>
        <v>38</v>
      </c>
      <c r="J327" s="2">
        <v>7.0</v>
      </c>
      <c r="K327" s="2">
        <v>120.0</v>
      </c>
      <c r="L327" s="2">
        <v>12.0</v>
      </c>
      <c r="M327" s="2">
        <v>12.0</v>
      </c>
      <c r="N327" s="2" t="s">
        <v>128</v>
      </c>
      <c r="O327" s="2">
        <v>1.0</v>
      </c>
      <c r="P327" s="2" t="s">
        <v>193</v>
      </c>
      <c r="R327" t="str">
        <f t="shared" si="2"/>
        <v>shoes (brand is TBD… probably Adidas or Puma)</v>
      </c>
      <c r="S327" s="2" t="s">
        <v>130</v>
      </c>
      <c r="U327" t="str">
        <f t="shared" si="3"/>
        <v>“Machine learning for life”</v>
      </c>
      <c r="V327" s="2">
        <v>1.0</v>
      </c>
      <c r="W327" s="2" t="s">
        <v>224</v>
      </c>
      <c r="Y327" t="str">
        <f t="shared" si="4"/>
        <v>Data Scientist</v>
      </c>
      <c r="Z327" s="2" t="s">
        <v>111</v>
      </c>
      <c r="AB327" t="str">
        <f t="shared" si="5"/>
        <v>Individual Contributor</v>
      </c>
      <c r="AC327" s="2" t="s">
        <v>123</v>
      </c>
      <c r="AE327" t="str">
        <f t="shared" si="6"/>
        <v>Technology &amp; Internet</v>
      </c>
      <c r="AF327" s="2">
        <v>14.0</v>
      </c>
      <c r="AG327" s="2" t="s">
        <v>1697</v>
      </c>
      <c r="AH327" s="2" t="s">
        <v>114</v>
      </c>
      <c r="AI327" s="11">
        <f>if(surveydata3!AE326="", 0, 1)</f>
        <v>0</v>
      </c>
      <c r="AJ327" s="11">
        <f>if(surveydata3!AF326="", 0, 1)</f>
        <v>0</v>
      </c>
      <c r="AK327" s="11">
        <f>if(surveydata3!AG326="", 0, 1)</f>
        <v>0</v>
      </c>
      <c r="AL327" s="11">
        <f>if(surveydata3!AH326="", 0, 1)</f>
        <v>1</v>
      </c>
      <c r="AM327" s="11">
        <f>if(surveydata3!AI326="", 0, 1)</f>
        <v>0</v>
      </c>
      <c r="AN327" s="11">
        <f>if(surveydata3!AJ326="", 0, 1)</f>
        <v>1</v>
      </c>
      <c r="AO327" s="11">
        <f>if(surveydata3!AK326="", 0, 1)</f>
        <v>0</v>
      </c>
      <c r="AP327" s="11">
        <f>if(surveydata3!AL326="", 0, 1)</f>
        <v>0</v>
      </c>
      <c r="AQ327" s="11">
        <f>if(surveydata3!AM326="", 0, 1)</f>
        <v>0</v>
      </c>
      <c r="AR327" s="11">
        <f>if(surveydata3!AN326="", 0, 1)</f>
        <v>0</v>
      </c>
      <c r="AS327" s="2" t="s">
        <v>97</v>
      </c>
      <c r="AU327" t="str">
        <f t="shared" si="7"/>
        <v>Forums</v>
      </c>
      <c r="AW327" s="2">
        <v>10.0</v>
      </c>
      <c r="AX327">
        <f t="shared" si="8"/>
        <v>10</v>
      </c>
      <c r="AZ327" s="2">
        <v>8.0</v>
      </c>
      <c r="BA327">
        <f t="shared" si="9"/>
        <v>8</v>
      </c>
      <c r="BB327" s="2">
        <v>24.0</v>
      </c>
      <c r="BC327" s="2" t="s">
        <v>1698</v>
      </c>
      <c r="BD327" s="2" t="s">
        <v>101</v>
      </c>
      <c r="BF327" t="str">
        <f t="shared" si="10"/>
        <v>Google</v>
      </c>
      <c r="BG327" s="2">
        <v>9.0</v>
      </c>
      <c r="BH327" s="2" t="s">
        <v>1699</v>
      </c>
      <c r="BI327" s="2" t="s">
        <v>1700</v>
      </c>
      <c r="BJ327" s="2" t="s">
        <v>1701</v>
      </c>
    </row>
    <row r="328">
      <c r="A328" s="2">
        <v>325.0</v>
      </c>
      <c r="B328">
        <f>if(surveydata3!D327="", 0, 1)</f>
        <v>1</v>
      </c>
      <c r="C328">
        <f>if(surveydata3!E327="", 0, 1)</f>
        <v>1</v>
      </c>
      <c r="D328">
        <f>if(surveydata3!F327="", 0, 1)</f>
        <v>1</v>
      </c>
      <c r="E328">
        <f>if(surveydata3!G327="", 0, 1)</f>
        <v>0</v>
      </c>
      <c r="F328">
        <f>if(surveydata3!H327="", 0, 1)</f>
        <v>0</v>
      </c>
      <c r="G328">
        <f>if(surveydata3!I327="", 0, 1)</f>
        <v>0</v>
      </c>
      <c r="H328" s="4">
        <v>28859.0</v>
      </c>
      <c r="I328" s="2">
        <f t="shared" si="1"/>
        <v>39</v>
      </c>
      <c r="J328" s="2">
        <v>8.0</v>
      </c>
      <c r="K328" s="2">
        <v>15.0</v>
      </c>
      <c r="L328" s="2">
        <v>5.0</v>
      </c>
      <c r="M328" s="2">
        <v>10.0</v>
      </c>
      <c r="N328" s="2" t="s">
        <v>405</v>
      </c>
      <c r="O328" s="2">
        <v>0.0</v>
      </c>
      <c r="P328" s="2" t="s">
        <v>205</v>
      </c>
      <c r="R328" t="str">
        <f t="shared" si="2"/>
        <v>socks</v>
      </c>
      <c r="T328" s="2" t="s">
        <v>1702</v>
      </c>
      <c r="U328" t="str">
        <f t="shared" si="3"/>
        <v>Data says it all</v>
      </c>
      <c r="V328" s="2">
        <v>1.0</v>
      </c>
      <c r="W328" s="2" t="s">
        <v>91</v>
      </c>
      <c r="Y328" t="str">
        <f t="shared" si="4"/>
        <v>Educator / Instructor</v>
      </c>
      <c r="AA328" s="2" t="s">
        <v>501</v>
      </c>
      <c r="AB328" t="str">
        <f t="shared" si="5"/>
        <v>Professor</v>
      </c>
      <c r="AC328" s="2" t="s">
        <v>76</v>
      </c>
      <c r="AE328" t="str">
        <f t="shared" si="6"/>
        <v>Education</v>
      </c>
      <c r="AF328" s="2">
        <v>6.0</v>
      </c>
      <c r="AG328" s="2" t="s">
        <v>1703</v>
      </c>
      <c r="AH328" s="2" t="s">
        <v>96</v>
      </c>
      <c r="AI328" s="11">
        <f>if(surveydata3!AE327="", 0, 1)</f>
        <v>0</v>
      </c>
      <c r="AJ328" s="11">
        <f>if(surveydata3!AF327="", 0, 1)</f>
        <v>0</v>
      </c>
      <c r="AK328" s="11">
        <f>if(surveydata3!AG327="", 0, 1)</f>
        <v>0</v>
      </c>
      <c r="AL328" s="11">
        <f>if(surveydata3!AH327="", 0, 1)</f>
        <v>1</v>
      </c>
      <c r="AM328" s="11">
        <f>if(surveydata3!AI327="", 0, 1)</f>
        <v>0</v>
      </c>
      <c r="AN328" s="11">
        <f>if(surveydata3!AJ327="", 0, 1)</f>
        <v>0</v>
      </c>
      <c r="AO328" s="11">
        <f>if(surveydata3!AK327="", 0, 1)</f>
        <v>0</v>
      </c>
      <c r="AP328" s="11">
        <f>if(surveydata3!AL327="", 0, 1)</f>
        <v>0</v>
      </c>
      <c r="AQ328" s="11">
        <f>if(surveydata3!AM327="", 0, 1)</f>
        <v>0</v>
      </c>
      <c r="AR328" s="11">
        <f>if(surveydata3!AN327="", 0, 1)</f>
        <v>0</v>
      </c>
      <c r="AS328" s="2" t="s">
        <v>97</v>
      </c>
      <c r="AU328" t="str">
        <f t="shared" si="7"/>
        <v>Forums</v>
      </c>
      <c r="AV328" s="2">
        <v>6.0</v>
      </c>
      <c r="AX328">
        <f t="shared" si="8"/>
        <v>6</v>
      </c>
      <c r="AY328" s="2">
        <v>6.0</v>
      </c>
      <c r="BA328">
        <f t="shared" si="9"/>
        <v>6</v>
      </c>
      <c r="BB328" s="2">
        <v>40.0</v>
      </c>
      <c r="BC328" s="2" t="s">
        <v>1704</v>
      </c>
      <c r="BE328" s="2" t="s">
        <v>1705</v>
      </c>
      <c r="BF328" t="str">
        <f t="shared" si="10"/>
        <v>email advertisement</v>
      </c>
      <c r="BG328" s="2">
        <v>10.0</v>
      </c>
      <c r="BH328" s="2" t="s">
        <v>1706</v>
      </c>
      <c r="BI328" s="2" t="s">
        <v>1707</v>
      </c>
      <c r="BJ328" s="2" t="s">
        <v>1708</v>
      </c>
    </row>
    <row r="329">
      <c r="A329" s="2">
        <v>326.0</v>
      </c>
      <c r="B329">
        <f>if(surveydata3!D328="", 0, 1)</f>
        <v>1</v>
      </c>
      <c r="C329">
        <f>if(surveydata3!E328="", 0, 1)</f>
        <v>0</v>
      </c>
      <c r="D329">
        <f>if(surveydata3!F328="", 0, 1)</f>
        <v>0</v>
      </c>
      <c r="E329">
        <f>if(surveydata3!G328="", 0, 1)</f>
        <v>0</v>
      </c>
      <c r="F329">
        <f>if(surveydata3!H328="", 0, 1)</f>
        <v>0</v>
      </c>
      <c r="G329">
        <f>if(surveydata3!I328="", 0, 1)</f>
        <v>0</v>
      </c>
      <c r="H329" s="4">
        <v>33643.0</v>
      </c>
      <c r="I329" s="2">
        <f t="shared" si="1"/>
        <v>26</v>
      </c>
      <c r="J329" s="2">
        <v>7.0</v>
      </c>
      <c r="K329" s="2">
        <v>180.0</v>
      </c>
      <c r="L329" s="2">
        <v>9.0</v>
      </c>
      <c r="M329" s="2">
        <v>20.0</v>
      </c>
      <c r="N329" s="2" t="s">
        <v>327</v>
      </c>
      <c r="O329" s="2">
        <v>1.0</v>
      </c>
      <c r="P329" s="2" t="s">
        <v>71</v>
      </c>
      <c r="R329" t="str">
        <f t="shared" si="2"/>
        <v>hoodie</v>
      </c>
      <c r="S329" s="2" t="s">
        <v>135</v>
      </c>
      <c r="U329" t="str">
        <f t="shared" si="3"/>
        <v>“A quality life demands quality questions”</v>
      </c>
      <c r="V329" s="2">
        <v>1.0</v>
      </c>
      <c r="W329" s="2" t="s">
        <v>121</v>
      </c>
      <c r="Y329" t="str">
        <f t="shared" si="4"/>
        <v>Data Engineer</v>
      </c>
      <c r="Z329" s="2" t="s">
        <v>111</v>
      </c>
      <c r="AB329" t="str">
        <f t="shared" si="5"/>
        <v>Individual Contributor</v>
      </c>
      <c r="AC329" s="2" t="s">
        <v>123</v>
      </c>
      <c r="AE329" t="str">
        <f t="shared" si="6"/>
        <v>Technology &amp; Internet</v>
      </c>
      <c r="AF329" s="2">
        <v>2.0</v>
      </c>
      <c r="AG329" s="2" t="s">
        <v>1709</v>
      </c>
      <c r="AH329" s="2" t="s">
        <v>114</v>
      </c>
      <c r="AI329" s="11">
        <f>if(surveydata3!AE328="", 0, 1)</f>
        <v>0</v>
      </c>
      <c r="AJ329" s="11">
        <f>if(surveydata3!AF328="", 0, 1)</f>
        <v>0</v>
      </c>
      <c r="AK329" s="11">
        <f>if(surveydata3!AG328="", 0, 1)</f>
        <v>0</v>
      </c>
      <c r="AL329" s="11">
        <f>if(surveydata3!AH328="", 0, 1)</f>
        <v>1</v>
      </c>
      <c r="AM329" s="11">
        <f>if(surveydata3!AI328="", 0, 1)</f>
        <v>0</v>
      </c>
      <c r="AN329" s="11">
        <f>if(surveydata3!AJ328="", 0, 1)</f>
        <v>0</v>
      </c>
      <c r="AO329" s="11">
        <f>if(surveydata3!AK328="", 0, 1)</f>
        <v>1</v>
      </c>
      <c r="AP329" s="11">
        <f>if(surveydata3!AL328="", 0, 1)</f>
        <v>0</v>
      </c>
      <c r="AQ329" s="11">
        <f>if(surveydata3!AM328="", 0, 1)</f>
        <v>0</v>
      </c>
      <c r="AR329" s="11">
        <f>if(surveydata3!AN328="", 0, 1)</f>
        <v>0</v>
      </c>
      <c r="AS329" s="2" t="s">
        <v>237</v>
      </c>
      <c r="AU329" t="str">
        <f t="shared" si="7"/>
        <v>Mentor Help (classroom or 1:1 mentors)</v>
      </c>
      <c r="AV329" s="2">
        <v>4.0</v>
      </c>
      <c r="AX329">
        <f t="shared" si="8"/>
        <v>4</v>
      </c>
      <c r="AY329" s="2">
        <v>4.0</v>
      </c>
      <c r="BA329">
        <f t="shared" si="9"/>
        <v>4</v>
      </c>
      <c r="BB329" s="2">
        <v>10.0</v>
      </c>
      <c r="BC329" s="2" t="s">
        <v>1710</v>
      </c>
      <c r="BD329" s="2" t="s">
        <v>101</v>
      </c>
      <c r="BF329" t="str">
        <f t="shared" si="10"/>
        <v>Google</v>
      </c>
      <c r="BG329" s="2">
        <v>6.0</v>
      </c>
      <c r="BH329" s="2" t="s">
        <v>1711</v>
      </c>
      <c r="BI329" s="2" t="s">
        <v>1712</v>
      </c>
      <c r="BJ329" s="2" t="s">
        <v>1713</v>
      </c>
    </row>
    <row r="330">
      <c r="A330" s="2">
        <v>327.0</v>
      </c>
      <c r="B330">
        <f>if(surveydata3!D329="", 0, 1)</f>
        <v>1</v>
      </c>
      <c r="C330">
        <f>if(surveydata3!E329="", 0, 1)</f>
        <v>0</v>
      </c>
      <c r="D330">
        <f>if(surveydata3!F329="", 0, 1)</f>
        <v>0</v>
      </c>
      <c r="E330">
        <f>if(surveydata3!G329="", 0, 1)</f>
        <v>0</v>
      </c>
      <c r="F330">
        <f>if(surveydata3!H329="", 0, 1)</f>
        <v>0</v>
      </c>
      <c r="G330">
        <f>if(surveydata3!I329="", 0, 1)</f>
        <v>0</v>
      </c>
      <c r="H330" s="4">
        <v>33513.0</v>
      </c>
      <c r="I330" s="2">
        <f t="shared" si="1"/>
        <v>26</v>
      </c>
      <c r="J330" s="2">
        <v>9.0</v>
      </c>
      <c r="K330" s="2">
        <v>2.0</v>
      </c>
      <c r="L330" s="2">
        <v>10.0</v>
      </c>
      <c r="M330" s="2">
        <v>5.0</v>
      </c>
      <c r="N330" s="2" t="s">
        <v>134</v>
      </c>
      <c r="O330" s="2">
        <v>1.0</v>
      </c>
      <c r="P330" s="2" t="s">
        <v>71</v>
      </c>
      <c r="R330" t="str">
        <f t="shared" si="2"/>
        <v>hoodie</v>
      </c>
      <c r="S330" s="2" t="s">
        <v>130</v>
      </c>
      <c r="U330" t="str">
        <f t="shared" si="3"/>
        <v>“Machine learning for life”</v>
      </c>
      <c r="V330" s="2">
        <v>1.0</v>
      </c>
      <c r="W330" s="2" t="s">
        <v>315</v>
      </c>
      <c r="Y330" t="str">
        <f t="shared" si="4"/>
        <v>Software Engineer</v>
      </c>
      <c r="Z330" s="2" t="s">
        <v>111</v>
      </c>
      <c r="AB330" t="str">
        <f t="shared" si="5"/>
        <v>Individual Contributor</v>
      </c>
      <c r="AC330" s="2" t="s">
        <v>123</v>
      </c>
      <c r="AE330" t="str">
        <f t="shared" si="6"/>
        <v>Technology &amp; Internet</v>
      </c>
      <c r="AF330" s="2">
        <v>4.0</v>
      </c>
      <c r="AG330" s="2" t="s">
        <v>1294</v>
      </c>
      <c r="AH330" s="2" t="s">
        <v>78</v>
      </c>
      <c r="AI330" s="11">
        <f>if(surveydata3!AE329="", 0, 1)</f>
        <v>0</v>
      </c>
      <c r="AJ330" s="11">
        <f>if(surveydata3!AF329="", 0, 1)</f>
        <v>0</v>
      </c>
      <c r="AK330" s="11">
        <f>if(surveydata3!AG329="", 0, 1)</f>
        <v>0</v>
      </c>
      <c r="AL330" s="11">
        <f>if(surveydata3!AH329="", 0, 1)</f>
        <v>0</v>
      </c>
      <c r="AM330" s="11">
        <f>if(surveydata3!AI329="", 0, 1)</f>
        <v>0</v>
      </c>
      <c r="AN330" s="11">
        <f>if(surveydata3!AJ329="", 0, 1)</f>
        <v>1</v>
      </c>
      <c r="AO330" s="11">
        <f>if(surveydata3!AK329="", 0, 1)</f>
        <v>0</v>
      </c>
      <c r="AP330" s="11">
        <f>if(surveydata3!AL329="", 0, 1)</f>
        <v>0</v>
      </c>
      <c r="AQ330" s="11">
        <f>if(surveydata3!AM329="", 0, 1)</f>
        <v>1</v>
      </c>
      <c r="AR330" s="11">
        <f>if(surveydata3!AN329="", 0, 1)</f>
        <v>1</v>
      </c>
      <c r="AU330" t="str">
        <f t="shared" si="7"/>
        <v/>
      </c>
      <c r="AX330" t="str">
        <f t="shared" si="8"/>
        <v/>
      </c>
      <c r="BA330" t="str">
        <f t="shared" si="9"/>
        <v/>
      </c>
      <c r="BD330" s="2" t="s">
        <v>84</v>
      </c>
      <c r="BF330" t="str">
        <f t="shared" si="10"/>
        <v>Friend / word of mouth</v>
      </c>
      <c r="BG330" s="2">
        <v>10.0</v>
      </c>
      <c r="BH330" s="2" t="s">
        <v>1715</v>
      </c>
      <c r="BI330" s="2" t="s">
        <v>1716</v>
      </c>
      <c r="BJ330" s="2" t="s">
        <v>1717</v>
      </c>
    </row>
    <row r="331">
      <c r="A331" s="2">
        <v>328.0</v>
      </c>
      <c r="B331">
        <f>if(surveydata3!D330="", 0, 1)</f>
        <v>0</v>
      </c>
      <c r="C331">
        <f>if(surveydata3!E330="", 0, 1)</f>
        <v>1</v>
      </c>
      <c r="D331">
        <f>if(surveydata3!F330="", 0, 1)</f>
        <v>0</v>
      </c>
      <c r="E331">
        <f>if(surveydata3!G330="", 0, 1)</f>
        <v>1</v>
      </c>
      <c r="F331">
        <f>if(surveydata3!H330="", 0, 1)</f>
        <v>1</v>
      </c>
      <c r="G331">
        <f>if(surveydata3!I330="", 0, 1)</f>
        <v>0</v>
      </c>
      <c r="H331" s="4">
        <v>26619.0</v>
      </c>
      <c r="I331" s="2">
        <f t="shared" si="1"/>
        <v>45</v>
      </c>
      <c r="J331" s="2">
        <v>8.0</v>
      </c>
      <c r="K331" s="2">
        <v>0.0</v>
      </c>
      <c r="L331" s="2">
        <v>10.0</v>
      </c>
      <c r="M331" s="2">
        <v>50.0</v>
      </c>
      <c r="N331" s="2" t="s">
        <v>120</v>
      </c>
      <c r="O331" s="2">
        <v>1.0</v>
      </c>
      <c r="P331" s="2" t="s">
        <v>108</v>
      </c>
      <c r="R331" t="str">
        <f t="shared" si="2"/>
        <v>jacket (brand is TBD... probably Patagonia)</v>
      </c>
      <c r="S331" s="2" t="s">
        <v>135</v>
      </c>
      <c r="U331" t="str">
        <f t="shared" si="3"/>
        <v>“A quality life demands quality questions”</v>
      </c>
      <c r="V331" s="2">
        <v>1.0</v>
      </c>
      <c r="W331" s="2" t="s">
        <v>315</v>
      </c>
      <c r="Y331" t="str">
        <f t="shared" si="4"/>
        <v>Software Engineer</v>
      </c>
      <c r="Z331" s="2" t="s">
        <v>75</v>
      </c>
      <c r="AB331" t="str">
        <f t="shared" si="5"/>
        <v>Manager</v>
      </c>
      <c r="AC331" s="2" t="s">
        <v>123</v>
      </c>
      <c r="AE331" t="str">
        <f t="shared" si="6"/>
        <v>Technology &amp; Internet</v>
      </c>
      <c r="AF331" s="2">
        <v>5.0</v>
      </c>
      <c r="AG331" s="2" t="s">
        <v>1718</v>
      </c>
      <c r="AH331" s="2" t="s">
        <v>464</v>
      </c>
      <c r="AI331" s="11">
        <f>if(surveydata3!AE330="", 0, 1)</f>
        <v>0</v>
      </c>
      <c r="AJ331" s="11">
        <f>if(surveydata3!AF330="", 0, 1)</f>
        <v>0</v>
      </c>
      <c r="AK331" s="11">
        <f>if(surveydata3!AG330="", 0, 1)</f>
        <v>0</v>
      </c>
      <c r="AL331" s="11">
        <f>if(surveydata3!AH330="", 0, 1)</f>
        <v>0</v>
      </c>
      <c r="AM331" s="11">
        <f>if(surveydata3!AI330="", 0, 1)</f>
        <v>0</v>
      </c>
      <c r="AN331" s="11">
        <f>if(surveydata3!AJ330="", 0, 1)</f>
        <v>1</v>
      </c>
      <c r="AO331" s="11">
        <f>if(surveydata3!AK330="", 0, 1)</f>
        <v>0</v>
      </c>
      <c r="AP331" s="11">
        <f>if(surveydata3!AL330="", 0, 1)</f>
        <v>0</v>
      </c>
      <c r="AQ331" s="11">
        <f>if(surveydata3!AM330="", 0, 1)</f>
        <v>0</v>
      </c>
      <c r="AR331" s="11">
        <f>if(surveydata3!AN330="", 0, 1)</f>
        <v>1</v>
      </c>
      <c r="AS331" s="2" t="s">
        <v>79</v>
      </c>
      <c r="AU331" t="str">
        <f t="shared" si="7"/>
        <v>Slack Channel</v>
      </c>
      <c r="AV331" s="2">
        <v>5.0</v>
      </c>
      <c r="AX331">
        <f t="shared" si="8"/>
        <v>5</v>
      </c>
      <c r="AY331" s="2">
        <v>5.0</v>
      </c>
      <c r="BA331">
        <f t="shared" si="9"/>
        <v>5</v>
      </c>
      <c r="BB331" s="2">
        <v>8.0</v>
      </c>
      <c r="BC331" s="2" t="s">
        <v>1720</v>
      </c>
      <c r="BD331" s="2" t="s">
        <v>101</v>
      </c>
      <c r="BF331" t="str">
        <f t="shared" si="10"/>
        <v>Google</v>
      </c>
      <c r="BG331" s="2">
        <v>8.0</v>
      </c>
      <c r="BH331" s="2" t="s">
        <v>1721</v>
      </c>
      <c r="BI331" s="2" t="s">
        <v>1722</v>
      </c>
      <c r="BJ331" s="2" t="s">
        <v>1723</v>
      </c>
    </row>
    <row r="332">
      <c r="A332" s="2">
        <v>329.0</v>
      </c>
      <c r="B332">
        <f>if(surveydata3!D331="", 0, 1)</f>
        <v>1</v>
      </c>
      <c r="C332">
        <f>if(surveydata3!E331="", 0, 1)</f>
        <v>1</v>
      </c>
      <c r="D332">
        <f>if(surveydata3!F331="", 0, 1)</f>
        <v>1</v>
      </c>
      <c r="E332">
        <f>if(surveydata3!G331="", 0, 1)</f>
        <v>0</v>
      </c>
      <c r="F332">
        <f>if(surveydata3!H331="", 0, 1)</f>
        <v>0</v>
      </c>
      <c r="G332">
        <f>if(surveydata3!I331="", 0, 1)</f>
        <v>0</v>
      </c>
      <c r="H332" s="4">
        <v>31218.0</v>
      </c>
      <c r="I332" s="2">
        <f t="shared" si="1"/>
        <v>33</v>
      </c>
      <c r="J332" s="2">
        <v>7.0</v>
      </c>
      <c r="K332" s="2">
        <v>30.0</v>
      </c>
      <c r="L332" s="2">
        <v>8.0</v>
      </c>
      <c r="M332" s="2">
        <v>2.0</v>
      </c>
      <c r="N332" s="2" t="s">
        <v>87</v>
      </c>
      <c r="O332" s="2">
        <v>0.0</v>
      </c>
      <c r="P332" s="2" t="s">
        <v>129</v>
      </c>
      <c r="R332" t="str">
        <f t="shared" si="2"/>
        <v>backpack</v>
      </c>
      <c r="S332" s="2" t="s">
        <v>135</v>
      </c>
      <c r="U332" t="str">
        <f t="shared" si="3"/>
        <v>“A quality life demands quality questions”</v>
      </c>
      <c r="V332" s="2">
        <v>1.0</v>
      </c>
      <c r="W332" s="2" t="s">
        <v>315</v>
      </c>
      <c r="Y332" t="str">
        <f t="shared" si="4"/>
        <v>Software Engineer</v>
      </c>
      <c r="Z332" s="2" t="s">
        <v>111</v>
      </c>
      <c r="AB332" t="str">
        <f t="shared" si="5"/>
        <v>Individual Contributor</v>
      </c>
      <c r="AC332" s="2" t="s">
        <v>531</v>
      </c>
      <c r="AE332" t="str">
        <f t="shared" si="6"/>
        <v>Government</v>
      </c>
      <c r="AF332" s="2">
        <v>10.0</v>
      </c>
      <c r="AG332" s="2" t="s">
        <v>1724</v>
      </c>
      <c r="AH332" s="2" t="s">
        <v>114</v>
      </c>
      <c r="AI332" s="11">
        <f>if(surveydata3!AE331="", 0, 1)</f>
        <v>0</v>
      </c>
      <c r="AJ332" s="11">
        <f>if(surveydata3!AF331="", 0, 1)</f>
        <v>1</v>
      </c>
      <c r="AK332" s="11">
        <f>if(surveydata3!AG331="", 0, 1)</f>
        <v>0</v>
      </c>
      <c r="AL332" s="11">
        <f>if(surveydata3!AH331="", 0, 1)</f>
        <v>0</v>
      </c>
      <c r="AM332" s="11">
        <f>if(surveydata3!AI331="", 0, 1)</f>
        <v>0</v>
      </c>
      <c r="AN332" s="11">
        <f>if(surveydata3!AJ331="", 0, 1)</f>
        <v>0</v>
      </c>
      <c r="AO332" s="11">
        <f>if(surveydata3!AK331="", 0, 1)</f>
        <v>0</v>
      </c>
      <c r="AP332" s="11">
        <f>if(surveydata3!AL331="", 0, 1)</f>
        <v>0</v>
      </c>
      <c r="AQ332" s="11">
        <f>if(surveydata3!AM331="", 0, 1)</f>
        <v>0</v>
      </c>
      <c r="AR332" s="11">
        <f>if(surveydata3!AN331="", 0, 1)</f>
        <v>0</v>
      </c>
      <c r="AS332" s="2" t="s">
        <v>79</v>
      </c>
      <c r="AU332" t="str">
        <f t="shared" si="7"/>
        <v>Slack Channel</v>
      </c>
      <c r="AV332" s="2">
        <v>4.0</v>
      </c>
      <c r="AX332">
        <f t="shared" si="8"/>
        <v>4</v>
      </c>
      <c r="AY332" s="2">
        <v>4.0</v>
      </c>
      <c r="BA332">
        <f t="shared" si="9"/>
        <v>4</v>
      </c>
      <c r="BB332" s="2">
        <v>6.0</v>
      </c>
      <c r="BC332" s="2" t="s">
        <v>1725</v>
      </c>
      <c r="BD332" s="2" t="s">
        <v>84</v>
      </c>
      <c r="BF332" t="str">
        <f t="shared" si="10"/>
        <v>Friend / word of mouth</v>
      </c>
      <c r="BG332" s="2">
        <v>9.0</v>
      </c>
      <c r="BH332" s="2" t="s">
        <v>1726</v>
      </c>
    </row>
    <row r="333">
      <c r="A333" s="2">
        <v>330.0</v>
      </c>
      <c r="B333">
        <f>if(surveydata3!D332="", 0, 1)</f>
        <v>1</v>
      </c>
      <c r="C333">
        <f>if(surveydata3!E332="", 0, 1)</f>
        <v>0</v>
      </c>
      <c r="D333">
        <f>if(surveydata3!F332="", 0, 1)</f>
        <v>0</v>
      </c>
      <c r="E333">
        <f>if(surveydata3!G332="", 0, 1)</f>
        <v>0</v>
      </c>
      <c r="F333">
        <f>if(surveydata3!H332="", 0, 1)</f>
        <v>0</v>
      </c>
      <c r="G333">
        <f>if(surveydata3!I332="", 0, 1)</f>
        <v>0</v>
      </c>
      <c r="H333" s="4">
        <v>25259.0</v>
      </c>
      <c r="I333" s="2">
        <f t="shared" si="1"/>
        <v>49</v>
      </c>
      <c r="J333" s="2">
        <v>8.0</v>
      </c>
      <c r="K333" s="2">
        <v>0.0</v>
      </c>
      <c r="L333" s="2">
        <v>14.0</v>
      </c>
      <c r="M333" s="2">
        <v>2.0</v>
      </c>
      <c r="N333" s="2" t="s">
        <v>87</v>
      </c>
      <c r="O333" s="2">
        <v>1.0</v>
      </c>
      <c r="R333" t="str">
        <f t="shared" si="2"/>
        <v/>
      </c>
      <c r="U333" t="str">
        <f t="shared" si="3"/>
        <v/>
      </c>
      <c r="V333" s="2">
        <v>0.0</v>
      </c>
      <c r="Y333" t="str">
        <f t="shared" si="4"/>
        <v/>
      </c>
      <c r="AB333" t="str">
        <f t="shared" si="5"/>
        <v/>
      </c>
      <c r="AE333" t="str">
        <f t="shared" si="6"/>
        <v/>
      </c>
      <c r="AH333" s="2" t="s">
        <v>78</v>
      </c>
      <c r="AI333" s="11">
        <f>if(surveydata3!AE332="", 0, 1)</f>
        <v>0</v>
      </c>
      <c r="AJ333" s="11">
        <f>if(surveydata3!AF332="", 0, 1)</f>
        <v>0</v>
      </c>
      <c r="AK333" s="11">
        <f>if(surveydata3!AG332="", 0, 1)</f>
        <v>0</v>
      </c>
      <c r="AL333" s="11">
        <f>if(surveydata3!AH332="", 0, 1)</f>
        <v>1</v>
      </c>
      <c r="AM333" s="11">
        <f>if(surveydata3!AI332="", 0, 1)</f>
        <v>0</v>
      </c>
      <c r="AN333" s="11">
        <f>if(surveydata3!AJ332="", 0, 1)</f>
        <v>0</v>
      </c>
      <c r="AO333" s="11">
        <f>if(surveydata3!AK332="", 0, 1)</f>
        <v>0</v>
      </c>
      <c r="AP333" s="11">
        <f>if(surveydata3!AL332="", 0, 1)</f>
        <v>0</v>
      </c>
      <c r="AQ333" s="11">
        <f>if(surveydata3!AM332="", 0, 1)</f>
        <v>0</v>
      </c>
      <c r="AR333" s="11">
        <f>if(surveydata3!AN332="", 0, 1)</f>
        <v>0</v>
      </c>
      <c r="AS333" s="2" t="s">
        <v>97</v>
      </c>
      <c r="AU333" t="str">
        <f t="shared" si="7"/>
        <v>Forums</v>
      </c>
      <c r="AV333" s="2">
        <v>6.0</v>
      </c>
      <c r="AX333">
        <f t="shared" si="8"/>
        <v>6</v>
      </c>
      <c r="AY333" s="2">
        <v>6.0</v>
      </c>
      <c r="BA333">
        <f t="shared" si="9"/>
        <v>6</v>
      </c>
      <c r="BB333" s="2">
        <v>16.0</v>
      </c>
      <c r="BC333" s="2" t="s">
        <v>1727</v>
      </c>
      <c r="BD333" s="2" t="s">
        <v>101</v>
      </c>
      <c r="BF333" t="str">
        <f t="shared" si="10"/>
        <v>Google</v>
      </c>
      <c r="BG333" s="2">
        <v>9.0</v>
      </c>
      <c r="BH333" s="2" t="s">
        <v>1728</v>
      </c>
      <c r="BJ333" s="2" t="s">
        <v>1729</v>
      </c>
    </row>
    <row r="334">
      <c r="A334" s="2">
        <v>331.0</v>
      </c>
      <c r="B334">
        <f>if(surveydata3!D333="", 0, 1)</f>
        <v>0</v>
      </c>
      <c r="C334">
        <f>if(surveydata3!E333="", 0, 1)</f>
        <v>0</v>
      </c>
      <c r="D334">
        <f>if(surveydata3!F333="", 0, 1)</f>
        <v>0</v>
      </c>
      <c r="E334">
        <f>if(surveydata3!G333="", 0, 1)</f>
        <v>1</v>
      </c>
      <c r="F334">
        <f>if(surveydata3!H333="", 0, 1)</f>
        <v>0</v>
      </c>
      <c r="G334">
        <f>if(surveydata3!I333="", 0, 1)</f>
        <v>0</v>
      </c>
      <c r="H334" s="4">
        <v>32523.0</v>
      </c>
      <c r="I334" s="2">
        <f t="shared" si="1"/>
        <v>29</v>
      </c>
      <c r="J334" s="2">
        <v>7.0</v>
      </c>
      <c r="K334" s="2">
        <v>10.0</v>
      </c>
      <c r="L334" s="2">
        <v>7.0</v>
      </c>
      <c r="M334" s="2">
        <v>10.0</v>
      </c>
      <c r="N334" s="2" t="s">
        <v>405</v>
      </c>
      <c r="O334" s="2">
        <v>0.0</v>
      </c>
      <c r="P334" s="2" t="s">
        <v>71</v>
      </c>
      <c r="R334" t="str">
        <f t="shared" si="2"/>
        <v>hoodie</v>
      </c>
      <c r="S334" s="2" t="s">
        <v>72</v>
      </c>
      <c r="U334" t="str">
        <f t="shared" si="3"/>
        <v>“Data is the new bacon"</v>
      </c>
      <c r="V334" s="2">
        <v>1.0</v>
      </c>
      <c r="W334" s="2" t="s">
        <v>315</v>
      </c>
      <c r="Y334" t="str">
        <f t="shared" si="4"/>
        <v>Software Engineer</v>
      </c>
      <c r="Z334" s="2" t="s">
        <v>147</v>
      </c>
      <c r="AB334" t="str">
        <f t="shared" si="5"/>
        <v>Not Applicable</v>
      </c>
      <c r="AC334" s="2" t="s">
        <v>76</v>
      </c>
      <c r="AE334" t="str">
        <f t="shared" si="6"/>
        <v>Education</v>
      </c>
      <c r="AF334" s="2">
        <v>4.0</v>
      </c>
      <c r="AG334" s="2" t="s">
        <v>1730</v>
      </c>
      <c r="AH334" s="2" t="s">
        <v>114</v>
      </c>
      <c r="AI334" s="11">
        <f>if(surveydata3!AE333="", 0, 1)</f>
        <v>0</v>
      </c>
      <c r="AJ334" s="11">
        <f>if(surveydata3!AF333="", 0, 1)</f>
        <v>0</v>
      </c>
      <c r="AK334" s="11">
        <f>if(surveydata3!AG333="", 0, 1)</f>
        <v>1</v>
      </c>
      <c r="AL334" s="11">
        <f>if(surveydata3!AH333="", 0, 1)</f>
        <v>0</v>
      </c>
      <c r="AM334" s="11">
        <f>if(surveydata3!AI333="", 0, 1)</f>
        <v>0</v>
      </c>
      <c r="AN334" s="11">
        <f>if(surveydata3!AJ333="", 0, 1)</f>
        <v>0</v>
      </c>
      <c r="AO334" s="11">
        <f>if(surveydata3!AK333="", 0, 1)</f>
        <v>0</v>
      </c>
      <c r="AP334" s="11">
        <f>if(surveydata3!AL333="", 0, 1)</f>
        <v>0</v>
      </c>
      <c r="AQ334" s="11">
        <f>if(surveydata3!AM333="", 0, 1)</f>
        <v>0</v>
      </c>
      <c r="AR334" s="11">
        <f>if(surveydata3!AN333="", 0, 1)</f>
        <v>0</v>
      </c>
      <c r="AS334" s="2" t="s">
        <v>97</v>
      </c>
      <c r="AU334" t="str">
        <f t="shared" si="7"/>
        <v>Forums</v>
      </c>
      <c r="AV334" s="2">
        <v>5.0</v>
      </c>
      <c r="AX334">
        <f t="shared" si="8"/>
        <v>5</v>
      </c>
      <c r="AY334" s="2">
        <v>5.0</v>
      </c>
      <c r="BA334">
        <f t="shared" si="9"/>
        <v>5</v>
      </c>
      <c r="BB334" s="2">
        <v>180.0</v>
      </c>
      <c r="BC334" s="2" t="s">
        <v>1731</v>
      </c>
      <c r="BD334" s="2" t="s">
        <v>84</v>
      </c>
      <c r="BF334" t="str">
        <f t="shared" si="10"/>
        <v>Friend / word of mouth</v>
      </c>
      <c r="BG334" s="2">
        <v>10.0</v>
      </c>
      <c r="BH334" s="2" t="s">
        <v>1732</v>
      </c>
      <c r="BI334" s="2" t="s">
        <v>1733</v>
      </c>
      <c r="BJ334" s="2" t="s">
        <v>1734</v>
      </c>
    </row>
    <row r="335">
      <c r="A335" s="2">
        <v>332.0</v>
      </c>
      <c r="B335">
        <f>if(surveydata3!D334="", 0, 1)</f>
        <v>1</v>
      </c>
      <c r="C335">
        <f>if(surveydata3!E334="", 0, 1)</f>
        <v>0</v>
      </c>
      <c r="D335">
        <f>if(surveydata3!F334="", 0, 1)</f>
        <v>0</v>
      </c>
      <c r="E335">
        <f>if(surveydata3!G334="", 0, 1)</f>
        <v>0</v>
      </c>
      <c r="F335">
        <f>if(surveydata3!H334="", 0, 1)</f>
        <v>1</v>
      </c>
      <c r="G335">
        <f>if(surveydata3!I334="", 0, 1)</f>
        <v>0</v>
      </c>
      <c r="H335" s="4">
        <v>33568.0</v>
      </c>
      <c r="I335" s="2">
        <f t="shared" si="1"/>
        <v>26</v>
      </c>
      <c r="J335" s="2">
        <v>8.0</v>
      </c>
      <c r="K335" s="2">
        <v>110.0</v>
      </c>
      <c r="L335" s="2">
        <v>10.0</v>
      </c>
      <c r="M335" s="2">
        <v>0.0</v>
      </c>
      <c r="N335" s="2" t="s">
        <v>192</v>
      </c>
      <c r="O335" s="2">
        <v>0.0</v>
      </c>
      <c r="P335" s="2" t="s">
        <v>129</v>
      </c>
      <c r="R335" t="str">
        <f t="shared" si="2"/>
        <v>backpack</v>
      </c>
      <c r="S335" s="2" t="s">
        <v>135</v>
      </c>
      <c r="U335" t="str">
        <f t="shared" si="3"/>
        <v>“A quality life demands quality questions”</v>
      </c>
      <c r="V335" s="2">
        <v>1.0</v>
      </c>
      <c r="W335" s="2" t="s">
        <v>315</v>
      </c>
      <c r="Y335" t="str">
        <f t="shared" si="4"/>
        <v>Software Engineer</v>
      </c>
      <c r="Z335" s="2" t="s">
        <v>111</v>
      </c>
      <c r="AB335" t="str">
        <f t="shared" si="5"/>
        <v>Individual Contributor</v>
      </c>
      <c r="AC335" s="2" t="s">
        <v>123</v>
      </c>
      <c r="AE335" t="str">
        <f t="shared" si="6"/>
        <v>Technology &amp; Internet</v>
      </c>
      <c r="AF335" s="2">
        <v>3.0</v>
      </c>
      <c r="AG335" s="2" t="s">
        <v>1735</v>
      </c>
      <c r="AH335" s="2" t="s">
        <v>78</v>
      </c>
      <c r="AI335" s="11">
        <f>if(surveydata3!AE334="", 0, 1)</f>
        <v>0</v>
      </c>
      <c r="AJ335" s="11">
        <f>if(surveydata3!AF334="", 0, 1)</f>
        <v>0</v>
      </c>
      <c r="AK335" s="11">
        <f>if(surveydata3!AG334="", 0, 1)</f>
        <v>0</v>
      </c>
      <c r="AL335" s="11">
        <f>if(surveydata3!AH334="", 0, 1)</f>
        <v>0</v>
      </c>
      <c r="AM335" s="11">
        <f>if(surveydata3!AI334="", 0, 1)</f>
        <v>0</v>
      </c>
      <c r="AN335" s="11">
        <f>if(surveydata3!AJ334="", 0, 1)</f>
        <v>1</v>
      </c>
      <c r="AO335" s="11">
        <f>if(surveydata3!AK334="", 0, 1)</f>
        <v>0</v>
      </c>
      <c r="AP335" s="11">
        <f>if(surveydata3!AL334="", 0, 1)</f>
        <v>0</v>
      </c>
      <c r="AQ335" s="11">
        <f>if(surveydata3!AM334="", 0, 1)</f>
        <v>0</v>
      </c>
      <c r="AR335" s="11">
        <f>if(surveydata3!AN334="", 0, 1)</f>
        <v>0</v>
      </c>
      <c r="AS335" s="2" t="s">
        <v>97</v>
      </c>
      <c r="AU335" t="str">
        <f t="shared" si="7"/>
        <v>Forums</v>
      </c>
      <c r="AV335" s="2">
        <v>6.0</v>
      </c>
      <c r="AX335">
        <f t="shared" si="8"/>
        <v>6</v>
      </c>
      <c r="AY335" s="2">
        <v>6.0</v>
      </c>
      <c r="BA335">
        <f t="shared" si="9"/>
        <v>6</v>
      </c>
      <c r="BB335" s="2">
        <v>6.0</v>
      </c>
      <c r="BC335" s="2" t="s">
        <v>1736</v>
      </c>
      <c r="BD335" s="2" t="s">
        <v>101</v>
      </c>
      <c r="BF335" t="str">
        <f t="shared" si="10"/>
        <v>Google</v>
      </c>
      <c r="BG335" s="2">
        <v>9.0</v>
      </c>
      <c r="BH335" s="2" t="s">
        <v>1737</v>
      </c>
      <c r="BI335" s="2" t="s">
        <v>722</v>
      </c>
      <c r="BJ335" s="2" t="s">
        <v>1738</v>
      </c>
    </row>
    <row r="336">
      <c r="A336" s="2">
        <v>333.0</v>
      </c>
      <c r="B336">
        <f>if(surveydata3!D335="", 0, 1)</f>
        <v>0</v>
      </c>
      <c r="C336">
        <f>if(surveydata3!E335="", 0, 1)</f>
        <v>1</v>
      </c>
      <c r="D336">
        <f>if(surveydata3!F335="", 0, 1)</f>
        <v>0</v>
      </c>
      <c r="E336">
        <f>if(surveydata3!G335="", 0, 1)</f>
        <v>0</v>
      </c>
      <c r="F336">
        <f>if(surveydata3!H335="", 0, 1)</f>
        <v>1</v>
      </c>
      <c r="G336">
        <f>if(surveydata3!I335="", 0, 1)</f>
        <v>0</v>
      </c>
      <c r="H336" s="4">
        <v>26479.0</v>
      </c>
      <c r="I336" s="2">
        <f t="shared" si="1"/>
        <v>46</v>
      </c>
      <c r="J336" s="2">
        <v>7.0</v>
      </c>
      <c r="K336" s="2">
        <v>60.0</v>
      </c>
      <c r="L336" s="2">
        <v>11.0</v>
      </c>
      <c r="M336" s="2">
        <v>20.0</v>
      </c>
      <c r="N336" s="2" t="s">
        <v>327</v>
      </c>
      <c r="O336" s="2">
        <v>0.0</v>
      </c>
      <c r="P336" s="2" t="s">
        <v>205</v>
      </c>
      <c r="R336" t="str">
        <f t="shared" si="2"/>
        <v>socks</v>
      </c>
      <c r="S336" s="2" t="s">
        <v>130</v>
      </c>
      <c r="U336" t="str">
        <f t="shared" si="3"/>
        <v>“Machine learning for life”</v>
      </c>
      <c r="V336" s="2">
        <v>1.0</v>
      </c>
      <c r="W336" s="2" t="s">
        <v>145</v>
      </c>
      <c r="Y336" t="str">
        <f t="shared" si="4"/>
        <v>Freelancing</v>
      </c>
      <c r="Z336" s="2" t="s">
        <v>111</v>
      </c>
      <c r="AB336" t="str">
        <f t="shared" si="5"/>
        <v>Individual Contributor</v>
      </c>
      <c r="AC336" s="2" t="s">
        <v>123</v>
      </c>
      <c r="AE336" t="str">
        <f t="shared" si="6"/>
        <v>Technology &amp; Internet</v>
      </c>
      <c r="AF336" s="2">
        <v>15.0</v>
      </c>
      <c r="AG336" s="2" t="s">
        <v>1739</v>
      </c>
      <c r="AH336" s="2" t="s">
        <v>114</v>
      </c>
      <c r="AI336" s="11">
        <f>if(surveydata3!AE335="", 0, 1)</f>
        <v>0</v>
      </c>
      <c r="AJ336" s="11">
        <f>if(surveydata3!AF335="", 0, 1)</f>
        <v>0</v>
      </c>
      <c r="AK336" s="11">
        <f>if(surveydata3!AG335="", 0, 1)</f>
        <v>0</v>
      </c>
      <c r="AL336" s="11">
        <f>if(surveydata3!AH335="", 0, 1)</f>
        <v>0</v>
      </c>
      <c r="AM336" s="11">
        <f>if(surveydata3!AI335="", 0, 1)</f>
        <v>1</v>
      </c>
      <c r="AN336" s="11">
        <f>if(surveydata3!AJ335="", 0, 1)</f>
        <v>0</v>
      </c>
      <c r="AO336" s="11">
        <f>if(surveydata3!AK335="", 0, 1)</f>
        <v>0</v>
      </c>
      <c r="AP336" s="11">
        <f>if(surveydata3!AL335="", 0, 1)</f>
        <v>0</v>
      </c>
      <c r="AQ336" s="11">
        <f>if(surveydata3!AM335="", 0, 1)</f>
        <v>0</v>
      </c>
      <c r="AR336" s="11">
        <f>if(surveydata3!AN335="", 0, 1)</f>
        <v>0</v>
      </c>
      <c r="AS336" s="2" t="s">
        <v>97</v>
      </c>
      <c r="AU336" t="str">
        <f t="shared" si="7"/>
        <v>Forums</v>
      </c>
      <c r="AV336" s="2">
        <v>4.0</v>
      </c>
      <c r="AX336">
        <f t="shared" si="8"/>
        <v>4</v>
      </c>
      <c r="AY336" s="2">
        <v>6.0</v>
      </c>
      <c r="BA336">
        <f t="shared" si="9"/>
        <v>6</v>
      </c>
      <c r="BB336" s="2">
        <v>25.0</v>
      </c>
      <c r="BC336" s="2" t="s">
        <v>1740</v>
      </c>
      <c r="BD336" s="2" t="s">
        <v>101</v>
      </c>
      <c r="BF336" t="str">
        <f t="shared" si="10"/>
        <v>Google</v>
      </c>
      <c r="BG336" s="2">
        <v>9.0</v>
      </c>
      <c r="BH336" s="2" t="s">
        <v>1741</v>
      </c>
      <c r="BI336" s="2" t="s">
        <v>1742</v>
      </c>
      <c r="BJ336" s="2" t="s">
        <v>1743</v>
      </c>
    </row>
    <row r="337">
      <c r="A337" s="2">
        <v>334.0</v>
      </c>
      <c r="B337">
        <f>if(surveydata3!D336="", 0, 1)</f>
        <v>0</v>
      </c>
      <c r="C337">
        <f>if(surveydata3!E336="", 0, 1)</f>
        <v>1</v>
      </c>
      <c r="D337">
        <f>if(surveydata3!F336="", 0, 1)</f>
        <v>0</v>
      </c>
      <c r="E337">
        <f>if(surveydata3!G336="", 0, 1)</f>
        <v>0</v>
      </c>
      <c r="F337">
        <f>if(surveydata3!H336="", 0, 1)</f>
        <v>1</v>
      </c>
      <c r="G337">
        <f>if(surveydata3!I336="", 0, 1)</f>
        <v>0</v>
      </c>
      <c r="H337" s="4">
        <v>30461.0</v>
      </c>
      <c r="I337" s="2">
        <f t="shared" si="1"/>
        <v>35</v>
      </c>
      <c r="J337" s="2">
        <v>8.0</v>
      </c>
      <c r="K337" s="2">
        <v>0.0</v>
      </c>
      <c r="L337" s="2">
        <v>16.0</v>
      </c>
      <c r="M337" s="2">
        <v>2.0</v>
      </c>
      <c r="N337" s="2" t="s">
        <v>291</v>
      </c>
      <c r="O337" s="2">
        <v>0.0</v>
      </c>
      <c r="P337" s="2" t="s">
        <v>89</v>
      </c>
      <c r="R337" t="str">
        <f t="shared" si="2"/>
        <v>t-shirt</v>
      </c>
      <c r="S337" s="2" t="s">
        <v>130</v>
      </c>
      <c r="U337" t="str">
        <f t="shared" si="3"/>
        <v>“Machine learning for life”</v>
      </c>
      <c r="V337" s="2">
        <v>1.0</v>
      </c>
      <c r="W337" s="2" t="s">
        <v>315</v>
      </c>
      <c r="Y337" t="str">
        <f t="shared" si="4"/>
        <v>Software Engineer</v>
      </c>
      <c r="Z337" s="2" t="s">
        <v>111</v>
      </c>
      <c r="AB337" t="str">
        <f t="shared" si="5"/>
        <v>Individual Contributor</v>
      </c>
      <c r="AC337" s="2" t="s">
        <v>138</v>
      </c>
      <c r="AE337" t="str">
        <f t="shared" si="6"/>
        <v>Entertainment &amp; Leisure</v>
      </c>
      <c r="AF337" s="2">
        <v>12.0</v>
      </c>
      <c r="AG337" s="2" t="s">
        <v>1744</v>
      </c>
      <c r="AH337" s="2" t="s">
        <v>236</v>
      </c>
      <c r="AI337" s="11">
        <f>if(surveydata3!AE336="", 0, 1)</f>
        <v>0</v>
      </c>
      <c r="AJ337" s="11">
        <f>if(surveydata3!AF336="", 0, 1)</f>
        <v>0</v>
      </c>
      <c r="AK337" s="11">
        <f>if(surveydata3!AG336="", 0, 1)</f>
        <v>0</v>
      </c>
      <c r="AL337" s="11">
        <f>if(surveydata3!AH336="", 0, 1)</f>
        <v>1</v>
      </c>
      <c r="AM337" s="11">
        <f>if(surveydata3!AI336="", 0, 1)</f>
        <v>0</v>
      </c>
      <c r="AN337" s="11">
        <f>if(surveydata3!AJ336="", 0, 1)</f>
        <v>1</v>
      </c>
      <c r="AO337" s="11">
        <f>if(surveydata3!AK336="", 0, 1)</f>
        <v>0</v>
      </c>
      <c r="AP337" s="11">
        <f>if(surveydata3!AL336="", 0, 1)</f>
        <v>0</v>
      </c>
      <c r="AQ337" s="11">
        <f>if(surveydata3!AM336="", 0, 1)</f>
        <v>0</v>
      </c>
      <c r="AR337" s="11">
        <f>if(surveydata3!AN336="", 0, 1)</f>
        <v>0</v>
      </c>
      <c r="AS337" s="2" t="s">
        <v>97</v>
      </c>
      <c r="AU337" t="str">
        <f t="shared" si="7"/>
        <v>Forums</v>
      </c>
      <c r="AV337" s="2">
        <v>6.0</v>
      </c>
      <c r="AX337">
        <f t="shared" si="8"/>
        <v>6</v>
      </c>
      <c r="AY337" s="2">
        <v>6.0</v>
      </c>
      <c r="BA337">
        <f t="shared" si="9"/>
        <v>6</v>
      </c>
      <c r="BB337" s="2">
        <v>4.0</v>
      </c>
      <c r="BC337" s="2" t="s">
        <v>1745</v>
      </c>
      <c r="BD337" s="2" t="s">
        <v>101</v>
      </c>
      <c r="BF337" t="str">
        <f t="shared" si="10"/>
        <v>Google</v>
      </c>
      <c r="BG337" s="2">
        <v>10.0</v>
      </c>
      <c r="BH337" s="2" t="s">
        <v>1746</v>
      </c>
      <c r="BI337" s="2" t="s">
        <v>1747</v>
      </c>
    </row>
    <row r="338">
      <c r="A338" s="2">
        <v>335.0</v>
      </c>
      <c r="B338">
        <f>if(surveydata3!D337="", 0, 1)</f>
        <v>1</v>
      </c>
      <c r="C338">
        <f>if(surveydata3!E337="", 0, 1)</f>
        <v>1</v>
      </c>
      <c r="D338">
        <f>if(surveydata3!F337="", 0, 1)</f>
        <v>1</v>
      </c>
      <c r="E338">
        <f>if(surveydata3!G337="", 0, 1)</f>
        <v>0</v>
      </c>
      <c r="F338">
        <f>if(surveydata3!H337="", 0, 1)</f>
        <v>1</v>
      </c>
      <c r="G338">
        <f>if(surveydata3!I337="", 0, 1)</f>
        <v>0</v>
      </c>
      <c r="I338" s="2" t="str">
        <f t="shared" si="1"/>
        <v/>
      </c>
      <c r="J338" s="2">
        <v>6.0</v>
      </c>
      <c r="K338" s="2">
        <v>120.0</v>
      </c>
      <c r="L338" s="2">
        <v>9.0</v>
      </c>
      <c r="M338" s="2">
        <v>10.0</v>
      </c>
      <c r="N338" s="2" t="s">
        <v>327</v>
      </c>
      <c r="O338" s="2">
        <v>0.0</v>
      </c>
      <c r="P338" s="2" t="s">
        <v>193</v>
      </c>
      <c r="R338" t="str">
        <f t="shared" si="2"/>
        <v>shoes (brand is TBD… probably Adidas or Puma)</v>
      </c>
      <c r="S338" s="2" t="s">
        <v>130</v>
      </c>
      <c r="U338" t="str">
        <f t="shared" si="3"/>
        <v>“Machine learning for life”</v>
      </c>
      <c r="V338" s="2">
        <v>1.0</v>
      </c>
      <c r="W338" s="2" t="s">
        <v>315</v>
      </c>
      <c r="Y338" t="str">
        <f t="shared" si="4"/>
        <v>Software Engineer</v>
      </c>
      <c r="Z338" s="2" t="s">
        <v>111</v>
      </c>
      <c r="AB338" t="str">
        <f t="shared" si="5"/>
        <v>Individual Contributor</v>
      </c>
      <c r="AC338" s="2" t="s">
        <v>123</v>
      </c>
      <c r="AE338" t="str">
        <f t="shared" si="6"/>
        <v>Technology &amp; Internet</v>
      </c>
      <c r="AF338" s="2">
        <v>2.0</v>
      </c>
      <c r="AG338" s="2" t="s">
        <v>1748</v>
      </c>
      <c r="AH338" s="2" t="s">
        <v>464</v>
      </c>
      <c r="AI338" s="11">
        <f>if(surveydata3!AE337="", 0, 1)</f>
        <v>0</v>
      </c>
      <c r="AJ338" s="11">
        <f>if(surveydata3!AF337="", 0, 1)</f>
        <v>0</v>
      </c>
      <c r="AK338" s="11">
        <f>if(surveydata3!AG337="", 0, 1)</f>
        <v>0</v>
      </c>
      <c r="AL338" s="11">
        <f>if(surveydata3!AH337="", 0, 1)</f>
        <v>1</v>
      </c>
      <c r="AM338" s="11">
        <f>if(surveydata3!AI337="", 0, 1)</f>
        <v>0</v>
      </c>
      <c r="AN338" s="11">
        <f>if(surveydata3!AJ337="", 0, 1)</f>
        <v>0</v>
      </c>
      <c r="AO338" s="11">
        <f>if(surveydata3!AK337="", 0, 1)</f>
        <v>0</v>
      </c>
      <c r="AP338" s="11">
        <f>if(surveydata3!AL337="", 0, 1)</f>
        <v>0</v>
      </c>
      <c r="AQ338" s="11">
        <f>if(surveydata3!AM337="", 0, 1)</f>
        <v>0</v>
      </c>
      <c r="AR338" s="11">
        <f>if(surveydata3!AN337="", 0, 1)</f>
        <v>0</v>
      </c>
      <c r="AS338" s="2" t="s">
        <v>237</v>
      </c>
      <c r="AU338" t="str">
        <f t="shared" si="7"/>
        <v>Mentor Help (classroom or 1:1 mentors)</v>
      </c>
      <c r="AV338" s="2">
        <v>6.0</v>
      </c>
      <c r="AX338">
        <f t="shared" si="8"/>
        <v>6</v>
      </c>
      <c r="AY338" s="2">
        <v>4.0</v>
      </c>
      <c r="BA338">
        <f t="shared" si="9"/>
        <v>4</v>
      </c>
      <c r="BB338" s="2">
        <v>12.0</v>
      </c>
      <c r="BC338" s="2" t="s">
        <v>1749</v>
      </c>
      <c r="BD338" s="2" t="s">
        <v>101</v>
      </c>
      <c r="BF338" t="str">
        <f t="shared" si="10"/>
        <v>Google</v>
      </c>
      <c r="BG338" s="2">
        <v>10.0</v>
      </c>
      <c r="BH338" s="2" t="s">
        <v>1750</v>
      </c>
      <c r="BI338" s="2" t="s">
        <v>1751</v>
      </c>
      <c r="BJ338" s="2" t="s">
        <v>154</v>
      </c>
    </row>
    <row r="339">
      <c r="A339" s="2">
        <v>336.0</v>
      </c>
      <c r="B339">
        <f>if(surveydata3!D338="", 0, 1)</f>
        <v>1</v>
      </c>
      <c r="C339">
        <f>if(surveydata3!E338="", 0, 1)</f>
        <v>0</v>
      </c>
      <c r="D339">
        <f>if(surveydata3!F338="", 0, 1)</f>
        <v>0</v>
      </c>
      <c r="E339">
        <f>if(surveydata3!G338="", 0, 1)</f>
        <v>0</v>
      </c>
      <c r="F339">
        <f>if(surveydata3!H338="", 0, 1)</f>
        <v>1</v>
      </c>
      <c r="G339">
        <f>if(surveydata3!I338="", 0, 1)</f>
        <v>0</v>
      </c>
      <c r="H339" s="4">
        <v>32534.0</v>
      </c>
      <c r="I339" s="2">
        <f t="shared" si="1"/>
        <v>29</v>
      </c>
      <c r="J339" s="2">
        <v>8.0</v>
      </c>
      <c r="K339" s="2">
        <v>0.0</v>
      </c>
      <c r="L339" s="2">
        <v>4.0</v>
      </c>
      <c r="M339" s="2">
        <v>20.0</v>
      </c>
      <c r="N339" s="2" t="s">
        <v>167</v>
      </c>
      <c r="O339" s="2">
        <v>1.0</v>
      </c>
      <c r="P339" s="2" t="s">
        <v>71</v>
      </c>
      <c r="R339" t="str">
        <f t="shared" si="2"/>
        <v>hoodie</v>
      </c>
      <c r="S339" s="2" t="s">
        <v>130</v>
      </c>
      <c r="U339" t="str">
        <f t="shared" si="3"/>
        <v>“Machine learning for life”</v>
      </c>
      <c r="V339" s="2">
        <v>1.0</v>
      </c>
      <c r="W339" s="2" t="s">
        <v>195</v>
      </c>
      <c r="Y339" t="str">
        <f t="shared" si="4"/>
        <v>Co-founder (or solo founder)</v>
      </c>
      <c r="Z339" s="2" t="s">
        <v>207</v>
      </c>
      <c r="AB339" t="str">
        <f t="shared" si="5"/>
        <v>C-Level</v>
      </c>
      <c r="AC339" s="2" t="s">
        <v>123</v>
      </c>
      <c r="AE339" t="str">
        <f t="shared" si="6"/>
        <v>Technology &amp; Internet</v>
      </c>
      <c r="AF339" s="2">
        <v>2.0</v>
      </c>
      <c r="AH339" s="2" t="s">
        <v>464</v>
      </c>
      <c r="AI339" s="11">
        <f>if(surveydata3!AE338="", 0, 1)</f>
        <v>0</v>
      </c>
      <c r="AJ339" s="11">
        <f>if(surveydata3!AF338="", 0, 1)</f>
        <v>0</v>
      </c>
      <c r="AK339" s="11">
        <f>if(surveydata3!AG338="", 0, 1)</f>
        <v>0</v>
      </c>
      <c r="AL339" s="11">
        <f>if(surveydata3!AH338="", 0, 1)</f>
        <v>1</v>
      </c>
      <c r="AM339" s="11">
        <f>if(surveydata3!AI338="", 0, 1)</f>
        <v>0</v>
      </c>
      <c r="AN339" s="11">
        <f>if(surveydata3!AJ338="", 0, 1)</f>
        <v>0</v>
      </c>
      <c r="AO339" s="11">
        <f>if(surveydata3!AK338="", 0, 1)</f>
        <v>0</v>
      </c>
      <c r="AP339" s="11">
        <f>if(surveydata3!AL338="", 0, 1)</f>
        <v>0</v>
      </c>
      <c r="AQ339" s="11">
        <f>if(surveydata3!AM338="", 0, 1)</f>
        <v>0</v>
      </c>
      <c r="AR339" s="11">
        <f>if(surveydata3!AN338="", 0, 1)</f>
        <v>1</v>
      </c>
      <c r="AS339" s="2" t="s">
        <v>79</v>
      </c>
      <c r="AU339" t="str">
        <f t="shared" si="7"/>
        <v>Slack Channel</v>
      </c>
      <c r="AV339" s="2">
        <v>6.0</v>
      </c>
      <c r="AX339">
        <f t="shared" si="8"/>
        <v>6</v>
      </c>
      <c r="AY339" s="2">
        <v>6.0</v>
      </c>
      <c r="BA339">
        <f t="shared" si="9"/>
        <v>6</v>
      </c>
      <c r="BB339" s="2">
        <v>20.0</v>
      </c>
      <c r="BC339" s="2" t="s">
        <v>1753</v>
      </c>
      <c r="BD339" s="2" t="s">
        <v>101</v>
      </c>
      <c r="BF339" t="str">
        <f t="shared" si="10"/>
        <v>Google</v>
      </c>
      <c r="BG339" s="2">
        <v>10.0</v>
      </c>
      <c r="BH339" s="2" t="s">
        <v>1237</v>
      </c>
      <c r="BI339" s="2" t="s">
        <v>1754</v>
      </c>
      <c r="BJ339" s="2" t="s">
        <v>1755</v>
      </c>
    </row>
    <row r="340">
      <c r="A340" s="2">
        <v>337.0</v>
      </c>
      <c r="B340">
        <f>if(surveydata3!D339="", 0, 1)</f>
        <v>1</v>
      </c>
      <c r="C340">
        <f>if(surveydata3!E339="", 0, 1)</f>
        <v>0</v>
      </c>
      <c r="D340">
        <f>if(surveydata3!F339="", 0, 1)</f>
        <v>0</v>
      </c>
      <c r="E340">
        <f>if(surveydata3!G339="", 0, 1)</f>
        <v>0</v>
      </c>
      <c r="F340">
        <f>if(surveydata3!H339="", 0, 1)</f>
        <v>0</v>
      </c>
      <c r="G340">
        <f>if(surveydata3!I339="", 0, 1)</f>
        <v>0</v>
      </c>
      <c r="H340" s="4">
        <v>35711.0</v>
      </c>
      <c r="I340" s="2">
        <f t="shared" si="1"/>
        <v>20</v>
      </c>
      <c r="J340" s="2">
        <v>7.0</v>
      </c>
      <c r="K340" s="2">
        <v>120.0</v>
      </c>
      <c r="L340" s="2">
        <v>12.0</v>
      </c>
      <c r="M340" s="2">
        <v>3.0</v>
      </c>
      <c r="N340" s="2" t="s">
        <v>437</v>
      </c>
      <c r="O340" s="2">
        <v>1.0</v>
      </c>
      <c r="R340" t="str">
        <f t="shared" si="2"/>
        <v/>
      </c>
      <c r="U340" t="str">
        <f t="shared" si="3"/>
        <v/>
      </c>
      <c r="V340" s="2">
        <v>1.0</v>
      </c>
      <c r="W340" s="2" t="s">
        <v>36</v>
      </c>
      <c r="Y340" t="str">
        <f t="shared" si="4"/>
        <v>Machine Learning Engineer</v>
      </c>
      <c r="Z340" s="2" t="s">
        <v>451</v>
      </c>
      <c r="AB340" t="str">
        <f t="shared" si="5"/>
        <v>Intern</v>
      </c>
      <c r="AC340" s="2" t="s">
        <v>123</v>
      </c>
      <c r="AE340" t="str">
        <f t="shared" si="6"/>
        <v>Technology &amp; Internet</v>
      </c>
      <c r="AF340" s="2">
        <v>4.0</v>
      </c>
      <c r="AG340" s="2" t="s">
        <v>1756</v>
      </c>
      <c r="AH340" s="2" t="s">
        <v>1229</v>
      </c>
      <c r="AI340" s="11">
        <f>if(surveydata3!AE339="", 0, 1)</f>
        <v>0</v>
      </c>
      <c r="AJ340" s="11">
        <f>if(surveydata3!AF339="", 0, 1)</f>
        <v>0</v>
      </c>
      <c r="AK340" s="11">
        <f>if(surveydata3!AG339="", 0, 1)</f>
        <v>0</v>
      </c>
      <c r="AL340" s="11">
        <f>if(surveydata3!AH339="", 0, 1)</f>
        <v>0</v>
      </c>
      <c r="AM340" s="11">
        <f>if(surveydata3!AI339="", 0, 1)</f>
        <v>0</v>
      </c>
      <c r="AN340" s="11">
        <f>if(surveydata3!AJ339="", 0, 1)</f>
        <v>1</v>
      </c>
      <c r="AO340" s="11">
        <f>if(surveydata3!AK339="", 0, 1)</f>
        <v>1</v>
      </c>
      <c r="AP340" s="11">
        <f>if(surveydata3!AL339="", 0, 1)</f>
        <v>0</v>
      </c>
      <c r="AQ340" s="11">
        <f>if(surveydata3!AM339="", 0, 1)</f>
        <v>0</v>
      </c>
      <c r="AR340" s="11">
        <f>if(surveydata3!AN339="", 0, 1)</f>
        <v>0</v>
      </c>
      <c r="AS340" s="2" t="s">
        <v>79</v>
      </c>
      <c r="AU340" t="str">
        <f t="shared" si="7"/>
        <v>Slack Channel</v>
      </c>
      <c r="AV340" s="2">
        <v>5.0</v>
      </c>
      <c r="AX340">
        <f t="shared" si="8"/>
        <v>5</v>
      </c>
      <c r="AZ340" s="2" t="s">
        <v>1757</v>
      </c>
      <c r="BA340" t="str">
        <f t="shared" si="9"/>
        <v>8+</v>
      </c>
      <c r="BB340" s="2">
        <v>6.0</v>
      </c>
      <c r="BC340" s="2" t="s">
        <v>1758</v>
      </c>
      <c r="BD340" s="2" t="s">
        <v>84</v>
      </c>
      <c r="BF340" t="str">
        <f t="shared" si="10"/>
        <v>Friend / word of mouth</v>
      </c>
      <c r="BG340" s="2">
        <v>10.0</v>
      </c>
      <c r="BH340" s="2" t="s">
        <v>1759</v>
      </c>
      <c r="BI340" s="2" t="s">
        <v>1760</v>
      </c>
    </row>
    <row r="341">
      <c r="A341" s="2">
        <v>338.0</v>
      </c>
      <c r="B341">
        <f>if(surveydata3!D340="", 0, 1)</f>
        <v>0</v>
      </c>
      <c r="C341">
        <f>if(surveydata3!E340="", 0, 1)</f>
        <v>0</v>
      </c>
      <c r="D341">
        <f>if(surveydata3!F340="", 0, 1)</f>
        <v>0</v>
      </c>
      <c r="E341">
        <f>if(surveydata3!G340="", 0, 1)</f>
        <v>1</v>
      </c>
      <c r="F341">
        <f>if(surveydata3!H340="", 0, 1)</f>
        <v>1</v>
      </c>
      <c r="G341">
        <f>if(surveydata3!I340="", 0, 1)</f>
        <v>0</v>
      </c>
      <c r="H341" s="4">
        <v>34628.0</v>
      </c>
      <c r="I341" s="2">
        <f t="shared" si="1"/>
        <v>23</v>
      </c>
      <c r="J341" s="2">
        <v>6.0</v>
      </c>
      <c r="K341" s="2">
        <v>40.0</v>
      </c>
      <c r="L341" s="2">
        <v>12.0</v>
      </c>
      <c r="M341" s="2">
        <v>5.0</v>
      </c>
      <c r="N341" s="2" t="s">
        <v>437</v>
      </c>
      <c r="O341" s="2">
        <v>1.0</v>
      </c>
      <c r="P341" s="2" t="s">
        <v>108</v>
      </c>
      <c r="R341" t="str">
        <f t="shared" si="2"/>
        <v>jacket (brand is TBD... probably Patagonia)</v>
      </c>
      <c r="S341" s="2" t="s">
        <v>135</v>
      </c>
      <c r="U341" t="str">
        <f t="shared" si="3"/>
        <v>“A quality life demands quality questions”</v>
      </c>
      <c r="V341" s="2">
        <v>1.0</v>
      </c>
      <c r="W341" s="2" t="s">
        <v>315</v>
      </c>
      <c r="Y341" t="str">
        <f t="shared" si="4"/>
        <v>Software Engineer</v>
      </c>
      <c r="Z341" s="2" t="s">
        <v>111</v>
      </c>
      <c r="AB341" t="str">
        <f t="shared" si="5"/>
        <v>Individual Contributor</v>
      </c>
      <c r="AC341" s="2" t="s">
        <v>112</v>
      </c>
      <c r="AE341" t="str">
        <f t="shared" si="6"/>
        <v>Business Support &amp; Logistics</v>
      </c>
      <c r="AF341" s="2">
        <v>0.0</v>
      </c>
      <c r="AG341" s="2" t="s">
        <v>1442</v>
      </c>
      <c r="AH341" s="2" t="s">
        <v>78</v>
      </c>
      <c r="AI341" s="11">
        <f>if(surveydata3!AE340="", 0, 1)</f>
        <v>0</v>
      </c>
      <c r="AJ341" s="11">
        <f>if(surveydata3!AF340="", 0, 1)</f>
        <v>0</v>
      </c>
      <c r="AK341" s="11">
        <f>if(surveydata3!AG340="", 0, 1)</f>
        <v>0</v>
      </c>
      <c r="AL341" s="11">
        <f>if(surveydata3!AH340="", 0, 1)</f>
        <v>0</v>
      </c>
      <c r="AM341" s="11">
        <f>if(surveydata3!AI340="", 0, 1)</f>
        <v>1</v>
      </c>
      <c r="AN341" s="11">
        <f>if(surveydata3!AJ340="", 0, 1)</f>
        <v>0</v>
      </c>
      <c r="AO341" s="11">
        <f>if(surveydata3!AK340="", 0, 1)</f>
        <v>0</v>
      </c>
      <c r="AP341" s="11">
        <f>if(surveydata3!AL340="", 0, 1)</f>
        <v>0</v>
      </c>
      <c r="AQ341" s="11">
        <f>if(surveydata3!AM340="", 0, 1)</f>
        <v>0</v>
      </c>
      <c r="AR341" s="11">
        <f>if(surveydata3!AN340="", 0, 1)</f>
        <v>0</v>
      </c>
      <c r="AS341" s="2" t="s">
        <v>97</v>
      </c>
      <c r="AU341" t="str">
        <f t="shared" si="7"/>
        <v>Forums</v>
      </c>
      <c r="AV341" s="2">
        <v>4.0</v>
      </c>
      <c r="AX341">
        <f t="shared" si="8"/>
        <v>4</v>
      </c>
      <c r="AY341" s="2">
        <v>2.0</v>
      </c>
      <c r="BA341">
        <f t="shared" si="9"/>
        <v>2</v>
      </c>
      <c r="BB341" s="2">
        <v>48.0</v>
      </c>
      <c r="BC341" s="2" t="s">
        <v>1761</v>
      </c>
      <c r="BD341" s="2" t="s">
        <v>101</v>
      </c>
      <c r="BF341" t="str">
        <f t="shared" si="10"/>
        <v>Google</v>
      </c>
      <c r="BG341" s="2">
        <v>9.0</v>
      </c>
      <c r="BH341" s="2" t="s">
        <v>1762</v>
      </c>
      <c r="BI341" s="2" t="s">
        <v>1763</v>
      </c>
    </row>
    <row r="342">
      <c r="A342" s="2">
        <v>339.0</v>
      </c>
      <c r="B342">
        <f>if(surveydata3!D341="", 0, 1)</f>
        <v>1</v>
      </c>
      <c r="C342">
        <f>if(surveydata3!E341="", 0, 1)</f>
        <v>1</v>
      </c>
      <c r="D342">
        <f>if(surveydata3!F341="", 0, 1)</f>
        <v>0</v>
      </c>
      <c r="E342">
        <f>if(surveydata3!G341="", 0, 1)</f>
        <v>0</v>
      </c>
      <c r="F342">
        <f>if(surveydata3!H341="", 0, 1)</f>
        <v>1</v>
      </c>
      <c r="G342">
        <f>if(surveydata3!I341="", 0, 1)</f>
        <v>0</v>
      </c>
      <c r="H342" s="4">
        <v>35373.0</v>
      </c>
      <c r="I342" s="2">
        <f t="shared" si="1"/>
        <v>21</v>
      </c>
      <c r="J342" s="2">
        <v>6.0</v>
      </c>
      <c r="K342" s="2">
        <v>0.0</v>
      </c>
      <c r="L342" s="2">
        <v>12.0</v>
      </c>
      <c r="M342" s="2">
        <v>4.0</v>
      </c>
      <c r="N342" s="2" t="s">
        <v>167</v>
      </c>
      <c r="O342" s="2">
        <v>1.0</v>
      </c>
      <c r="P342" s="2" t="s">
        <v>129</v>
      </c>
      <c r="R342" t="str">
        <f t="shared" si="2"/>
        <v>backpack</v>
      </c>
      <c r="S342" s="2" t="s">
        <v>90</v>
      </c>
      <c r="U342" t="str">
        <f t="shared" si="3"/>
        <v>”Math - all the cool kids are doing it”</v>
      </c>
      <c r="V342" s="2">
        <v>0.0</v>
      </c>
      <c r="Y342" t="str">
        <f t="shared" si="4"/>
        <v/>
      </c>
      <c r="AB342" t="str">
        <f t="shared" si="5"/>
        <v/>
      </c>
      <c r="AE342" t="str">
        <f t="shared" si="6"/>
        <v/>
      </c>
      <c r="AH342" s="2" t="s">
        <v>78</v>
      </c>
      <c r="AI342" s="11">
        <f>if(surveydata3!AE341="", 0, 1)</f>
        <v>0</v>
      </c>
      <c r="AJ342" s="11">
        <f>if(surveydata3!AF341="", 0, 1)</f>
        <v>0</v>
      </c>
      <c r="AK342" s="11">
        <f>if(surveydata3!AG341="", 0, 1)</f>
        <v>0</v>
      </c>
      <c r="AL342" s="11">
        <f>if(surveydata3!AH341="", 0, 1)</f>
        <v>0</v>
      </c>
      <c r="AM342" s="11">
        <f>if(surveydata3!AI341="", 0, 1)</f>
        <v>0</v>
      </c>
      <c r="AN342" s="11">
        <f>if(surveydata3!AJ341="", 0, 1)</f>
        <v>1</v>
      </c>
      <c r="AO342" s="11">
        <f>if(surveydata3!AK341="", 0, 1)</f>
        <v>0</v>
      </c>
      <c r="AP342" s="11">
        <f>if(surveydata3!AL341="", 0, 1)</f>
        <v>0</v>
      </c>
      <c r="AQ342" s="11">
        <f>if(surveydata3!AM341="", 0, 1)</f>
        <v>0</v>
      </c>
      <c r="AR342" s="11">
        <f>if(surveydata3!AN341="", 0, 1)</f>
        <v>0</v>
      </c>
      <c r="AS342" s="2" t="s">
        <v>79</v>
      </c>
      <c r="AU342" t="str">
        <f t="shared" si="7"/>
        <v>Slack Channel</v>
      </c>
      <c r="AV342" s="2">
        <v>3.0</v>
      </c>
      <c r="AX342">
        <f t="shared" si="8"/>
        <v>3</v>
      </c>
      <c r="AY342" s="2">
        <v>6.0</v>
      </c>
      <c r="BA342">
        <f t="shared" si="9"/>
        <v>6</v>
      </c>
      <c r="BB342" s="2">
        <v>80.0</v>
      </c>
      <c r="BC342" s="2" t="s">
        <v>1764</v>
      </c>
      <c r="BE342" s="2" t="s">
        <v>1553</v>
      </c>
      <c r="BF342" t="str">
        <f t="shared" si="10"/>
        <v>WeChat</v>
      </c>
      <c r="BG342" s="2">
        <v>9.0</v>
      </c>
      <c r="BH342" s="2" t="s">
        <v>1765</v>
      </c>
      <c r="BI342" s="2" t="s">
        <v>1766</v>
      </c>
      <c r="BJ342" s="2" t="s">
        <v>1767</v>
      </c>
    </row>
    <row r="343">
      <c r="A343" s="2">
        <v>340.0</v>
      </c>
      <c r="B343">
        <f>if(surveydata3!D342="", 0, 1)</f>
        <v>0</v>
      </c>
      <c r="C343">
        <f>if(surveydata3!E342="", 0, 1)</f>
        <v>0</v>
      </c>
      <c r="D343">
        <f>if(surveydata3!F342="", 0, 1)</f>
        <v>0</v>
      </c>
      <c r="E343">
        <f>if(surveydata3!G342="", 0, 1)</f>
        <v>0</v>
      </c>
      <c r="F343">
        <f>if(surveydata3!H342="", 0, 1)</f>
        <v>1</v>
      </c>
      <c r="G343">
        <f>if(surveydata3!I342="", 0, 1)</f>
        <v>0</v>
      </c>
      <c r="H343" s="4">
        <v>32492.0</v>
      </c>
      <c r="I343" s="2">
        <f t="shared" si="1"/>
        <v>29</v>
      </c>
      <c r="J343" s="2">
        <v>8.0</v>
      </c>
      <c r="K343" s="2">
        <v>120.0</v>
      </c>
      <c r="L343" s="2">
        <v>10.0</v>
      </c>
      <c r="M343" s="2">
        <v>10.0</v>
      </c>
      <c r="N343" s="2" t="s">
        <v>327</v>
      </c>
      <c r="O343" s="2">
        <v>0.0</v>
      </c>
      <c r="P343" s="2" t="s">
        <v>108</v>
      </c>
      <c r="R343" t="str">
        <f t="shared" si="2"/>
        <v>jacket (brand is TBD... probably Patagonia)</v>
      </c>
      <c r="S343" s="2" t="s">
        <v>72</v>
      </c>
      <c r="U343" t="str">
        <f t="shared" si="3"/>
        <v>“Data is the new bacon"</v>
      </c>
      <c r="V343" s="2">
        <v>1.0</v>
      </c>
      <c r="W343" s="2" t="s">
        <v>315</v>
      </c>
      <c r="Y343" t="str">
        <f t="shared" si="4"/>
        <v>Software Engineer</v>
      </c>
      <c r="Z343" s="2" t="s">
        <v>111</v>
      </c>
      <c r="AB343" t="str">
        <f t="shared" si="5"/>
        <v>Individual Contributor</v>
      </c>
      <c r="AC343" s="2" t="s">
        <v>123</v>
      </c>
      <c r="AE343" t="str">
        <f t="shared" si="6"/>
        <v>Technology &amp; Internet</v>
      </c>
      <c r="AF343" s="2">
        <v>7.0</v>
      </c>
      <c r="AG343" s="2" t="s">
        <v>1768</v>
      </c>
      <c r="AH343" s="2" t="s">
        <v>78</v>
      </c>
      <c r="AI343" s="11">
        <f>if(surveydata3!AE342="", 0, 1)</f>
        <v>0</v>
      </c>
      <c r="AJ343" s="11">
        <f>if(surveydata3!AF342="", 0, 1)</f>
        <v>0</v>
      </c>
      <c r="AK343" s="11">
        <f>if(surveydata3!AG342="", 0, 1)</f>
        <v>0</v>
      </c>
      <c r="AL343" s="11">
        <f>if(surveydata3!AH342="", 0, 1)</f>
        <v>1</v>
      </c>
      <c r="AM343" s="11">
        <f>if(surveydata3!AI342="", 0, 1)</f>
        <v>0</v>
      </c>
      <c r="AN343" s="11">
        <f>if(surveydata3!AJ342="", 0, 1)</f>
        <v>0</v>
      </c>
      <c r="AO343" s="11">
        <f>if(surveydata3!AK342="", 0, 1)</f>
        <v>0</v>
      </c>
      <c r="AP343" s="11">
        <f>if(surveydata3!AL342="", 0, 1)</f>
        <v>0</v>
      </c>
      <c r="AQ343" s="11">
        <f>if(surveydata3!AM342="", 0, 1)</f>
        <v>0</v>
      </c>
      <c r="AR343" s="11">
        <f>if(surveydata3!AN342="", 0, 1)</f>
        <v>0</v>
      </c>
      <c r="AS343" s="2" t="s">
        <v>79</v>
      </c>
      <c r="AU343" t="str">
        <f t="shared" si="7"/>
        <v>Slack Channel</v>
      </c>
      <c r="AW343" s="2">
        <v>10.0</v>
      </c>
      <c r="AX343">
        <f t="shared" si="8"/>
        <v>10</v>
      </c>
      <c r="AY343" s="2">
        <v>6.0</v>
      </c>
      <c r="BA343">
        <f t="shared" si="9"/>
        <v>6</v>
      </c>
      <c r="BB343" s="2">
        <v>6.0</v>
      </c>
      <c r="BC343" s="2" t="s">
        <v>1769</v>
      </c>
      <c r="BD343" s="2" t="s">
        <v>101</v>
      </c>
      <c r="BF343" t="str">
        <f t="shared" si="10"/>
        <v>Google</v>
      </c>
      <c r="BG343" s="2">
        <v>10.0</v>
      </c>
      <c r="BH343" s="2" t="s">
        <v>1770</v>
      </c>
      <c r="BI343" s="2" t="s">
        <v>1577</v>
      </c>
    </row>
    <row r="344">
      <c r="A344" s="2">
        <v>341.0</v>
      </c>
      <c r="B344">
        <f>if(surveydata3!D343="", 0, 1)</f>
        <v>1</v>
      </c>
      <c r="C344">
        <f>if(surveydata3!E343="", 0, 1)</f>
        <v>0</v>
      </c>
      <c r="D344">
        <f>if(surveydata3!F343="", 0, 1)</f>
        <v>0</v>
      </c>
      <c r="E344">
        <f>if(surveydata3!G343="", 0, 1)</f>
        <v>0</v>
      </c>
      <c r="F344">
        <f>if(surveydata3!H343="", 0, 1)</f>
        <v>0</v>
      </c>
      <c r="G344">
        <f>if(surveydata3!I343="", 0, 1)</f>
        <v>0</v>
      </c>
      <c r="H344" s="4">
        <v>32577.0</v>
      </c>
      <c r="I344" s="2">
        <f t="shared" si="1"/>
        <v>29</v>
      </c>
      <c r="J344" s="2">
        <v>7.0</v>
      </c>
      <c r="K344" s="2">
        <v>420.0</v>
      </c>
      <c r="L344" s="2">
        <v>5.0</v>
      </c>
      <c r="M344" s="2">
        <v>3.0</v>
      </c>
      <c r="N344" s="2" t="s">
        <v>120</v>
      </c>
      <c r="O344" s="2">
        <v>0.0</v>
      </c>
      <c r="P344" s="2" t="s">
        <v>89</v>
      </c>
      <c r="R344" t="str">
        <f t="shared" si="2"/>
        <v>t-shirt</v>
      </c>
      <c r="S344" s="2" t="s">
        <v>130</v>
      </c>
      <c r="U344" t="str">
        <f t="shared" si="3"/>
        <v>“Machine learning for life”</v>
      </c>
      <c r="V344" s="2">
        <v>0.0</v>
      </c>
      <c r="Y344" t="str">
        <f t="shared" si="4"/>
        <v/>
      </c>
      <c r="AB344" t="str">
        <f t="shared" si="5"/>
        <v/>
      </c>
      <c r="AE344" t="str">
        <f t="shared" si="6"/>
        <v/>
      </c>
      <c r="AH344" s="2" t="s">
        <v>78</v>
      </c>
      <c r="AI344" s="11">
        <f>if(surveydata3!AE343="", 0, 1)</f>
        <v>0</v>
      </c>
      <c r="AJ344" s="11">
        <f>if(surveydata3!AF343="", 0, 1)</f>
        <v>0</v>
      </c>
      <c r="AK344" s="11">
        <f>if(surveydata3!AG343="", 0, 1)</f>
        <v>0</v>
      </c>
      <c r="AL344" s="11">
        <f>if(surveydata3!AH343="", 0, 1)</f>
        <v>1</v>
      </c>
      <c r="AM344" s="11">
        <f>if(surveydata3!AI343="", 0, 1)</f>
        <v>0</v>
      </c>
      <c r="AN344" s="11">
        <f>if(surveydata3!AJ343="", 0, 1)</f>
        <v>0</v>
      </c>
      <c r="AO344" s="11">
        <f>if(surveydata3!AK343="", 0, 1)</f>
        <v>0</v>
      </c>
      <c r="AP344" s="11">
        <f>if(surveydata3!AL343="", 0, 1)</f>
        <v>0</v>
      </c>
      <c r="AQ344" s="11">
        <f>if(surveydata3!AM343="", 0, 1)</f>
        <v>0</v>
      </c>
      <c r="AR344" s="11">
        <f>if(surveydata3!AN343="", 0, 1)</f>
        <v>0</v>
      </c>
      <c r="AS344" s="2" t="s">
        <v>97</v>
      </c>
      <c r="AU344" t="str">
        <f t="shared" si="7"/>
        <v>Forums</v>
      </c>
      <c r="AV344" s="2">
        <v>6.0</v>
      </c>
      <c r="AX344">
        <f t="shared" si="8"/>
        <v>6</v>
      </c>
      <c r="AY344" s="2">
        <v>6.0</v>
      </c>
      <c r="BA344">
        <f t="shared" si="9"/>
        <v>6</v>
      </c>
      <c r="BB344" s="2">
        <v>1.0</v>
      </c>
      <c r="BC344" s="2" t="s">
        <v>1771</v>
      </c>
      <c r="BD344" s="2" t="s">
        <v>101</v>
      </c>
      <c r="BF344" t="str">
        <f t="shared" si="10"/>
        <v>Google</v>
      </c>
      <c r="BG344" s="2">
        <v>4.0</v>
      </c>
      <c r="BH344" s="2" t="s">
        <v>1772</v>
      </c>
    </row>
    <row r="345">
      <c r="A345" s="2">
        <v>342.0</v>
      </c>
      <c r="B345">
        <f>if(surveydata3!D344="", 0, 1)</f>
        <v>1</v>
      </c>
      <c r="C345">
        <f>if(surveydata3!E344="", 0, 1)</f>
        <v>0</v>
      </c>
      <c r="D345">
        <f>if(surveydata3!F344="", 0, 1)</f>
        <v>0</v>
      </c>
      <c r="E345">
        <f>if(surveydata3!G344="", 0, 1)</f>
        <v>1</v>
      </c>
      <c r="F345">
        <f>if(surveydata3!H344="", 0, 1)</f>
        <v>1</v>
      </c>
      <c r="G345">
        <f>if(surveydata3!I344="", 0, 1)</f>
        <v>0</v>
      </c>
      <c r="H345" s="4">
        <v>35261.0</v>
      </c>
      <c r="I345" s="2">
        <f t="shared" si="1"/>
        <v>22</v>
      </c>
      <c r="J345" s="2">
        <v>7.0</v>
      </c>
      <c r="K345" s="2">
        <v>0.0</v>
      </c>
      <c r="L345" s="2">
        <v>10.0</v>
      </c>
      <c r="M345" s="2">
        <v>45.0</v>
      </c>
      <c r="N345" s="2" t="s">
        <v>405</v>
      </c>
      <c r="O345" s="2">
        <v>1.0</v>
      </c>
      <c r="P345" s="2" t="s">
        <v>193</v>
      </c>
      <c r="R345" t="str">
        <f t="shared" si="2"/>
        <v>shoes (brand is TBD… probably Adidas or Puma)</v>
      </c>
      <c r="S345" s="2" t="s">
        <v>130</v>
      </c>
      <c r="U345" t="str">
        <f t="shared" si="3"/>
        <v>“Machine learning for life”</v>
      </c>
      <c r="V345" s="2">
        <v>0.0</v>
      </c>
      <c r="Y345" t="str">
        <f t="shared" si="4"/>
        <v/>
      </c>
      <c r="AB345" t="str">
        <f t="shared" si="5"/>
        <v/>
      </c>
      <c r="AE345" t="str">
        <f t="shared" si="6"/>
        <v/>
      </c>
      <c r="AH345" s="2" t="s">
        <v>464</v>
      </c>
      <c r="AI345" s="11">
        <f>if(surveydata3!AE344="", 0, 1)</f>
        <v>1</v>
      </c>
      <c r="AJ345" s="11">
        <f>if(surveydata3!AF344="", 0, 1)</f>
        <v>0</v>
      </c>
      <c r="AK345" s="11">
        <f>if(surveydata3!AG344="", 0, 1)</f>
        <v>0</v>
      </c>
      <c r="AL345" s="11">
        <f>if(surveydata3!AH344="", 0, 1)</f>
        <v>0</v>
      </c>
      <c r="AM345" s="11">
        <f>if(surveydata3!AI344="", 0, 1)</f>
        <v>0</v>
      </c>
      <c r="AN345" s="11">
        <f>if(surveydata3!AJ344="", 0, 1)</f>
        <v>1</v>
      </c>
      <c r="AO345" s="11">
        <f>if(surveydata3!AK344="", 0, 1)</f>
        <v>0</v>
      </c>
      <c r="AP345" s="11">
        <f>if(surveydata3!AL344="", 0, 1)</f>
        <v>0</v>
      </c>
      <c r="AQ345" s="11">
        <f>if(surveydata3!AM344="", 0, 1)</f>
        <v>0</v>
      </c>
      <c r="AR345" s="11">
        <f>if(surveydata3!AN344="", 0, 1)</f>
        <v>1</v>
      </c>
      <c r="AS345" s="2" t="s">
        <v>79</v>
      </c>
      <c r="AU345" t="str">
        <f t="shared" si="7"/>
        <v>Slack Channel</v>
      </c>
      <c r="AW345" s="2">
        <v>18.0</v>
      </c>
      <c r="AX345">
        <f t="shared" si="8"/>
        <v>18</v>
      </c>
      <c r="AZ345" s="2">
        <v>40.0</v>
      </c>
      <c r="BA345">
        <f t="shared" si="9"/>
        <v>40</v>
      </c>
      <c r="BB345" s="2">
        <v>18.0</v>
      </c>
      <c r="BC345" s="2" t="s">
        <v>1774</v>
      </c>
      <c r="BD345" s="2" t="s">
        <v>101</v>
      </c>
      <c r="BF345" t="str">
        <f t="shared" si="10"/>
        <v>Google</v>
      </c>
      <c r="BG345" s="2">
        <v>10.0</v>
      </c>
      <c r="BH345" s="2" t="s">
        <v>1775</v>
      </c>
      <c r="BI345" s="2" t="s">
        <v>1776</v>
      </c>
    </row>
    <row r="346">
      <c r="A346" s="2">
        <v>343.0</v>
      </c>
      <c r="B346">
        <f>if(surveydata3!D345="", 0, 1)</f>
        <v>1</v>
      </c>
      <c r="C346">
        <f>if(surveydata3!E345="", 0, 1)</f>
        <v>0</v>
      </c>
      <c r="D346">
        <f>if(surveydata3!F345="", 0, 1)</f>
        <v>0</v>
      </c>
      <c r="E346">
        <f>if(surveydata3!G345="", 0, 1)</f>
        <v>0</v>
      </c>
      <c r="F346">
        <f>if(surveydata3!H345="", 0, 1)</f>
        <v>0</v>
      </c>
      <c r="G346">
        <f>if(surveydata3!I345="", 0, 1)</f>
        <v>0</v>
      </c>
      <c r="H346" s="4">
        <v>32329.0</v>
      </c>
      <c r="I346" s="2">
        <f t="shared" si="1"/>
        <v>30</v>
      </c>
      <c r="J346" s="2">
        <v>7.0</v>
      </c>
      <c r="K346" s="2">
        <v>25.0</v>
      </c>
      <c r="L346" s="2">
        <v>9.0</v>
      </c>
      <c r="M346" s="2">
        <v>8.0</v>
      </c>
      <c r="N346" s="2" t="s">
        <v>291</v>
      </c>
      <c r="O346" s="2">
        <v>0.0</v>
      </c>
      <c r="P346" s="2" t="s">
        <v>491</v>
      </c>
      <c r="R346" t="str">
        <f t="shared" si="2"/>
        <v>track suit / sweat suit</v>
      </c>
      <c r="S346" s="2" t="s">
        <v>130</v>
      </c>
      <c r="U346" t="str">
        <f t="shared" si="3"/>
        <v>“Machine learning for life”</v>
      </c>
      <c r="V346" s="2">
        <v>1.0</v>
      </c>
      <c r="W346" s="2" t="s">
        <v>524</v>
      </c>
      <c r="Y346" t="str">
        <f t="shared" si="4"/>
        <v>Consulting</v>
      </c>
      <c r="Z346" s="2" t="s">
        <v>111</v>
      </c>
      <c r="AB346" t="str">
        <f t="shared" si="5"/>
        <v>Individual Contributor</v>
      </c>
      <c r="AC346" s="2" t="s">
        <v>469</v>
      </c>
      <c r="AE346" t="str">
        <f t="shared" si="6"/>
        <v>Construction, Machinery, and Homes</v>
      </c>
      <c r="AF346" s="2">
        <v>2.0</v>
      </c>
      <c r="AG346" s="2" t="s">
        <v>362</v>
      </c>
      <c r="AH346" s="2" t="s">
        <v>114</v>
      </c>
      <c r="AI346" s="11">
        <f>if(surveydata3!AE345="", 0, 1)</f>
        <v>0</v>
      </c>
      <c r="AJ346" s="11">
        <f>if(surveydata3!AF345="", 0, 1)</f>
        <v>0</v>
      </c>
      <c r="AK346" s="11">
        <f>if(surveydata3!AG345="", 0, 1)</f>
        <v>0</v>
      </c>
      <c r="AL346" s="11">
        <f>if(surveydata3!AH345="", 0, 1)</f>
        <v>0</v>
      </c>
      <c r="AM346" s="11">
        <f>if(surveydata3!AI345="", 0, 1)</f>
        <v>0</v>
      </c>
      <c r="AN346" s="11">
        <f>if(surveydata3!AJ345="", 0, 1)</f>
        <v>1</v>
      </c>
      <c r="AO346" s="11">
        <f>if(surveydata3!AK345="", 0, 1)</f>
        <v>0</v>
      </c>
      <c r="AP346" s="11">
        <f>if(surveydata3!AL345="", 0, 1)</f>
        <v>0</v>
      </c>
      <c r="AQ346" s="11">
        <f>if(surveydata3!AM345="", 0, 1)</f>
        <v>0</v>
      </c>
      <c r="AR346" s="11">
        <f>if(surveydata3!AN345="", 0, 1)</f>
        <v>0</v>
      </c>
      <c r="AS346" s="2" t="s">
        <v>116</v>
      </c>
      <c r="AU346" t="str">
        <f t="shared" si="7"/>
        <v>Stack Overflow</v>
      </c>
      <c r="AW346" s="2">
        <v>10.0</v>
      </c>
      <c r="AX346">
        <f t="shared" si="8"/>
        <v>10</v>
      </c>
      <c r="AY346" s="2">
        <v>6.0</v>
      </c>
      <c r="BA346">
        <f t="shared" si="9"/>
        <v>6</v>
      </c>
      <c r="BB346" s="2">
        <v>20.0</v>
      </c>
      <c r="BC346" s="2" t="s">
        <v>1777</v>
      </c>
      <c r="BE346" s="2" t="s">
        <v>1778</v>
      </c>
      <c r="BF346" t="str">
        <f t="shared" si="10"/>
        <v>Don't remember.</v>
      </c>
      <c r="BG346" s="2">
        <v>7.0</v>
      </c>
      <c r="BH346" s="2" t="s">
        <v>494</v>
      </c>
      <c r="BI346" s="2" t="s">
        <v>1779</v>
      </c>
      <c r="BJ346" s="2" t="s">
        <v>1780</v>
      </c>
      <c r="BK346" s="2">
        <v>0.0</v>
      </c>
    </row>
    <row r="347">
      <c r="A347" s="2">
        <v>344.0</v>
      </c>
      <c r="B347">
        <f>if(surveydata3!D346="", 0, 1)</f>
        <v>0</v>
      </c>
      <c r="C347">
        <f>if(surveydata3!E346="", 0, 1)</f>
        <v>0</v>
      </c>
      <c r="D347">
        <f>if(surveydata3!F346="", 0, 1)</f>
        <v>0</v>
      </c>
      <c r="E347">
        <f>if(surveydata3!G346="", 0, 1)</f>
        <v>0</v>
      </c>
      <c r="F347">
        <f>if(surveydata3!H346="", 0, 1)</f>
        <v>1</v>
      </c>
      <c r="G347">
        <f>if(surveydata3!I346="", 0, 1)</f>
        <v>0</v>
      </c>
      <c r="H347" s="4">
        <v>33017.0</v>
      </c>
      <c r="I347" s="2">
        <f t="shared" si="1"/>
        <v>28</v>
      </c>
      <c r="J347" s="2">
        <v>5.0</v>
      </c>
      <c r="K347" s="2">
        <v>30.0</v>
      </c>
      <c r="L347" s="2">
        <v>4.0</v>
      </c>
      <c r="M347" s="2">
        <v>56.0</v>
      </c>
      <c r="N347" s="2" t="s">
        <v>437</v>
      </c>
      <c r="O347" s="2">
        <v>1.0</v>
      </c>
      <c r="R347" t="str">
        <f t="shared" si="2"/>
        <v/>
      </c>
      <c r="U347" t="str">
        <f t="shared" si="3"/>
        <v/>
      </c>
      <c r="V347" s="2">
        <v>1.0</v>
      </c>
      <c r="W347" s="2" t="s">
        <v>315</v>
      </c>
      <c r="Y347" t="str">
        <f t="shared" si="4"/>
        <v>Software Engineer</v>
      </c>
      <c r="Z347" s="2" t="s">
        <v>147</v>
      </c>
      <c r="AB347" t="str">
        <f t="shared" si="5"/>
        <v>Not Applicable</v>
      </c>
      <c r="AC347" s="2" t="s">
        <v>531</v>
      </c>
      <c r="AE347" t="str">
        <f t="shared" si="6"/>
        <v>Government</v>
      </c>
      <c r="AF347" s="2">
        <v>4.0</v>
      </c>
      <c r="AG347" s="2" t="s">
        <v>1781</v>
      </c>
      <c r="AH347" s="2" t="s">
        <v>78</v>
      </c>
      <c r="AI347" s="11">
        <f>if(surveydata3!AE346="", 0, 1)</f>
        <v>0</v>
      </c>
      <c r="AJ347" s="11">
        <f>if(surveydata3!AF346="", 0, 1)</f>
        <v>0</v>
      </c>
      <c r="AK347" s="11">
        <f>if(surveydata3!AG346="", 0, 1)</f>
        <v>0</v>
      </c>
      <c r="AL347" s="11">
        <f>if(surveydata3!AH346="", 0, 1)</f>
        <v>0</v>
      </c>
      <c r="AM347" s="11">
        <f>if(surveydata3!AI346="", 0, 1)</f>
        <v>0</v>
      </c>
      <c r="AN347" s="11">
        <f>if(surveydata3!AJ346="", 0, 1)</f>
        <v>1</v>
      </c>
      <c r="AO347" s="11">
        <f>if(surveydata3!AK346="", 0, 1)</f>
        <v>0</v>
      </c>
      <c r="AP347" s="11">
        <f>if(surveydata3!AL346="", 0, 1)</f>
        <v>0</v>
      </c>
      <c r="AQ347" s="11">
        <f>if(surveydata3!AM346="", 0, 1)</f>
        <v>0</v>
      </c>
      <c r="AR347" s="11">
        <f>if(surveydata3!AN346="", 0, 1)</f>
        <v>1</v>
      </c>
      <c r="AS347" s="2" t="s">
        <v>97</v>
      </c>
      <c r="AU347" t="str">
        <f t="shared" si="7"/>
        <v>Forums</v>
      </c>
      <c r="AV347" s="2">
        <v>5.0</v>
      </c>
      <c r="AX347">
        <f t="shared" si="8"/>
        <v>5</v>
      </c>
      <c r="AY347" s="2">
        <v>4.0</v>
      </c>
      <c r="BA347">
        <f t="shared" si="9"/>
        <v>4</v>
      </c>
      <c r="BB347" s="2">
        <v>6.0</v>
      </c>
      <c r="BC347" s="2" t="s">
        <v>1783</v>
      </c>
      <c r="BD347" s="2" t="s">
        <v>101</v>
      </c>
      <c r="BF347" t="str">
        <f t="shared" si="10"/>
        <v>Google</v>
      </c>
      <c r="BG347" s="2">
        <v>10.0</v>
      </c>
      <c r="BH347" s="2" t="s">
        <v>1784</v>
      </c>
      <c r="BI347" s="2" t="s">
        <v>1785</v>
      </c>
      <c r="BJ347" s="2" t="s">
        <v>1786</v>
      </c>
    </row>
    <row r="348">
      <c r="A348" s="2">
        <v>345.0</v>
      </c>
      <c r="B348">
        <f>if(surveydata3!D347="", 0, 1)</f>
        <v>0</v>
      </c>
      <c r="C348">
        <f>if(surveydata3!E347="", 0, 1)</f>
        <v>1</v>
      </c>
      <c r="D348">
        <f>if(surveydata3!F347="", 0, 1)</f>
        <v>1</v>
      </c>
      <c r="E348">
        <f>if(surveydata3!G347="", 0, 1)</f>
        <v>0</v>
      </c>
      <c r="F348">
        <f>if(surveydata3!H347="", 0, 1)</f>
        <v>0</v>
      </c>
      <c r="G348">
        <f>if(surveydata3!I347="", 0, 1)</f>
        <v>0</v>
      </c>
      <c r="H348" s="4">
        <v>32297.0</v>
      </c>
      <c r="I348" s="2">
        <f t="shared" si="1"/>
        <v>30</v>
      </c>
      <c r="J348" s="2">
        <v>7.0</v>
      </c>
      <c r="K348" s="2">
        <v>20.0</v>
      </c>
      <c r="L348" s="2">
        <v>10.0</v>
      </c>
      <c r="M348" s="2">
        <v>3.0</v>
      </c>
      <c r="N348" s="2" t="s">
        <v>120</v>
      </c>
      <c r="O348" s="2">
        <v>0.0</v>
      </c>
      <c r="P348" s="2" t="s">
        <v>129</v>
      </c>
      <c r="R348" t="str">
        <f t="shared" si="2"/>
        <v>backpack</v>
      </c>
      <c r="S348" s="2" t="s">
        <v>90</v>
      </c>
      <c r="U348" t="str">
        <f t="shared" si="3"/>
        <v>”Math - all the cool kids are doing it”</v>
      </c>
      <c r="V348" s="2">
        <v>1.0</v>
      </c>
      <c r="W348" s="2" t="s">
        <v>224</v>
      </c>
      <c r="Y348" t="str">
        <f t="shared" si="4"/>
        <v>Data Scientist</v>
      </c>
      <c r="Z348" s="2" t="s">
        <v>111</v>
      </c>
      <c r="AB348" t="str">
        <f t="shared" si="5"/>
        <v>Individual Contributor</v>
      </c>
      <c r="AC348" s="2" t="s">
        <v>228</v>
      </c>
      <c r="AE348" t="str">
        <f t="shared" si="6"/>
        <v>Healthcare and Pharmaceuticals</v>
      </c>
      <c r="AF348" s="2">
        <v>3.0</v>
      </c>
      <c r="AG348" s="2" t="s">
        <v>1787</v>
      </c>
      <c r="AH348" s="2" t="s">
        <v>96</v>
      </c>
      <c r="AI348" s="11">
        <f>if(surveydata3!AE347="", 0, 1)</f>
        <v>0</v>
      </c>
      <c r="AJ348" s="11">
        <f>if(surveydata3!AF347="", 0, 1)</f>
        <v>0</v>
      </c>
      <c r="AK348" s="11">
        <f>if(surveydata3!AG347="", 0, 1)</f>
        <v>1</v>
      </c>
      <c r="AL348" s="11">
        <f>if(surveydata3!AH347="", 0, 1)</f>
        <v>1</v>
      </c>
      <c r="AM348" s="11">
        <f>if(surveydata3!AI347="", 0, 1)</f>
        <v>0</v>
      </c>
      <c r="AN348" s="11">
        <f>if(surveydata3!AJ347="", 0, 1)</f>
        <v>0</v>
      </c>
      <c r="AO348" s="11">
        <f>if(surveydata3!AK347="", 0, 1)</f>
        <v>0</v>
      </c>
      <c r="AP348" s="11">
        <f>if(surveydata3!AL347="", 0, 1)</f>
        <v>0</v>
      </c>
      <c r="AQ348" s="11">
        <f>if(surveydata3!AM347="", 0, 1)</f>
        <v>0</v>
      </c>
      <c r="AR348" s="11">
        <f>if(surveydata3!AN347="", 0, 1)</f>
        <v>0</v>
      </c>
      <c r="AS348" s="2" t="s">
        <v>97</v>
      </c>
      <c r="AU348" t="str">
        <f t="shared" si="7"/>
        <v>Forums</v>
      </c>
      <c r="AV348" s="2">
        <v>6.0</v>
      </c>
      <c r="AX348">
        <f t="shared" si="8"/>
        <v>6</v>
      </c>
      <c r="AY348" s="2">
        <v>3.0</v>
      </c>
      <c r="BA348">
        <f t="shared" si="9"/>
        <v>3</v>
      </c>
      <c r="BB348" s="2">
        <v>8.0</v>
      </c>
      <c r="BC348" s="2" t="s">
        <v>1788</v>
      </c>
      <c r="BD348" s="2" t="s">
        <v>101</v>
      </c>
      <c r="BF348" t="str">
        <f t="shared" si="10"/>
        <v>Google</v>
      </c>
      <c r="BG348" s="2">
        <v>10.0</v>
      </c>
      <c r="BH348" s="2" t="s">
        <v>1789</v>
      </c>
    </row>
    <row r="349">
      <c r="A349" s="2">
        <v>346.0</v>
      </c>
      <c r="B349">
        <f>if(surveydata3!D348="", 0, 1)</f>
        <v>0</v>
      </c>
      <c r="C349">
        <f>if(surveydata3!E348="", 0, 1)</f>
        <v>1</v>
      </c>
      <c r="D349">
        <f>if(surveydata3!F348="", 0, 1)</f>
        <v>0</v>
      </c>
      <c r="E349">
        <f>if(surveydata3!G348="", 0, 1)</f>
        <v>0</v>
      </c>
      <c r="F349">
        <f>if(surveydata3!H348="", 0, 1)</f>
        <v>0</v>
      </c>
      <c r="G349">
        <f>if(surveydata3!I348="", 0, 1)</f>
        <v>0</v>
      </c>
      <c r="H349" s="4">
        <v>32679.0</v>
      </c>
      <c r="I349" s="2">
        <f t="shared" si="1"/>
        <v>29</v>
      </c>
      <c r="J349" s="2">
        <v>6.0</v>
      </c>
      <c r="K349" s="2">
        <v>10.0</v>
      </c>
      <c r="L349" s="2">
        <v>7.0</v>
      </c>
      <c r="M349" s="2">
        <v>3.0</v>
      </c>
      <c r="N349" s="2" t="s">
        <v>87</v>
      </c>
      <c r="O349" s="2">
        <v>0.0</v>
      </c>
      <c r="P349" s="2" t="s">
        <v>108</v>
      </c>
      <c r="R349" t="str">
        <f t="shared" si="2"/>
        <v>jacket (brand is TBD... probably Patagonia)</v>
      </c>
      <c r="S349" s="2" t="s">
        <v>130</v>
      </c>
      <c r="U349" t="str">
        <f t="shared" si="3"/>
        <v>“Machine learning for life”</v>
      </c>
      <c r="V349" s="2">
        <v>1.0</v>
      </c>
      <c r="W349" s="2" t="s">
        <v>213</v>
      </c>
      <c r="Y349" t="str">
        <f t="shared" si="4"/>
        <v>Business Intelligence / Business Analyst</v>
      </c>
      <c r="Z349" s="2" t="s">
        <v>111</v>
      </c>
      <c r="AB349" t="str">
        <f t="shared" si="5"/>
        <v>Individual Contributor</v>
      </c>
      <c r="AC349" s="2" t="s">
        <v>228</v>
      </c>
      <c r="AE349" t="str">
        <f t="shared" si="6"/>
        <v>Healthcare and Pharmaceuticals</v>
      </c>
      <c r="AF349" s="2">
        <v>3.0</v>
      </c>
      <c r="AG349" s="2" t="s">
        <v>1790</v>
      </c>
      <c r="AH349" s="2" t="s">
        <v>114</v>
      </c>
      <c r="AI349" s="11">
        <f>if(surveydata3!AE348="", 0, 1)</f>
        <v>1</v>
      </c>
      <c r="AJ349" s="11">
        <f>if(surveydata3!AF348="", 0, 1)</f>
        <v>0</v>
      </c>
      <c r="AK349" s="11">
        <f>if(surveydata3!AG348="", 0, 1)</f>
        <v>0</v>
      </c>
      <c r="AL349" s="11">
        <f>if(surveydata3!AH348="", 0, 1)</f>
        <v>1</v>
      </c>
      <c r="AM349" s="11">
        <f>if(surveydata3!AI348="", 0, 1)</f>
        <v>0</v>
      </c>
      <c r="AN349" s="11">
        <f>if(surveydata3!AJ348="", 0, 1)</f>
        <v>0</v>
      </c>
      <c r="AO349" s="11">
        <f>if(surveydata3!AK348="", 0, 1)</f>
        <v>0</v>
      </c>
      <c r="AP349" s="11">
        <f>if(surveydata3!AL348="", 0, 1)</f>
        <v>0</v>
      </c>
      <c r="AQ349" s="11">
        <f>if(surveydata3!AM348="", 0, 1)</f>
        <v>0</v>
      </c>
      <c r="AR349" s="11">
        <f>if(surveydata3!AN348="", 0, 1)</f>
        <v>0</v>
      </c>
      <c r="AS349" s="2" t="s">
        <v>97</v>
      </c>
      <c r="AU349" t="str">
        <f t="shared" si="7"/>
        <v>Forums</v>
      </c>
      <c r="AV349" s="2">
        <v>6.0</v>
      </c>
      <c r="AX349">
        <f t="shared" si="8"/>
        <v>6</v>
      </c>
      <c r="AY349" s="2">
        <v>3.0</v>
      </c>
      <c r="BA349">
        <f t="shared" si="9"/>
        <v>3</v>
      </c>
      <c r="BB349" s="2">
        <v>9.0</v>
      </c>
      <c r="BC349" s="2" t="s">
        <v>1791</v>
      </c>
      <c r="BD349" s="2" t="s">
        <v>101</v>
      </c>
      <c r="BF349" t="str">
        <f t="shared" si="10"/>
        <v>Google</v>
      </c>
      <c r="BG349" s="2">
        <v>9.0</v>
      </c>
      <c r="BH349" s="2" t="s">
        <v>1792</v>
      </c>
      <c r="BI349" s="2" t="s">
        <v>1793</v>
      </c>
      <c r="BJ349" s="2" t="s">
        <v>1794</v>
      </c>
    </row>
    <row r="350">
      <c r="A350" s="2">
        <v>347.0</v>
      </c>
      <c r="B350">
        <f>if(surveydata3!D349="", 0, 1)</f>
        <v>1</v>
      </c>
      <c r="C350">
        <f>if(surveydata3!E349="", 0, 1)</f>
        <v>1</v>
      </c>
      <c r="D350">
        <f>if(surveydata3!F349="", 0, 1)</f>
        <v>0</v>
      </c>
      <c r="E350">
        <f>if(surveydata3!G349="", 0, 1)</f>
        <v>1</v>
      </c>
      <c r="F350">
        <f>if(surveydata3!H349="", 0, 1)</f>
        <v>1</v>
      </c>
      <c r="G350">
        <f>if(surveydata3!I349="", 0, 1)</f>
        <v>0</v>
      </c>
      <c r="H350" s="4">
        <v>31625.0</v>
      </c>
      <c r="I350" s="2">
        <f t="shared" si="1"/>
        <v>32</v>
      </c>
      <c r="J350" s="2">
        <v>7.0</v>
      </c>
      <c r="K350" s="2">
        <v>25.0</v>
      </c>
      <c r="L350" s="2">
        <v>10.0</v>
      </c>
      <c r="M350" s="2">
        <v>8.0</v>
      </c>
      <c r="N350" s="2" t="s">
        <v>405</v>
      </c>
      <c r="O350" s="2">
        <v>0.0</v>
      </c>
      <c r="P350" s="2" t="s">
        <v>71</v>
      </c>
      <c r="R350" t="str">
        <f t="shared" si="2"/>
        <v>hoodie</v>
      </c>
      <c r="S350" s="2" t="s">
        <v>72</v>
      </c>
      <c r="U350" t="str">
        <f t="shared" si="3"/>
        <v>“Data is the new bacon"</v>
      </c>
      <c r="V350" s="2">
        <v>1.0</v>
      </c>
      <c r="X350" s="2" t="s">
        <v>1795</v>
      </c>
      <c r="Y350" t="str">
        <f t="shared" si="4"/>
        <v>Application Developer</v>
      </c>
      <c r="AA350" s="2" t="s">
        <v>361</v>
      </c>
      <c r="AB350" t="str">
        <f t="shared" si="5"/>
        <v>Senior</v>
      </c>
      <c r="AC350" s="2" t="s">
        <v>123</v>
      </c>
      <c r="AE350" t="str">
        <f t="shared" si="6"/>
        <v>Technology &amp; Internet</v>
      </c>
      <c r="AF350" s="2">
        <v>4.0</v>
      </c>
      <c r="AG350" s="2" t="s">
        <v>567</v>
      </c>
      <c r="AH350" s="2" t="s">
        <v>114</v>
      </c>
      <c r="AI350" s="11">
        <f>if(surveydata3!AE349="", 0, 1)</f>
        <v>0</v>
      </c>
      <c r="AJ350" s="11">
        <f>if(surveydata3!AF349="", 0, 1)</f>
        <v>0</v>
      </c>
      <c r="AK350" s="11">
        <f>if(surveydata3!AG349="", 0, 1)</f>
        <v>0</v>
      </c>
      <c r="AL350" s="11">
        <f>if(surveydata3!AH349="", 0, 1)</f>
        <v>0</v>
      </c>
      <c r="AM350" s="11">
        <f>if(surveydata3!AI349="", 0, 1)</f>
        <v>0</v>
      </c>
      <c r="AN350" s="11">
        <f>if(surveydata3!AJ349="", 0, 1)</f>
        <v>1</v>
      </c>
      <c r="AO350" s="11">
        <f>if(surveydata3!AK349="", 0, 1)</f>
        <v>0</v>
      </c>
      <c r="AP350" s="11">
        <f>if(surveydata3!AL349="", 0, 1)</f>
        <v>0</v>
      </c>
      <c r="AQ350" s="11">
        <f>if(surveydata3!AM349="", 0, 1)</f>
        <v>0</v>
      </c>
      <c r="AR350" s="11">
        <f>if(surveydata3!AN349="", 0, 1)</f>
        <v>0</v>
      </c>
      <c r="AS350" s="2" t="s">
        <v>97</v>
      </c>
      <c r="AU350" t="str">
        <f t="shared" si="7"/>
        <v>Forums</v>
      </c>
      <c r="AW350" s="2">
        <v>8.0</v>
      </c>
      <c r="AX350">
        <f t="shared" si="8"/>
        <v>8</v>
      </c>
      <c r="AY350" s="2">
        <v>6.0</v>
      </c>
      <c r="BA350">
        <f t="shared" si="9"/>
        <v>6</v>
      </c>
      <c r="BB350" s="2">
        <v>8.0</v>
      </c>
      <c r="BC350" s="2" t="s">
        <v>1796</v>
      </c>
      <c r="BE350" s="2" t="s">
        <v>1797</v>
      </c>
      <c r="BF350" t="str">
        <f t="shared" si="10"/>
        <v>When it was created after the first AI course.</v>
      </c>
      <c r="BG350" s="2">
        <v>10.0</v>
      </c>
      <c r="BH350" s="2" t="s">
        <v>1798</v>
      </c>
    </row>
    <row r="351">
      <c r="A351" s="2">
        <v>348.0</v>
      </c>
      <c r="B351">
        <f>if(surveydata3!D350="", 0, 1)</f>
        <v>0</v>
      </c>
      <c r="C351">
        <f>if(surveydata3!E350="", 0, 1)</f>
        <v>0</v>
      </c>
      <c r="D351">
        <f>if(surveydata3!F350="", 0, 1)</f>
        <v>1</v>
      </c>
      <c r="E351">
        <f>if(surveydata3!G350="", 0, 1)</f>
        <v>0</v>
      </c>
      <c r="F351">
        <f>if(surveydata3!H350="", 0, 1)</f>
        <v>1</v>
      </c>
      <c r="G351">
        <f>if(surveydata3!I350="", 0, 1)</f>
        <v>0</v>
      </c>
      <c r="H351" s="4">
        <v>32591.0</v>
      </c>
      <c r="I351" s="2">
        <f t="shared" si="1"/>
        <v>29</v>
      </c>
      <c r="J351" s="2">
        <v>7.0</v>
      </c>
      <c r="K351" s="2">
        <v>30.0</v>
      </c>
      <c r="L351" s="2">
        <v>8.0</v>
      </c>
      <c r="M351" s="2">
        <v>12.0</v>
      </c>
      <c r="N351" s="2" t="s">
        <v>405</v>
      </c>
      <c r="O351" s="2">
        <v>1.0</v>
      </c>
      <c r="Q351" s="2" t="s">
        <v>1799</v>
      </c>
      <c r="R351" t="str">
        <f t="shared" si="2"/>
        <v>Notebooks</v>
      </c>
      <c r="S351" s="2" t="s">
        <v>130</v>
      </c>
      <c r="U351" t="str">
        <f t="shared" si="3"/>
        <v>“Machine learning for life”</v>
      </c>
      <c r="V351" s="2">
        <v>1.0</v>
      </c>
      <c r="W351" s="2" t="s">
        <v>515</v>
      </c>
      <c r="Y351" t="str">
        <f t="shared" si="4"/>
        <v>Research</v>
      </c>
      <c r="Z351" s="2" t="s">
        <v>111</v>
      </c>
      <c r="AB351" t="str">
        <f t="shared" si="5"/>
        <v>Individual Contributor</v>
      </c>
      <c r="AC351" s="2" t="s">
        <v>123</v>
      </c>
      <c r="AE351" t="str">
        <f t="shared" si="6"/>
        <v>Technology &amp; Internet</v>
      </c>
      <c r="AF351" s="2">
        <v>3.0</v>
      </c>
      <c r="AG351" s="2" t="s">
        <v>1800</v>
      </c>
      <c r="AH351" s="2" t="s">
        <v>114</v>
      </c>
      <c r="AI351" s="11">
        <f>if(surveydata3!AE350="", 0, 1)</f>
        <v>0</v>
      </c>
      <c r="AJ351" s="11">
        <f>if(surveydata3!AF350="", 0, 1)</f>
        <v>0</v>
      </c>
      <c r="AK351" s="11">
        <f>if(surveydata3!AG350="", 0, 1)</f>
        <v>0</v>
      </c>
      <c r="AL351" s="11">
        <f>if(surveydata3!AH350="", 0, 1)</f>
        <v>1</v>
      </c>
      <c r="AM351" s="11">
        <f>if(surveydata3!AI350="", 0, 1)</f>
        <v>0</v>
      </c>
      <c r="AN351" s="11">
        <f>if(surveydata3!AJ350="", 0, 1)</f>
        <v>0</v>
      </c>
      <c r="AO351" s="11">
        <f>if(surveydata3!AK350="", 0, 1)</f>
        <v>0</v>
      </c>
      <c r="AP351" s="11">
        <f>if(surveydata3!AL350="", 0, 1)</f>
        <v>0</v>
      </c>
      <c r="AQ351" s="11">
        <f>if(surveydata3!AM350="", 0, 1)</f>
        <v>0</v>
      </c>
      <c r="AR351" s="11">
        <f>if(surveydata3!AN350="", 0, 1)</f>
        <v>0</v>
      </c>
      <c r="AS351" s="2" t="s">
        <v>116</v>
      </c>
      <c r="AU351" t="str">
        <f t="shared" si="7"/>
        <v>Stack Overflow</v>
      </c>
      <c r="AW351" s="2">
        <v>21.0</v>
      </c>
      <c r="AX351">
        <f t="shared" si="8"/>
        <v>21</v>
      </c>
      <c r="AZ351" s="2">
        <v>16.0</v>
      </c>
      <c r="BA351">
        <f t="shared" si="9"/>
        <v>16</v>
      </c>
      <c r="BB351" s="2">
        <v>12.0</v>
      </c>
      <c r="BC351" s="2" t="s">
        <v>1801</v>
      </c>
      <c r="BE351" s="2" t="s">
        <v>1802</v>
      </c>
      <c r="BF351" t="str">
        <f t="shared" si="10"/>
        <v>YouTube</v>
      </c>
      <c r="BG351" s="2">
        <v>10.0</v>
      </c>
      <c r="BH351" s="2" t="s">
        <v>1803</v>
      </c>
      <c r="BI351" s="2" t="s">
        <v>1804</v>
      </c>
      <c r="BJ351" s="2" t="s">
        <v>1805</v>
      </c>
    </row>
    <row r="352">
      <c r="A352" s="2">
        <v>349.0</v>
      </c>
      <c r="B352">
        <f>if(surveydata3!D351="", 0, 1)</f>
        <v>1</v>
      </c>
      <c r="C352">
        <f>if(surveydata3!E351="", 0, 1)</f>
        <v>0</v>
      </c>
      <c r="D352">
        <f>if(surveydata3!F351="", 0, 1)</f>
        <v>0</v>
      </c>
      <c r="E352">
        <f>if(surveydata3!G351="", 0, 1)</f>
        <v>0</v>
      </c>
      <c r="F352">
        <f>if(surveydata3!H351="", 0, 1)</f>
        <v>0</v>
      </c>
      <c r="G352">
        <f>if(surveydata3!I351="", 0, 1)</f>
        <v>0</v>
      </c>
      <c r="I352" s="2" t="str">
        <f t="shared" si="1"/>
        <v/>
      </c>
      <c r="J352" s="2">
        <v>6.0</v>
      </c>
      <c r="K352" s="2">
        <v>180.0</v>
      </c>
      <c r="L352" s="2">
        <v>12.0</v>
      </c>
      <c r="M352" s="2">
        <v>5.0</v>
      </c>
      <c r="N352" s="2" t="s">
        <v>437</v>
      </c>
      <c r="O352" s="2">
        <v>1.0</v>
      </c>
      <c r="P352" s="2" t="s">
        <v>89</v>
      </c>
      <c r="R352" t="str">
        <f t="shared" si="2"/>
        <v>t-shirt</v>
      </c>
      <c r="S352" s="2" t="s">
        <v>90</v>
      </c>
      <c r="U352" t="str">
        <f t="shared" si="3"/>
        <v>”Math - all the cool kids are doing it”</v>
      </c>
      <c r="V352" s="2">
        <v>1.0</v>
      </c>
      <c r="W352" s="2" t="s">
        <v>11</v>
      </c>
      <c r="Y352" t="str">
        <f t="shared" si="4"/>
        <v>Other</v>
      </c>
      <c r="Z352" s="2" t="s">
        <v>111</v>
      </c>
      <c r="AB352" t="str">
        <f t="shared" si="5"/>
        <v>Individual Contributor</v>
      </c>
      <c r="AC352" s="2" t="s">
        <v>123</v>
      </c>
      <c r="AE352" t="str">
        <f t="shared" si="6"/>
        <v>Technology &amp; Internet</v>
      </c>
      <c r="AF352" s="2">
        <v>13.0</v>
      </c>
      <c r="AG352" s="2" t="s">
        <v>1806</v>
      </c>
      <c r="AH352" s="2" t="s">
        <v>114</v>
      </c>
      <c r="AI352" s="11">
        <f>if(surveydata3!AE351="", 0, 1)</f>
        <v>0</v>
      </c>
      <c r="AJ352" s="11">
        <f>if(surveydata3!AF351="", 0, 1)</f>
        <v>0</v>
      </c>
      <c r="AK352" s="11">
        <f>if(surveydata3!AG351="", 0, 1)</f>
        <v>0</v>
      </c>
      <c r="AL352" s="11">
        <f>if(surveydata3!AH351="", 0, 1)</f>
        <v>0</v>
      </c>
      <c r="AM352" s="11">
        <f>if(surveydata3!AI351="", 0, 1)</f>
        <v>0</v>
      </c>
      <c r="AN352" s="11">
        <f>if(surveydata3!AJ351="", 0, 1)</f>
        <v>1</v>
      </c>
      <c r="AO352" s="11">
        <f>if(surveydata3!AK351="", 0, 1)</f>
        <v>0</v>
      </c>
      <c r="AP352" s="11">
        <f>if(surveydata3!AL351="", 0, 1)</f>
        <v>0</v>
      </c>
      <c r="AQ352" s="11">
        <f>if(surveydata3!AM351="", 0, 1)</f>
        <v>0</v>
      </c>
      <c r="AR352" s="11">
        <f>if(surveydata3!AN351="", 0, 1)</f>
        <v>0</v>
      </c>
      <c r="AS352" s="2" t="s">
        <v>79</v>
      </c>
      <c r="AU352" t="str">
        <f t="shared" si="7"/>
        <v>Slack Channel</v>
      </c>
      <c r="AV352" s="2">
        <v>5.0</v>
      </c>
      <c r="AX352">
        <f t="shared" si="8"/>
        <v>5</v>
      </c>
      <c r="AY352" s="2">
        <v>5.0</v>
      </c>
      <c r="BA352">
        <f t="shared" si="9"/>
        <v>5</v>
      </c>
      <c r="BB352" s="2">
        <v>15.0</v>
      </c>
      <c r="BC352" s="2" t="s">
        <v>1807</v>
      </c>
      <c r="BE352" s="2" t="s">
        <v>1808</v>
      </c>
      <c r="BF352" t="str">
        <f t="shared" si="10"/>
        <v>TechCrunch</v>
      </c>
      <c r="BG352" s="2">
        <v>10.0</v>
      </c>
      <c r="BH352" s="2" t="s">
        <v>1809</v>
      </c>
      <c r="BI352" s="2" t="s">
        <v>1810</v>
      </c>
      <c r="BJ352" s="2" t="s">
        <v>1811</v>
      </c>
    </row>
    <row r="353">
      <c r="A353" s="2">
        <v>350.0</v>
      </c>
      <c r="B353">
        <f>if(surveydata3!D352="", 0, 1)</f>
        <v>0</v>
      </c>
      <c r="C353">
        <f>if(surveydata3!E352="", 0, 1)</f>
        <v>0</v>
      </c>
      <c r="D353">
        <f>if(surveydata3!F352="", 0, 1)</f>
        <v>0</v>
      </c>
      <c r="E353">
        <f>if(surveydata3!G352="", 0, 1)</f>
        <v>0</v>
      </c>
      <c r="F353">
        <f>if(surveydata3!H352="", 0, 1)</f>
        <v>1</v>
      </c>
      <c r="G353">
        <f>if(surveydata3!I352="", 0, 1)</f>
        <v>0</v>
      </c>
      <c r="H353" s="4">
        <v>32005.0</v>
      </c>
      <c r="I353" s="2">
        <f t="shared" si="1"/>
        <v>31</v>
      </c>
      <c r="J353" s="2">
        <v>8.0</v>
      </c>
      <c r="K353" s="2">
        <v>0.0</v>
      </c>
      <c r="L353" s="2">
        <v>12.0</v>
      </c>
      <c r="M353" s="2">
        <v>15.0</v>
      </c>
      <c r="N353" s="2" t="s">
        <v>291</v>
      </c>
      <c r="O353" s="2">
        <v>0.0</v>
      </c>
      <c r="Q353" s="2" t="s">
        <v>1812</v>
      </c>
      <c r="R353" t="str">
        <f t="shared" si="2"/>
        <v>I didn't know about a swag store until now</v>
      </c>
      <c r="T353" s="2" t="s">
        <v>1813</v>
      </c>
      <c r="U353" t="str">
        <f t="shared" si="3"/>
        <v>My AI has more Neurons than me</v>
      </c>
      <c r="V353" s="2">
        <v>1.0</v>
      </c>
      <c r="W353" s="2" t="s">
        <v>11</v>
      </c>
      <c r="Y353" t="str">
        <f t="shared" si="4"/>
        <v>Other</v>
      </c>
      <c r="Z353" s="2" t="s">
        <v>147</v>
      </c>
      <c r="AB353" t="str">
        <f t="shared" si="5"/>
        <v>Not Applicable</v>
      </c>
      <c r="AC353" s="2" t="s">
        <v>123</v>
      </c>
      <c r="AE353" t="str">
        <f t="shared" si="6"/>
        <v>Technology &amp; Internet</v>
      </c>
      <c r="AF353" s="2">
        <v>15.0</v>
      </c>
      <c r="AG353" s="2" t="s">
        <v>1814</v>
      </c>
      <c r="AH353" s="2" t="s">
        <v>78</v>
      </c>
      <c r="AI353" s="11">
        <f>if(surveydata3!AE352="", 0, 1)</f>
        <v>0</v>
      </c>
      <c r="AJ353" s="11">
        <f>if(surveydata3!AF352="", 0, 1)</f>
        <v>0</v>
      </c>
      <c r="AK353" s="11">
        <f>if(surveydata3!AG352="", 0, 1)</f>
        <v>0</v>
      </c>
      <c r="AL353" s="11">
        <f>if(surveydata3!AH352="", 0, 1)</f>
        <v>1</v>
      </c>
      <c r="AM353" s="11">
        <f>if(surveydata3!AI352="", 0, 1)</f>
        <v>0</v>
      </c>
      <c r="AN353" s="11">
        <f>if(surveydata3!AJ352="", 0, 1)</f>
        <v>0</v>
      </c>
      <c r="AO353" s="11">
        <f>if(surveydata3!AK352="", 0, 1)</f>
        <v>0</v>
      </c>
      <c r="AP353" s="11">
        <f>if(surveydata3!AL352="", 0, 1)</f>
        <v>0</v>
      </c>
      <c r="AQ353" s="11">
        <f>if(surveydata3!AM352="", 0, 1)</f>
        <v>0</v>
      </c>
      <c r="AR353" s="11">
        <f>if(surveydata3!AN352="", 0, 1)</f>
        <v>0</v>
      </c>
      <c r="AT353" s="2" t="s">
        <v>1815</v>
      </c>
      <c r="AU353" t="str">
        <f t="shared" si="7"/>
        <v>Stackoverflow and official Documentation i.e. on Keras.org or tensorflow.org</v>
      </c>
      <c r="AW353" s="2" t="s">
        <v>1816</v>
      </c>
      <c r="AX353" t="str">
        <f t="shared" si="8"/>
        <v>maybe 12? If the work on the projects counts too a lot more like a 100.</v>
      </c>
      <c r="AZ353" s="2">
        <v>100.0</v>
      </c>
      <c r="BA353">
        <f t="shared" si="9"/>
        <v>100</v>
      </c>
      <c r="BB353" s="2">
        <v>50.0</v>
      </c>
      <c r="BC353" s="2" t="s">
        <v>1817</v>
      </c>
      <c r="BD353" s="2" t="s">
        <v>84</v>
      </c>
      <c r="BF353" t="str">
        <f t="shared" si="10"/>
        <v>Friend / word of mouth</v>
      </c>
      <c r="BG353" s="2">
        <v>6.0</v>
      </c>
      <c r="BH353" s="2" t="s">
        <v>1818</v>
      </c>
      <c r="BI353" s="2" t="s">
        <v>1819</v>
      </c>
      <c r="BJ353" s="2" t="s">
        <v>1820</v>
      </c>
    </row>
    <row r="354">
      <c r="A354" s="2">
        <v>351.0</v>
      </c>
      <c r="B354">
        <f>if(surveydata3!D353="", 0, 1)</f>
        <v>0</v>
      </c>
      <c r="C354">
        <f>if(surveydata3!E353="", 0, 1)</f>
        <v>1</v>
      </c>
      <c r="D354">
        <f>if(surveydata3!F353="", 0, 1)</f>
        <v>1</v>
      </c>
      <c r="E354">
        <f>if(surveydata3!G353="", 0, 1)</f>
        <v>0</v>
      </c>
      <c r="F354">
        <f>if(surveydata3!H353="", 0, 1)</f>
        <v>1</v>
      </c>
      <c r="G354">
        <f>if(surveydata3!I353="", 0, 1)</f>
        <v>0</v>
      </c>
      <c r="H354" s="4">
        <v>33740.0</v>
      </c>
      <c r="I354" s="2">
        <f t="shared" si="1"/>
        <v>26</v>
      </c>
      <c r="J354" s="2">
        <v>6.0</v>
      </c>
      <c r="K354" s="2">
        <v>2.0</v>
      </c>
      <c r="L354" s="2">
        <v>12.0</v>
      </c>
      <c r="M354" s="2">
        <v>2.0</v>
      </c>
      <c r="N354" s="2" t="s">
        <v>192</v>
      </c>
      <c r="O354" s="2">
        <v>1.0</v>
      </c>
      <c r="R354" t="str">
        <f t="shared" si="2"/>
        <v/>
      </c>
      <c r="U354" t="str">
        <f t="shared" si="3"/>
        <v/>
      </c>
      <c r="V354" s="2">
        <v>0.0</v>
      </c>
      <c r="Y354" t="str">
        <f t="shared" si="4"/>
        <v/>
      </c>
      <c r="AB354" t="str">
        <f t="shared" si="5"/>
        <v/>
      </c>
      <c r="AE354" t="str">
        <f t="shared" si="6"/>
        <v/>
      </c>
      <c r="AH354" s="2" t="s">
        <v>114</v>
      </c>
      <c r="AI354" s="11">
        <f>if(surveydata3!AE353="", 0, 1)</f>
        <v>0</v>
      </c>
      <c r="AJ354" s="11">
        <f>if(surveydata3!AF353="", 0, 1)</f>
        <v>0</v>
      </c>
      <c r="AK354" s="11">
        <f>if(surveydata3!AG353="", 0, 1)</f>
        <v>0</v>
      </c>
      <c r="AL354" s="11">
        <f>if(surveydata3!AH353="", 0, 1)</f>
        <v>0</v>
      </c>
      <c r="AM354" s="11">
        <f>if(surveydata3!AI353="", 0, 1)</f>
        <v>0</v>
      </c>
      <c r="AN354" s="11">
        <f>if(surveydata3!AJ353="", 0, 1)</f>
        <v>1</v>
      </c>
      <c r="AO354" s="11">
        <f>if(surveydata3!AK353="", 0, 1)</f>
        <v>0</v>
      </c>
      <c r="AP354" s="11">
        <f>if(surveydata3!AL353="", 0, 1)</f>
        <v>0</v>
      </c>
      <c r="AQ354" s="11">
        <f>if(surveydata3!AM353="", 0, 1)</f>
        <v>0</v>
      </c>
      <c r="AR354" s="11">
        <f>if(surveydata3!AN353="", 0, 1)</f>
        <v>0</v>
      </c>
      <c r="AS354" s="2" t="s">
        <v>79</v>
      </c>
      <c r="AU354" t="str">
        <f t="shared" si="7"/>
        <v>Slack Channel</v>
      </c>
      <c r="AV354" s="2">
        <v>3.0</v>
      </c>
      <c r="AX354">
        <f t="shared" si="8"/>
        <v>3</v>
      </c>
      <c r="AY354" s="2">
        <v>4.0</v>
      </c>
      <c r="BA354">
        <f t="shared" si="9"/>
        <v>4</v>
      </c>
      <c r="BB354" s="2">
        <v>5.0</v>
      </c>
      <c r="BC354" s="2" t="s">
        <v>1821</v>
      </c>
      <c r="BD354" s="2" t="s">
        <v>101</v>
      </c>
      <c r="BF354" t="str">
        <f t="shared" si="10"/>
        <v>Google</v>
      </c>
      <c r="BG354" s="2">
        <v>10.0</v>
      </c>
      <c r="BH354" s="2" t="s">
        <v>1822</v>
      </c>
      <c r="BI354" s="2" t="s">
        <v>1823</v>
      </c>
      <c r="BK354" s="2">
        <v>1.0</v>
      </c>
    </row>
    <row r="355">
      <c r="A355" s="2">
        <v>352.0</v>
      </c>
      <c r="B355">
        <f>if(surveydata3!D354="", 0, 1)</f>
        <v>1</v>
      </c>
      <c r="C355">
        <f>if(surveydata3!E354="", 0, 1)</f>
        <v>0</v>
      </c>
      <c r="D355">
        <f>if(surveydata3!F354="", 0, 1)</f>
        <v>0</v>
      </c>
      <c r="E355">
        <f>if(surveydata3!G354="", 0, 1)</f>
        <v>0</v>
      </c>
      <c r="F355">
        <f>if(surveydata3!H354="", 0, 1)</f>
        <v>1</v>
      </c>
      <c r="G355">
        <f>if(surveydata3!I354="", 0, 1)</f>
        <v>0</v>
      </c>
      <c r="H355" s="4">
        <v>28642.0</v>
      </c>
      <c r="I355" s="2">
        <f t="shared" si="1"/>
        <v>40</v>
      </c>
      <c r="J355" s="2">
        <v>7.0</v>
      </c>
      <c r="K355" s="2">
        <v>100.0</v>
      </c>
      <c r="L355" s="2">
        <v>7.0</v>
      </c>
      <c r="M355" s="2">
        <v>12.0</v>
      </c>
      <c r="N355" s="2" t="s">
        <v>405</v>
      </c>
      <c r="O355" s="2">
        <v>1.0</v>
      </c>
      <c r="R355" t="str">
        <f t="shared" si="2"/>
        <v/>
      </c>
      <c r="U355" t="str">
        <f t="shared" si="3"/>
        <v/>
      </c>
      <c r="V355" s="2">
        <v>1.0</v>
      </c>
      <c r="W355" s="2" t="s">
        <v>121</v>
      </c>
      <c r="Y355" t="str">
        <f t="shared" si="4"/>
        <v>Data Engineer</v>
      </c>
      <c r="Z355" s="2" t="s">
        <v>111</v>
      </c>
      <c r="AB355" t="str">
        <f t="shared" si="5"/>
        <v>Individual Contributor</v>
      </c>
      <c r="AC355" s="2" t="s">
        <v>123</v>
      </c>
      <c r="AE355" t="str">
        <f t="shared" si="6"/>
        <v>Technology &amp; Internet</v>
      </c>
      <c r="AF355" s="2">
        <v>15.0</v>
      </c>
      <c r="AG355" s="2" t="s">
        <v>631</v>
      </c>
      <c r="AH355" s="2" t="s">
        <v>114</v>
      </c>
      <c r="AI355" s="11">
        <f>if(surveydata3!AE354="", 0, 1)</f>
        <v>0</v>
      </c>
      <c r="AJ355" s="11">
        <f>if(surveydata3!AF354="", 0, 1)</f>
        <v>0</v>
      </c>
      <c r="AK355" s="11">
        <f>if(surveydata3!AG354="", 0, 1)</f>
        <v>0</v>
      </c>
      <c r="AL355" s="11">
        <f>if(surveydata3!AH354="", 0, 1)</f>
        <v>0</v>
      </c>
      <c r="AM355" s="11">
        <f>if(surveydata3!AI354="", 0, 1)</f>
        <v>0</v>
      </c>
      <c r="AN355" s="11">
        <f>if(surveydata3!AJ354="", 0, 1)</f>
        <v>1</v>
      </c>
      <c r="AO355" s="11">
        <f>if(surveydata3!AK354="", 0, 1)</f>
        <v>0</v>
      </c>
      <c r="AP355" s="11">
        <f>if(surveydata3!AL354="", 0, 1)</f>
        <v>0</v>
      </c>
      <c r="AQ355" s="11">
        <f>if(surveydata3!AM354="", 0, 1)</f>
        <v>0</v>
      </c>
      <c r="AR355" s="11">
        <f>if(surveydata3!AN354="", 0, 1)</f>
        <v>0</v>
      </c>
      <c r="AS355" s="2" t="s">
        <v>97</v>
      </c>
      <c r="AU355" t="str">
        <f t="shared" si="7"/>
        <v>Forums</v>
      </c>
      <c r="AW355" s="2">
        <v>10.0</v>
      </c>
      <c r="AX355">
        <f t="shared" si="8"/>
        <v>10</v>
      </c>
      <c r="AY355" s="2">
        <v>5.0</v>
      </c>
      <c r="BA355">
        <f t="shared" si="9"/>
        <v>5</v>
      </c>
      <c r="BB355" s="2">
        <v>300.0</v>
      </c>
      <c r="BC355" s="2" t="s">
        <v>1824</v>
      </c>
      <c r="BD355" s="2" t="s">
        <v>101</v>
      </c>
      <c r="BF355" t="str">
        <f t="shared" si="10"/>
        <v>Google</v>
      </c>
      <c r="BG355" s="2">
        <v>10.0</v>
      </c>
      <c r="BH355" s="2" t="s">
        <v>1825</v>
      </c>
      <c r="BI355" s="2" t="s">
        <v>1826</v>
      </c>
      <c r="BJ355" s="2" t="s">
        <v>1827</v>
      </c>
    </row>
    <row r="356">
      <c r="A356" s="2">
        <v>353.0</v>
      </c>
      <c r="B356">
        <f>if(surveydata3!D355="", 0, 1)</f>
        <v>0</v>
      </c>
      <c r="C356">
        <f>if(surveydata3!E355="", 0, 1)</f>
        <v>1</v>
      </c>
      <c r="D356">
        <f>if(surveydata3!F355="", 0, 1)</f>
        <v>0</v>
      </c>
      <c r="E356">
        <f>if(surveydata3!G355="", 0, 1)</f>
        <v>0</v>
      </c>
      <c r="F356">
        <f>if(surveydata3!H355="", 0, 1)</f>
        <v>1</v>
      </c>
      <c r="G356">
        <f>if(surveydata3!I355="", 0, 1)</f>
        <v>0</v>
      </c>
      <c r="H356" s="4">
        <v>30223.0</v>
      </c>
      <c r="I356" s="2">
        <f t="shared" si="1"/>
        <v>35</v>
      </c>
      <c r="J356" s="2">
        <v>7.0</v>
      </c>
      <c r="K356" s="2">
        <v>15.0</v>
      </c>
      <c r="L356" s="2">
        <v>5.0</v>
      </c>
      <c r="M356" s="2">
        <v>1.0</v>
      </c>
      <c r="N356" s="2" t="s">
        <v>291</v>
      </c>
      <c r="O356" s="2">
        <v>1.0</v>
      </c>
      <c r="R356" t="str">
        <f t="shared" si="2"/>
        <v/>
      </c>
      <c r="U356" t="str">
        <f t="shared" si="3"/>
        <v/>
      </c>
      <c r="V356" s="2">
        <v>1.0</v>
      </c>
      <c r="W356" s="2" t="s">
        <v>206</v>
      </c>
      <c r="Y356" t="str">
        <f t="shared" si="4"/>
        <v>Artificial Intelligence Engineer</v>
      </c>
      <c r="Z356" s="2" t="s">
        <v>75</v>
      </c>
      <c r="AB356" t="str">
        <f t="shared" si="5"/>
        <v>Manager</v>
      </c>
      <c r="AC356" s="2" t="s">
        <v>407</v>
      </c>
      <c r="AE356" t="str">
        <f t="shared" si="6"/>
        <v>Real Estate</v>
      </c>
      <c r="AF356" s="2">
        <v>8.0</v>
      </c>
      <c r="AG356" s="2" t="s">
        <v>1828</v>
      </c>
      <c r="AH356" s="2" t="s">
        <v>78</v>
      </c>
      <c r="AI356" s="11">
        <f>if(surveydata3!AE355="", 0, 1)</f>
        <v>0</v>
      </c>
      <c r="AJ356" s="11">
        <f>if(surveydata3!AF355="", 0, 1)</f>
        <v>0</v>
      </c>
      <c r="AK356" s="11">
        <f>if(surveydata3!AG355="", 0, 1)</f>
        <v>0</v>
      </c>
      <c r="AL356" s="11">
        <f>if(surveydata3!AH355="", 0, 1)</f>
        <v>0</v>
      </c>
      <c r="AM356" s="11">
        <f>if(surveydata3!AI355="", 0, 1)</f>
        <v>0</v>
      </c>
      <c r="AN356" s="11">
        <f>if(surveydata3!AJ355="", 0, 1)</f>
        <v>1</v>
      </c>
      <c r="AO356" s="11">
        <f>if(surveydata3!AK355="", 0, 1)</f>
        <v>0</v>
      </c>
      <c r="AP356" s="11">
        <f>if(surveydata3!AL355="", 0, 1)</f>
        <v>0</v>
      </c>
      <c r="AQ356" s="11">
        <f>if(surveydata3!AM355="", 0, 1)</f>
        <v>0</v>
      </c>
      <c r="AR356" s="11">
        <f>if(surveydata3!AN355="", 0, 1)</f>
        <v>0</v>
      </c>
      <c r="AS356" s="2" t="s">
        <v>97</v>
      </c>
      <c r="AU356" t="str">
        <f t="shared" si="7"/>
        <v>Forums</v>
      </c>
      <c r="AW356" s="2">
        <v>7.0</v>
      </c>
      <c r="AX356">
        <f t="shared" si="8"/>
        <v>7</v>
      </c>
      <c r="AZ356" s="2">
        <v>7.0</v>
      </c>
      <c r="BA356">
        <f t="shared" si="9"/>
        <v>7</v>
      </c>
      <c r="BB356" s="2">
        <v>6.0</v>
      </c>
      <c r="BC356" s="2" t="s">
        <v>1829</v>
      </c>
      <c r="BE356" s="2" t="s">
        <v>528</v>
      </c>
      <c r="BF356" t="str">
        <f t="shared" si="10"/>
        <v>reddit</v>
      </c>
      <c r="BG356" s="2">
        <v>8.0</v>
      </c>
      <c r="BH356" s="2" t="s">
        <v>1830</v>
      </c>
      <c r="BI356" s="2" t="s">
        <v>1831</v>
      </c>
      <c r="BK356" s="2">
        <v>1.0</v>
      </c>
    </row>
    <row r="357">
      <c r="A357" s="2">
        <v>354.0</v>
      </c>
      <c r="B357">
        <f>if(surveydata3!D356="", 0, 1)</f>
        <v>0</v>
      </c>
      <c r="C357">
        <f>if(surveydata3!E356="", 0, 1)</f>
        <v>0</v>
      </c>
      <c r="D357">
        <f>if(surveydata3!F356="", 0, 1)</f>
        <v>0</v>
      </c>
      <c r="E357">
        <f>if(surveydata3!G356="", 0, 1)</f>
        <v>0</v>
      </c>
      <c r="F357">
        <f>if(surveydata3!H356="", 0, 1)</f>
        <v>1</v>
      </c>
      <c r="G357">
        <f>if(surveydata3!I356="", 0, 1)</f>
        <v>0</v>
      </c>
      <c r="H357" s="4">
        <v>26617.0</v>
      </c>
      <c r="I357" s="2">
        <f t="shared" si="1"/>
        <v>45</v>
      </c>
      <c r="J357" s="2">
        <v>7.0</v>
      </c>
      <c r="K357" s="2">
        <v>120.0</v>
      </c>
      <c r="L357" s="2">
        <v>10.0</v>
      </c>
      <c r="M357" s="2">
        <v>3.0</v>
      </c>
      <c r="N357" s="2" t="s">
        <v>134</v>
      </c>
      <c r="O357" s="2">
        <v>0.0</v>
      </c>
      <c r="P357" s="2" t="s">
        <v>108</v>
      </c>
      <c r="R357" t="str">
        <f t="shared" si="2"/>
        <v>jacket (brand is TBD... probably Patagonia)</v>
      </c>
      <c r="S357" s="2" t="s">
        <v>130</v>
      </c>
      <c r="U357" t="str">
        <f t="shared" si="3"/>
        <v>“Machine learning for life”</v>
      </c>
      <c r="V357" s="2">
        <v>1.0</v>
      </c>
      <c r="W357" s="2" t="s">
        <v>74</v>
      </c>
      <c r="Y357" t="str">
        <f t="shared" si="4"/>
        <v>Product Management/Project Management</v>
      </c>
      <c r="AA357" s="2" t="s">
        <v>1832</v>
      </c>
      <c r="AB357" t="str">
        <f t="shared" si="5"/>
        <v>Founder</v>
      </c>
      <c r="AC357" s="2" t="s">
        <v>123</v>
      </c>
      <c r="AE357" t="str">
        <f t="shared" si="6"/>
        <v>Technology &amp; Internet</v>
      </c>
      <c r="AF357" s="2">
        <v>20.0</v>
      </c>
      <c r="AG357" s="2" t="s">
        <v>1833</v>
      </c>
      <c r="AH357" s="2" t="s">
        <v>114</v>
      </c>
      <c r="AI357" s="11">
        <f>if(surveydata3!AE356="", 0, 1)</f>
        <v>0</v>
      </c>
      <c r="AJ357" s="11">
        <f>if(surveydata3!AF356="", 0, 1)</f>
        <v>0</v>
      </c>
      <c r="AK357" s="11">
        <f>if(surveydata3!AG356="", 0, 1)</f>
        <v>1</v>
      </c>
      <c r="AL357" s="11">
        <f>if(surveydata3!AH356="", 0, 1)</f>
        <v>0</v>
      </c>
      <c r="AM357" s="11">
        <f>if(surveydata3!AI356="", 0, 1)</f>
        <v>0</v>
      </c>
      <c r="AN357" s="11">
        <f>if(surveydata3!AJ356="", 0, 1)</f>
        <v>0</v>
      </c>
      <c r="AO357" s="11">
        <f>if(surveydata3!AK356="", 0, 1)</f>
        <v>0</v>
      </c>
      <c r="AP357" s="11">
        <f>if(surveydata3!AL356="", 0, 1)</f>
        <v>0</v>
      </c>
      <c r="AQ357" s="11">
        <f>if(surveydata3!AM356="", 0, 1)</f>
        <v>0</v>
      </c>
      <c r="AR357" s="11">
        <f>if(surveydata3!AN356="", 0, 1)</f>
        <v>0</v>
      </c>
      <c r="AS357" s="2" t="s">
        <v>97</v>
      </c>
      <c r="AU357" t="str">
        <f t="shared" si="7"/>
        <v>Forums</v>
      </c>
      <c r="AV357" s="2">
        <v>4.0</v>
      </c>
      <c r="AX357">
        <f t="shared" si="8"/>
        <v>4</v>
      </c>
      <c r="AY357" s="2">
        <v>6.0</v>
      </c>
      <c r="BA357">
        <f t="shared" si="9"/>
        <v>6</v>
      </c>
      <c r="BB357" s="2">
        <v>8.0</v>
      </c>
      <c r="BC357" s="2" t="s">
        <v>1834</v>
      </c>
      <c r="BE357" s="2" t="s">
        <v>1835</v>
      </c>
      <c r="BF357" t="str">
        <f t="shared" si="10"/>
        <v>Blog</v>
      </c>
      <c r="BG357" s="2">
        <v>9.0</v>
      </c>
      <c r="BH357" s="2" t="s">
        <v>1836</v>
      </c>
      <c r="BI357" s="2" t="s">
        <v>1837</v>
      </c>
      <c r="BJ357" s="2" t="s">
        <v>1838</v>
      </c>
    </row>
    <row r="358">
      <c r="A358" s="2">
        <v>355.0</v>
      </c>
      <c r="B358">
        <f>if(surveydata3!D357="", 0, 1)</f>
        <v>0</v>
      </c>
      <c r="C358">
        <f>if(surveydata3!E357="", 0, 1)</f>
        <v>0</v>
      </c>
      <c r="D358">
        <f>if(surveydata3!F357="", 0, 1)</f>
        <v>0</v>
      </c>
      <c r="E358">
        <f>if(surveydata3!G357="", 0, 1)</f>
        <v>0</v>
      </c>
      <c r="F358">
        <f>if(surveydata3!H357="", 0, 1)</f>
        <v>1</v>
      </c>
      <c r="G358">
        <f>if(surveydata3!I357="", 0, 1)</f>
        <v>0</v>
      </c>
      <c r="H358" s="4">
        <v>33806.0</v>
      </c>
      <c r="I358" s="2">
        <f t="shared" si="1"/>
        <v>26</v>
      </c>
      <c r="J358" s="2">
        <v>7.0</v>
      </c>
      <c r="K358" s="2">
        <v>0.0</v>
      </c>
      <c r="L358" s="2">
        <v>10.0</v>
      </c>
      <c r="M358" s="2">
        <v>4.0</v>
      </c>
      <c r="N358" s="2" t="s">
        <v>167</v>
      </c>
      <c r="O358" s="2">
        <v>1.0</v>
      </c>
      <c r="P358" s="2" t="s">
        <v>193</v>
      </c>
      <c r="R358" t="str">
        <f t="shared" si="2"/>
        <v>shoes (brand is TBD… probably Adidas or Puma)</v>
      </c>
      <c r="S358" s="2" t="s">
        <v>135</v>
      </c>
      <c r="U358" t="str">
        <f t="shared" si="3"/>
        <v>“A quality life demands quality questions”</v>
      </c>
      <c r="V358" s="2">
        <v>0.0</v>
      </c>
      <c r="Y358" t="str">
        <f t="shared" si="4"/>
        <v/>
      </c>
      <c r="AB358" t="str">
        <f t="shared" si="5"/>
        <v/>
      </c>
      <c r="AE358" t="str">
        <f t="shared" si="6"/>
        <v/>
      </c>
      <c r="AH358" s="2" t="s">
        <v>114</v>
      </c>
      <c r="AI358" s="11">
        <f>if(surveydata3!AE357="", 0, 1)</f>
        <v>0</v>
      </c>
      <c r="AJ358" s="11">
        <f>if(surveydata3!AF357="", 0, 1)</f>
        <v>0</v>
      </c>
      <c r="AK358" s="11">
        <f>if(surveydata3!AG357="", 0, 1)</f>
        <v>0</v>
      </c>
      <c r="AL358" s="11">
        <f>if(surveydata3!AH357="", 0, 1)</f>
        <v>0</v>
      </c>
      <c r="AM358" s="11">
        <f>if(surveydata3!AI357="", 0, 1)</f>
        <v>0</v>
      </c>
      <c r="AN358" s="11">
        <f>if(surveydata3!AJ357="", 0, 1)</f>
        <v>1</v>
      </c>
      <c r="AO358" s="11">
        <f>if(surveydata3!AK357="", 0, 1)</f>
        <v>0</v>
      </c>
      <c r="AP358" s="11">
        <f>if(surveydata3!AL357="", 0, 1)</f>
        <v>0</v>
      </c>
      <c r="AQ358" s="11">
        <f>if(surveydata3!AM357="", 0, 1)</f>
        <v>0</v>
      </c>
      <c r="AR358" s="11">
        <f>if(surveydata3!AN357="", 0, 1)</f>
        <v>0</v>
      </c>
      <c r="AS358" s="2" t="s">
        <v>97</v>
      </c>
      <c r="AU358" t="str">
        <f t="shared" si="7"/>
        <v>Forums</v>
      </c>
      <c r="AV358" s="2">
        <v>6.0</v>
      </c>
      <c r="AX358">
        <f t="shared" si="8"/>
        <v>6</v>
      </c>
      <c r="AY358" s="2">
        <v>4.0</v>
      </c>
      <c r="BA358">
        <f t="shared" si="9"/>
        <v>4</v>
      </c>
      <c r="BB358" s="2">
        <v>10.0</v>
      </c>
      <c r="BC358" s="2" t="s">
        <v>1839</v>
      </c>
      <c r="BD358" s="2" t="s">
        <v>478</v>
      </c>
      <c r="BF358" t="str">
        <f t="shared" si="10"/>
        <v>LinkedIn</v>
      </c>
      <c r="BG358" s="2">
        <v>9.0</v>
      </c>
      <c r="BH358" s="2" t="s">
        <v>1840</v>
      </c>
      <c r="BI358" s="2" t="s">
        <v>1841</v>
      </c>
      <c r="BJ358" s="2" t="s">
        <v>1842</v>
      </c>
    </row>
    <row r="359">
      <c r="A359" s="2">
        <v>356.0</v>
      </c>
      <c r="B359">
        <f>if(surveydata3!D358="", 0, 1)</f>
        <v>0</v>
      </c>
      <c r="C359">
        <f>if(surveydata3!E358="", 0, 1)</f>
        <v>0</v>
      </c>
      <c r="D359">
        <f>if(surveydata3!F358="", 0, 1)</f>
        <v>1</v>
      </c>
      <c r="E359">
        <f>if(surveydata3!G358="", 0, 1)</f>
        <v>0</v>
      </c>
      <c r="F359">
        <f>if(surveydata3!H358="", 0, 1)</f>
        <v>0</v>
      </c>
      <c r="G359">
        <f>if(surveydata3!I358="", 0, 1)</f>
        <v>0</v>
      </c>
      <c r="H359" s="4">
        <v>33552.0</v>
      </c>
      <c r="I359" s="2">
        <f t="shared" si="1"/>
        <v>26</v>
      </c>
      <c r="J359" s="2">
        <v>6.0</v>
      </c>
      <c r="K359" s="2">
        <v>10.0</v>
      </c>
      <c r="L359" s="2">
        <v>13.0</v>
      </c>
      <c r="M359" s="2">
        <v>10.0</v>
      </c>
      <c r="N359" s="2" t="s">
        <v>327</v>
      </c>
      <c r="O359" s="2">
        <v>1.0</v>
      </c>
      <c r="P359" s="2" t="s">
        <v>172</v>
      </c>
      <c r="R359" t="str">
        <f t="shared" si="2"/>
        <v>hat</v>
      </c>
      <c r="S359" s="2" t="s">
        <v>130</v>
      </c>
      <c r="U359" t="str">
        <f t="shared" si="3"/>
        <v>“Machine learning for life”</v>
      </c>
      <c r="V359" s="2">
        <v>0.0</v>
      </c>
      <c r="Y359" t="str">
        <f t="shared" si="4"/>
        <v/>
      </c>
      <c r="AB359" t="str">
        <f t="shared" si="5"/>
        <v/>
      </c>
      <c r="AE359" t="str">
        <f t="shared" si="6"/>
        <v/>
      </c>
      <c r="AH359" s="2" t="s">
        <v>114</v>
      </c>
      <c r="AI359" s="11">
        <f>if(surveydata3!AE358="", 0, 1)</f>
        <v>0</v>
      </c>
      <c r="AJ359" s="11">
        <f>if(surveydata3!AF358="", 0, 1)</f>
        <v>0</v>
      </c>
      <c r="AK359" s="11">
        <f>if(surveydata3!AG358="", 0, 1)</f>
        <v>1</v>
      </c>
      <c r="AL359" s="11">
        <f>if(surveydata3!AH358="", 0, 1)</f>
        <v>0</v>
      </c>
      <c r="AM359" s="11">
        <f>if(surveydata3!AI358="", 0, 1)</f>
        <v>0</v>
      </c>
      <c r="AN359" s="11">
        <f>if(surveydata3!AJ358="", 0, 1)</f>
        <v>0</v>
      </c>
      <c r="AO359" s="11">
        <f>if(surveydata3!AK358="", 0, 1)</f>
        <v>0</v>
      </c>
      <c r="AP359" s="11">
        <f>if(surveydata3!AL358="", 0, 1)</f>
        <v>0</v>
      </c>
      <c r="AQ359" s="11">
        <f>if(surveydata3!AM358="", 0, 1)</f>
        <v>0</v>
      </c>
      <c r="AR359" s="11">
        <f>if(surveydata3!AN358="", 0, 1)</f>
        <v>0</v>
      </c>
      <c r="AS359" s="2" t="s">
        <v>97</v>
      </c>
      <c r="AU359" t="str">
        <f t="shared" si="7"/>
        <v>Forums</v>
      </c>
      <c r="AV359" s="2">
        <v>6.0</v>
      </c>
      <c r="AX359">
        <f t="shared" si="8"/>
        <v>6</v>
      </c>
      <c r="AY359" s="2">
        <v>5.0</v>
      </c>
      <c r="BA359">
        <f t="shared" si="9"/>
        <v>5</v>
      </c>
      <c r="BB359" s="2">
        <v>30.0</v>
      </c>
      <c r="BC359" s="2" t="s">
        <v>1843</v>
      </c>
      <c r="BD359" s="2" t="s">
        <v>84</v>
      </c>
      <c r="BF359" t="str">
        <f t="shared" si="10"/>
        <v>Friend / word of mouth</v>
      </c>
      <c r="BG359" s="2">
        <v>8.0</v>
      </c>
      <c r="BH359" s="2" t="s">
        <v>1844</v>
      </c>
      <c r="BI359" s="2" t="s">
        <v>1845</v>
      </c>
      <c r="BJ359" s="2" t="s">
        <v>1846</v>
      </c>
    </row>
    <row r="360">
      <c r="A360" s="2">
        <v>357.0</v>
      </c>
      <c r="B360">
        <f>if(surveydata3!D359="", 0, 1)</f>
        <v>1</v>
      </c>
      <c r="C360">
        <f>if(surveydata3!E359="", 0, 1)</f>
        <v>0</v>
      </c>
      <c r="D360">
        <f>if(surveydata3!F359="", 0, 1)</f>
        <v>0</v>
      </c>
      <c r="E360">
        <f>if(surveydata3!G359="", 0, 1)</f>
        <v>0</v>
      </c>
      <c r="F360">
        <f>if(surveydata3!H359="", 0, 1)</f>
        <v>1</v>
      </c>
      <c r="G360">
        <f>if(surveydata3!I359="", 0, 1)</f>
        <v>0</v>
      </c>
      <c r="H360" s="4">
        <v>32063.0</v>
      </c>
      <c r="I360" s="2">
        <f t="shared" si="1"/>
        <v>30</v>
      </c>
      <c r="J360" s="2">
        <v>7.0</v>
      </c>
      <c r="K360" s="2">
        <v>0.0</v>
      </c>
      <c r="L360" s="2">
        <v>12.0</v>
      </c>
      <c r="M360" s="2">
        <v>2.0</v>
      </c>
      <c r="N360" s="2" t="s">
        <v>128</v>
      </c>
      <c r="O360" s="2">
        <v>1.0</v>
      </c>
      <c r="R360" t="str">
        <f t="shared" si="2"/>
        <v/>
      </c>
      <c r="U360" t="str">
        <f t="shared" si="3"/>
        <v/>
      </c>
      <c r="V360" s="2">
        <v>1.0</v>
      </c>
      <c r="W360" s="2" t="s">
        <v>315</v>
      </c>
      <c r="Y360" t="str">
        <f t="shared" si="4"/>
        <v>Software Engineer</v>
      </c>
      <c r="Z360" s="2" t="s">
        <v>111</v>
      </c>
      <c r="AB360" t="str">
        <f t="shared" si="5"/>
        <v>Individual Contributor</v>
      </c>
      <c r="AC360" s="2" t="s">
        <v>112</v>
      </c>
      <c r="AE360" t="str">
        <f t="shared" si="6"/>
        <v>Business Support &amp; Logistics</v>
      </c>
      <c r="AF360" s="2">
        <v>4.0</v>
      </c>
      <c r="AG360" s="10" t="s">
        <v>1847</v>
      </c>
      <c r="AH360" s="2" t="s">
        <v>78</v>
      </c>
      <c r="AI360" s="11">
        <f>if(surveydata3!AE359="", 0, 1)</f>
        <v>0</v>
      </c>
      <c r="AJ360" s="11">
        <f>if(surveydata3!AF359="", 0, 1)</f>
        <v>0</v>
      </c>
      <c r="AK360" s="11">
        <f>if(surveydata3!AG359="", 0, 1)</f>
        <v>0</v>
      </c>
      <c r="AL360" s="11">
        <f>if(surveydata3!AH359="", 0, 1)</f>
        <v>0</v>
      </c>
      <c r="AM360" s="11">
        <f>if(surveydata3!AI359="", 0, 1)</f>
        <v>0</v>
      </c>
      <c r="AN360" s="11">
        <f>if(surveydata3!AJ359="", 0, 1)</f>
        <v>1</v>
      </c>
      <c r="AO360" s="11">
        <f>if(surveydata3!AK359="", 0, 1)</f>
        <v>0</v>
      </c>
      <c r="AP360" s="11">
        <f>if(surveydata3!AL359="", 0, 1)</f>
        <v>0</v>
      </c>
      <c r="AQ360" s="11">
        <f>if(surveydata3!AM359="", 0, 1)</f>
        <v>0</v>
      </c>
      <c r="AR360" s="11">
        <f>if(surveydata3!AN359="", 0, 1)</f>
        <v>0</v>
      </c>
      <c r="AS360" s="2" t="s">
        <v>97</v>
      </c>
      <c r="AU360" t="str">
        <f t="shared" si="7"/>
        <v>Forums</v>
      </c>
      <c r="AV360" s="2">
        <v>6.0</v>
      </c>
      <c r="AX360">
        <f t="shared" si="8"/>
        <v>6</v>
      </c>
      <c r="AZ360" s="2">
        <v>10.0</v>
      </c>
      <c r="BA360">
        <f t="shared" si="9"/>
        <v>10</v>
      </c>
      <c r="BB360" s="2">
        <v>10.0</v>
      </c>
      <c r="BC360" s="2" t="s">
        <v>1848</v>
      </c>
      <c r="BD360" s="2" t="s">
        <v>101</v>
      </c>
      <c r="BF360" t="str">
        <f t="shared" si="10"/>
        <v>Google</v>
      </c>
      <c r="BG360" s="2">
        <v>10.0</v>
      </c>
      <c r="BH360" s="2" t="s">
        <v>484</v>
      </c>
      <c r="BI360" s="2" t="s">
        <v>1849</v>
      </c>
    </row>
    <row r="361">
      <c r="A361" s="2">
        <v>358.0</v>
      </c>
      <c r="B361">
        <f>if(surveydata3!D360="", 0, 1)</f>
        <v>0</v>
      </c>
      <c r="C361">
        <f>if(surveydata3!E360="", 0, 1)</f>
        <v>1</v>
      </c>
      <c r="D361">
        <f>if(surveydata3!F360="", 0, 1)</f>
        <v>0</v>
      </c>
      <c r="E361">
        <f>if(surveydata3!G360="", 0, 1)</f>
        <v>0</v>
      </c>
      <c r="F361">
        <f>if(surveydata3!H360="", 0, 1)</f>
        <v>1</v>
      </c>
      <c r="G361">
        <f>if(surveydata3!I360="", 0, 1)</f>
        <v>0</v>
      </c>
      <c r="H361" s="4">
        <v>28821.0</v>
      </c>
      <c r="I361" s="2">
        <f t="shared" si="1"/>
        <v>39</v>
      </c>
      <c r="J361" s="2">
        <v>7.0</v>
      </c>
      <c r="K361" s="2">
        <v>20.0</v>
      </c>
      <c r="L361" s="2">
        <v>9.0</v>
      </c>
      <c r="M361" s="2">
        <v>3.0</v>
      </c>
      <c r="N361" s="2" t="s">
        <v>291</v>
      </c>
      <c r="O361" s="2">
        <v>1.0</v>
      </c>
      <c r="R361" t="str">
        <f t="shared" si="2"/>
        <v/>
      </c>
      <c r="U361" t="str">
        <f t="shared" si="3"/>
        <v/>
      </c>
      <c r="V361" s="2">
        <v>1.0</v>
      </c>
      <c r="W361" s="2" t="s">
        <v>91</v>
      </c>
      <c r="Y361" t="str">
        <f t="shared" si="4"/>
        <v>Educator / Instructor</v>
      </c>
      <c r="Z361" s="2" t="s">
        <v>75</v>
      </c>
      <c r="AB361" t="str">
        <f t="shared" si="5"/>
        <v>Manager</v>
      </c>
      <c r="AC361" s="2" t="s">
        <v>76</v>
      </c>
      <c r="AE361" t="str">
        <f t="shared" si="6"/>
        <v>Education</v>
      </c>
      <c r="AF361" s="2">
        <v>8.0</v>
      </c>
      <c r="AG361" s="2" t="s">
        <v>1850</v>
      </c>
      <c r="AH361" s="2" t="s">
        <v>96</v>
      </c>
      <c r="AI361" s="11">
        <f>if(surveydata3!AE360="", 0, 1)</f>
        <v>0</v>
      </c>
      <c r="AJ361" s="11">
        <f>if(surveydata3!AF360="", 0, 1)</f>
        <v>0</v>
      </c>
      <c r="AK361" s="11">
        <f>if(surveydata3!AG360="", 0, 1)</f>
        <v>0</v>
      </c>
      <c r="AL361" s="11">
        <f>if(surveydata3!AH360="", 0, 1)</f>
        <v>0</v>
      </c>
      <c r="AM361" s="11">
        <f>if(surveydata3!AI360="", 0, 1)</f>
        <v>1</v>
      </c>
      <c r="AN361" s="11">
        <f>if(surveydata3!AJ360="", 0, 1)</f>
        <v>1</v>
      </c>
      <c r="AO361" s="11">
        <f>if(surveydata3!AK360="", 0, 1)</f>
        <v>0</v>
      </c>
      <c r="AP361" s="11">
        <f>if(surveydata3!AL360="", 0, 1)</f>
        <v>0</v>
      </c>
      <c r="AQ361" s="11">
        <f>if(surveydata3!AM360="", 0, 1)</f>
        <v>0</v>
      </c>
      <c r="AR361" s="11">
        <f>if(surveydata3!AN360="", 0, 1)</f>
        <v>0</v>
      </c>
      <c r="AS361" s="2" t="s">
        <v>116</v>
      </c>
      <c r="AU361" t="str">
        <f t="shared" si="7"/>
        <v>Stack Overflow</v>
      </c>
      <c r="AV361" s="2">
        <v>6.0</v>
      </c>
      <c r="AX361">
        <f t="shared" si="8"/>
        <v>6</v>
      </c>
      <c r="AY361" s="2">
        <v>6.0</v>
      </c>
      <c r="BA361">
        <f t="shared" si="9"/>
        <v>6</v>
      </c>
      <c r="BB361" s="2">
        <v>36.0</v>
      </c>
      <c r="BC361" s="2" t="s">
        <v>1851</v>
      </c>
      <c r="BD361" s="2" t="s">
        <v>101</v>
      </c>
      <c r="BF361" t="str">
        <f t="shared" si="10"/>
        <v>Google</v>
      </c>
      <c r="BG361" s="2">
        <v>8.0</v>
      </c>
      <c r="BH361" s="2" t="s">
        <v>1852</v>
      </c>
      <c r="BI361" s="2" t="s">
        <v>1853</v>
      </c>
      <c r="BJ361" s="2" t="s">
        <v>1854</v>
      </c>
      <c r="BK361" s="2">
        <v>1.0</v>
      </c>
    </row>
    <row r="362">
      <c r="A362" s="2">
        <v>359.0</v>
      </c>
      <c r="B362">
        <f>if(surveydata3!D361="", 0, 1)</f>
        <v>1</v>
      </c>
      <c r="C362">
        <f>if(surveydata3!E361="", 0, 1)</f>
        <v>0</v>
      </c>
      <c r="D362">
        <f>if(surveydata3!F361="", 0, 1)</f>
        <v>0</v>
      </c>
      <c r="E362">
        <f>if(surveydata3!G361="", 0, 1)</f>
        <v>1</v>
      </c>
      <c r="F362">
        <f>if(surveydata3!H361="", 0, 1)</f>
        <v>0</v>
      </c>
      <c r="G362">
        <f>if(surveydata3!I361="", 0, 1)</f>
        <v>0</v>
      </c>
      <c r="H362" s="4">
        <v>31621.0</v>
      </c>
      <c r="I362" s="2">
        <f t="shared" si="1"/>
        <v>32</v>
      </c>
      <c r="J362" s="2">
        <v>7.0</v>
      </c>
      <c r="K362" s="2">
        <v>13.0</v>
      </c>
      <c r="L362" s="2">
        <v>7.0</v>
      </c>
      <c r="M362" s="2">
        <v>5.0</v>
      </c>
      <c r="N362" s="2" t="s">
        <v>134</v>
      </c>
      <c r="O362" s="2">
        <v>1.0</v>
      </c>
      <c r="P362" s="2" t="s">
        <v>89</v>
      </c>
      <c r="R362" t="str">
        <f t="shared" si="2"/>
        <v>t-shirt</v>
      </c>
      <c r="S362" s="2" t="s">
        <v>130</v>
      </c>
      <c r="U362" t="str">
        <f t="shared" si="3"/>
        <v>“Machine learning for life”</v>
      </c>
      <c r="V362" s="2">
        <v>1.0</v>
      </c>
      <c r="W362" s="2" t="s">
        <v>11</v>
      </c>
      <c r="Y362" t="str">
        <f t="shared" si="4"/>
        <v>Other</v>
      </c>
      <c r="Z362" s="2" t="s">
        <v>75</v>
      </c>
      <c r="AB362" t="str">
        <f t="shared" si="5"/>
        <v>Manager</v>
      </c>
      <c r="AC362" s="2" t="s">
        <v>1410</v>
      </c>
      <c r="AE362" t="str">
        <f t="shared" si="6"/>
        <v>Food &amp; Beverages</v>
      </c>
      <c r="AF362" s="2">
        <v>3.0</v>
      </c>
      <c r="AG362" s="2" t="s">
        <v>1855</v>
      </c>
      <c r="AH362" s="2" t="s">
        <v>78</v>
      </c>
      <c r="AI362" s="11">
        <f>if(surveydata3!AE361="", 0, 1)</f>
        <v>0</v>
      </c>
      <c r="AJ362" s="11">
        <f>if(surveydata3!AF361="", 0, 1)</f>
        <v>0</v>
      </c>
      <c r="AK362" s="11">
        <f>if(surveydata3!AG361="", 0, 1)</f>
        <v>0</v>
      </c>
      <c r="AL362" s="11">
        <f>if(surveydata3!AH361="", 0, 1)</f>
        <v>0</v>
      </c>
      <c r="AM362" s="11">
        <f>if(surveydata3!AI361="", 0, 1)</f>
        <v>0</v>
      </c>
      <c r="AN362" s="11">
        <f>if(surveydata3!AJ361="", 0, 1)</f>
        <v>1</v>
      </c>
      <c r="AO362" s="11">
        <f>if(surveydata3!AK361="", 0, 1)</f>
        <v>0</v>
      </c>
      <c r="AP362" s="11">
        <f>if(surveydata3!AL361="", 0, 1)</f>
        <v>0</v>
      </c>
      <c r="AQ362" s="11">
        <f>if(surveydata3!AM361="", 0, 1)</f>
        <v>0</v>
      </c>
      <c r="AR362" s="11">
        <f>if(surveydata3!AN361="", 0, 1)</f>
        <v>0</v>
      </c>
      <c r="AS362" s="2" t="s">
        <v>237</v>
      </c>
      <c r="AU362" t="str">
        <f t="shared" si="7"/>
        <v>Mentor Help (classroom or 1:1 mentors)</v>
      </c>
      <c r="AV362" s="2">
        <v>5.0</v>
      </c>
      <c r="AX362">
        <f t="shared" si="8"/>
        <v>5</v>
      </c>
      <c r="AY362" s="2">
        <v>6.0</v>
      </c>
      <c r="BA362">
        <f t="shared" si="9"/>
        <v>6</v>
      </c>
      <c r="BB362" s="2">
        <v>3.0</v>
      </c>
      <c r="BC362" s="2" t="s">
        <v>1856</v>
      </c>
      <c r="BD362" s="2" t="s">
        <v>101</v>
      </c>
      <c r="BF362" t="str">
        <f t="shared" si="10"/>
        <v>Google</v>
      </c>
      <c r="BG362" s="2">
        <v>10.0</v>
      </c>
      <c r="BH362" s="2" t="s">
        <v>1857</v>
      </c>
      <c r="BI362" s="2" t="s">
        <v>1858</v>
      </c>
      <c r="BJ362" s="2" t="s">
        <v>1859</v>
      </c>
    </row>
    <row r="363">
      <c r="A363" s="2">
        <v>360.0</v>
      </c>
      <c r="B363">
        <f>if(surveydata3!D362="", 0, 1)</f>
        <v>0</v>
      </c>
      <c r="C363">
        <f>if(surveydata3!E362="", 0, 1)</f>
        <v>1</v>
      </c>
      <c r="D363">
        <f>if(surveydata3!F362="", 0, 1)</f>
        <v>0</v>
      </c>
      <c r="E363">
        <f>if(surveydata3!G362="", 0, 1)</f>
        <v>0</v>
      </c>
      <c r="F363">
        <f>if(surveydata3!H362="", 0, 1)</f>
        <v>1</v>
      </c>
      <c r="G363">
        <f>if(surveydata3!I362="", 0, 1)</f>
        <v>0</v>
      </c>
      <c r="H363" s="4">
        <v>26673.0</v>
      </c>
      <c r="I363" s="2">
        <f t="shared" si="1"/>
        <v>45</v>
      </c>
      <c r="J363" s="2">
        <v>6.0</v>
      </c>
      <c r="K363" s="2">
        <v>120.0</v>
      </c>
      <c r="L363" s="2">
        <v>12.0</v>
      </c>
      <c r="M363" s="2">
        <v>15.0</v>
      </c>
      <c r="N363" s="2" t="s">
        <v>167</v>
      </c>
      <c r="O363" s="2">
        <v>0.0</v>
      </c>
      <c r="P363" s="2" t="s">
        <v>71</v>
      </c>
      <c r="R363" t="str">
        <f t="shared" si="2"/>
        <v>hoodie</v>
      </c>
      <c r="S363" s="2" t="s">
        <v>130</v>
      </c>
      <c r="U363" t="str">
        <f t="shared" si="3"/>
        <v>“Machine learning for life”</v>
      </c>
      <c r="V363" s="2">
        <v>1.0</v>
      </c>
      <c r="W363" s="2" t="s">
        <v>577</v>
      </c>
      <c r="Y363" t="str">
        <f t="shared" si="4"/>
        <v>Accounting/Finance</v>
      </c>
      <c r="Z363" s="2" t="s">
        <v>207</v>
      </c>
      <c r="AB363" t="str">
        <f t="shared" si="5"/>
        <v>C-Level</v>
      </c>
      <c r="AC363" s="2" t="s">
        <v>333</v>
      </c>
      <c r="AE363" t="str">
        <f t="shared" si="6"/>
        <v>Advertising &amp; Marketing</v>
      </c>
      <c r="AF363" s="2">
        <v>20.0</v>
      </c>
      <c r="AG363" s="2" t="s">
        <v>1860</v>
      </c>
      <c r="AH363" s="2" t="s">
        <v>114</v>
      </c>
      <c r="AI363" s="11">
        <f>if(surveydata3!AE362="", 0, 1)</f>
        <v>0</v>
      </c>
      <c r="AJ363" s="11">
        <f>if(surveydata3!AF362="", 0, 1)</f>
        <v>0</v>
      </c>
      <c r="AK363" s="11">
        <f>if(surveydata3!AG362="", 0, 1)</f>
        <v>1</v>
      </c>
      <c r="AL363" s="11">
        <f>if(surveydata3!AH362="", 0, 1)</f>
        <v>0</v>
      </c>
      <c r="AM363" s="11">
        <f>if(surveydata3!AI362="", 0, 1)</f>
        <v>0</v>
      </c>
      <c r="AN363" s="11">
        <f>if(surveydata3!AJ362="", 0, 1)</f>
        <v>1</v>
      </c>
      <c r="AO363" s="11">
        <f>if(surveydata3!AK362="", 0, 1)</f>
        <v>0</v>
      </c>
      <c r="AP363" s="11">
        <f>if(surveydata3!AL362="", 0, 1)</f>
        <v>0</v>
      </c>
      <c r="AQ363" s="11">
        <f>if(surveydata3!AM362="", 0, 1)</f>
        <v>0</v>
      </c>
      <c r="AR363" s="11">
        <f>if(surveydata3!AN362="", 0, 1)</f>
        <v>0</v>
      </c>
      <c r="AS363" s="2" t="s">
        <v>97</v>
      </c>
      <c r="AU363" t="str">
        <f t="shared" si="7"/>
        <v>Forums</v>
      </c>
      <c r="AV363" s="2">
        <v>6.0</v>
      </c>
      <c r="AX363">
        <f t="shared" si="8"/>
        <v>6</v>
      </c>
      <c r="AY363" s="2">
        <v>5.0</v>
      </c>
      <c r="BA363">
        <f t="shared" si="9"/>
        <v>5</v>
      </c>
      <c r="BB363" s="2">
        <v>15.0</v>
      </c>
      <c r="BC363" s="2" t="s">
        <v>1861</v>
      </c>
      <c r="BD363" s="2" t="s">
        <v>101</v>
      </c>
      <c r="BF363" t="str">
        <f t="shared" si="10"/>
        <v>Google</v>
      </c>
      <c r="BG363" s="2">
        <v>10.0</v>
      </c>
      <c r="BH363" s="2" t="s">
        <v>1862</v>
      </c>
      <c r="BI363" s="2" t="s">
        <v>1863</v>
      </c>
      <c r="BK363" s="2">
        <v>0.0</v>
      </c>
    </row>
    <row r="364">
      <c r="A364" s="2">
        <v>361.0</v>
      </c>
      <c r="B364">
        <f>if(surveydata3!D363="", 0, 1)</f>
        <v>0</v>
      </c>
      <c r="C364">
        <f>if(surveydata3!E363="", 0, 1)</f>
        <v>1</v>
      </c>
      <c r="D364">
        <f>if(surveydata3!F363="", 0, 1)</f>
        <v>0</v>
      </c>
      <c r="E364">
        <f>if(surveydata3!G363="", 0, 1)</f>
        <v>0</v>
      </c>
      <c r="F364">
        <f>if(surveydata3!H363="", 0, 1)</f>
        <v>0</v>
      </c>
      <c r="G364">
        <f>if(surveydata3!I363="", 0, 1)</f>
        <v>0</v>
      </c>
      <c r="H364" s="4">
        <v>28132.0</v>
      </c>
      <c r="I364" s="2">
        <f t="shared" si="1"/>
        <v>41</v>
      </c>
      <c r="J364" s="2">
        <v>8.0</v>
      </c>
      <c r="K364" s="2">
        <v>45.0</v>
      </c>
      <c r="L364" s="2">
        <v>13.0</v>
      </c>
      <c r="M364" s="2">
        <v>20.0</v>
      </c>
      <c r="N364" s="2" t="s">
        <v>106</v>
      </c>
      <c r="O364" s="2">
        <v>0.0</v>
      </c>
      <c r="P364" s="2" t="s">
        <v>89</v>
      </c>
      <c r="R364" t="str">
        <f t="shared" si="2"/>
        <v>t-shirt</v>
      </c>
      <c r="S364" s="2" t="s">
        <v>72</v>
      </c>
      <c r="U364" t="str">
        <f t="shared" si="3"/>
        <v>“Data is the new bacon"</v>
      </c>
      <c r="V364" s="2">
        <v>1.0</v>
      </c>
      <c r="W364" s="2" t="s">
        <v>121</v>
      </c>
      <c r="Y364" t="str">
        <f t="shared" si="4"/>
        <v>Data Engineer</v>
      </c>
      <c r="Z364" s="2" t="s">
        <v>75</v>
      </c>
      <c r="AB364" t="str">
        <f t="shared" si="5"/>
        <v>Manager</v>
      </c>
      <c r="AC364" s="2" t="s">
        <v>457</v>
      </c>
      <c r="AE364" t="str">
        <f t="shared" si="6"/>
        <v>Telecommunications</v>
      </c>
      <c r="AF364" s="2">
        <v>15.0</v>
      </c>
      <c r="AG364" s="2" t="s">
        <v>1864</v>
      </c>
      <c r="AH364" s="2" t="s">
        <v>114</v>
      </c>
      <c r="AI364" s="11">
        <f>if(surveydata3!AE363="", 0, 1)</f>
        <v>0</v>
      </c>
      <c r="AJ364" s="11">
        <f>if(surveydata3!AF363="", 0, 1)</f>
        <v>0</v>
      </c>
      <c r="AK364" s="11">
        <f>if(surveydata3!AG363="", 0, 1)</f>
        <v>0</v>
      </c>
      <c r="AL364" s="11">
        <f>if(surveydata3!AH363="", 0, 1)</f>
        <v>0</v>
      </c>
      <c r="AM364" s="11">
        <f>if(surveydata3!AI363="", 0, 1)</f>
        <v>1</v>
      </c>
      <c r="AN364" s="11">
        <f>if(surveydata3!AJ363="", 0, 1)</f>
        <v>1</v>
      </c>
      <c r="AO364" s="11">
        <f>if(surveydata3!AK363="", 0, 1)</f>
        <v>0</v>
      </c>
      <c r="AP364" s="11">
        <f>if(surveydata3!AL363="", 0, 1)</f>
        <v>0</v>
      </c>
      <c r="AQ364" s="11">
        <f>if(surveydata3!AM363="", 0, 1)</f>
        <v>0</v>
      </c>
      <c r="AR364" s="11">
        <f>if(surveydata3!AN363="", 0, 1)</f>
        <v>0</v>
      </c>
      <c r="AS364" s="2" t="s">
        <v>79</v>
      </c>
      <c r="AU364" t="str">
        <f t="shared" si="7"/>
        <v>Slack Channel</v>
      </c>
      <c r="AV364" s="2">
        <v>3.0</v>
      </c>
      <c r="AX364">
        <f t="shared" si="8"/>
        <v>3</v>
      </c>
      <c r="AY364" s="2">
        <v>5.0</v>
      </c>
      <c r="BA364">
        <f t="shared" si="9"/>
        <v>5</v>
      </c>
      <c r="BB364" s="2">
        <v>15.0</v>
      </c>
      <c r="BC364" s="2" t="s">
        <v>1865</v>
      </c>
      <c r="BD364" s="2" t="s">
        <v>101</v>
      </c>
      <c r="BF364" t="str">
        <f t="shared" si="10"/>
        <v>Google</v>
      </c>
      <c r="BG364" s="2">
        <v>9.0</v>
      </c>
      <c r="BH364" s="2" t="s">
        <v>1866</v>
      </c>
    </row>
    <row r="365">
      <c r="A365" s="2">
        <v>362.0</v>
      </c>
      <c r="B365">
        <f>if(surveydata3!D364="", 0, 1)</f>
        <v>0</v>
      </c>
      <c r="C365">
        <f>if(surveydata3!E364="", 0, 1)</f>
        <v>1</v>
      </c>
      <c r="D365">
        <f>if(surveydata3!F364="", 0, 1)</f>
        <v>0</v>
      </c>
      <c r="E365">
        <f>if(surveydata3!G364="", 0, 1)</f>
        <v>0</v>
      </c>
      <c r="F365">
        <f>if(surveydata3!H364="", 0, 1)</f>
        <v>1</v>
      </c>
      <c r="G365">
        <f>if(surveydata3!I364="", 0, 1)</f>
        <v>0</v>
      </c>
      <c r="H365" s="4">
        <v>30041.0</v>
      </c>
      <c r="I365" s="2">
        <f t="shared" si="1"/>
        <v>36</v>
      </c>
      <c r="J365" s="2">
        <v>8.0</v>
      </c>
      <c r="K365" s="2">
        <v>2.0</v>
      </c>
      <c r="L365" s="2">
        <v>10.0</v>
      </c>
      <c r="M365" s="2">
        <v>7.0</v>
      </c>
      <c r="N365" s="2" t="s">
        <v>192</v>
      </c>
      <c r="O365" s="2">
        <v>0.0</v>
      </c>
      <c r="P365" s="2" t="s">
        <v>89</v>
      </c>
      <c r="R365" t="str">
        <f t="shared" si="2"/>
        <v>t-shirt</v>
      </c>
      <c r="S365" s="2" t="s">
        <v>135</v>
      </c>
      <c r="U365" t="str">
        <f t="shared" si="3"/>
        <v>“A quality life demands quality questions”</v>
      </c>
      <c r="V365" s="2">
        <v>1.0</v>
      </c>
      <c r="W365" s="2" t="s">
        <v>110</v>
      </c>
      <c r="Y365" t="str">
        <f t="shared" si="4"/>
        <v>Business/Strategy</v>
      </c>
      <c r="Z365" s="2" t="s">
        <v>111</v>
      </c>
      <c r="AB365" t="str">
        <f t="shared" si="5"/>
        <v>Individual Contributor</v>
      </c>
      <c r="AC365" s="2" t="s">
        <v>374</v>
      </c>
      <c r="AE365" t="str">
        <f t="shared" si="6"/>
        <v>Automotive</v>
      </c>
      <c r="AF365" s="2">
        <v>11.0</v>
      </c>
      <c r="AG365" s="2" t="s">
        <v>1867</v>
      </c>
      <c r="AH365" s="2" t="s">
        <v>78</v>
      </c>
      <c r="AI365" s="11">
        <f>if(surveydata3!AE364="", 0, 1)</f>
        <v>0</v>
      </c>
      <c r="AJ365" s="11">
        <f>if(surveydata3!AF364="", 0, 1)</f>
        <v>0</v>
      </c>
      <c r="AK365" s="11">
        <f>if(surveydata3!AG364="", 0, 1)</f>
        <v>1</v>
      </c>
      <c r="AL365" s="11">
        <f>if(surveydata3!AH364="", 0, 1)</f>
        <v>1</v>
      </c>
      <c r="AM365" s="11">
        <f>if(surveydata3!AI364="", 0, 1)</f>
        <v>0</v>
      </c>
      <c r="AN365" s="11">
        <f>if(surveydata3!AJ364="", 0, 1)</f>
        <v>1</v>
      </c>
      <c r="AO365" s="11">
        <f>if(surveydata3!AK364="", 0, 1)</f>
        <v>0</v>
      </c>
      <c r="AP365" s="11">
        <f>if(surveydata3!AL364="", 0, 1)</f>
        <v>0</v>
      </c>
      <c r="AQ365" s="11">
        <f>if(surveydata3!AM364="", 0, 1)</f>
        <v>0</v>
      </c>
      <c r="AR365" s="11">
        <f>if(surveydata3!AN364="", 0, 1)</f>
        <v>0</v>
      </c>
      <c r="AS365" s="2" t="s">
        <v>116</v>
      </c>
      <c r="AU365" t="str">
        <f t="shared" si="7"/>
        <v>Stack Overflow</v>
      </c>
      <c r="AV365" s="2">
        <v>6.0</v>
      </c>
      <c r="AX365">
        <f t="shared" si="8"/>
        <v>6</v>
      </c>
      <c r="AY365" s="2">
        <v>5.0</v>
      </c>
      <c r="BA365">
        <f t="shared" si="9"/>
        <v>5</v>
      </c>
      <c r="BB365" s="2">
        <v>4.0</v>
      </c>
      <c r="BC365" s="2" t="s">
        <v>1868</v>
      </c>
      <c r="BD365" s="2" t="s">
        <v>101</v>
      </c>
      <c r="BF365" t="str">
        <f t="shared" si="10"/>
        <v>Google</v>
      </c>
      <c r="BG365" s="2">
        <v>8.0</v>
      </c>
      <c r="BH365" s="2" t="s">
        <v>1869</v>
      </c>
      <c r="BI365" s="2" t="s">
        <v>1870</v>
      </c>
      <c r="BJ365" s="2" t="s">
        <v>1871</v>
      </c>
    </row>
    <row r="366">
      <c r="A366" s="2">
        <v>363.0</v>
      </c>
      <c r="B366">
        <f>if(surveydata3!D365="", 0, 1)</f>
        <v>1</v>
      </c>
      <c r="C366">
        <f>if(surveydata3!E365="", 0, 1)</f>
        <v>0</v>
      </c>
      <c r="D366">
        <f>if(surveydata3!F365="", 0, 1)</f>
        <v>0</v>
      </c>
      <c r="E366">
        <f>if(surveydata3!G365="", 0, 1)</f>
        <v>0</v>
      </c>
      <c r="F366">
        <f>if(surveydata3!H365="", 0, 1)</f>
        <v>0</v>
      </c>
      <c r="G366">
        <f>if(surveydata3!I365="", 0, 1)</f>
        <v>0</v>
      </c>
      <c r="H366" s="4">
        <v>33485.0</v>
      </c>
      <c r="I366" s="2">
        <f t="shared" si="1"/>
        <v>27</v>
      </c>
      <c r="J366" s="2">
        <v>8.0</v>
      </c>
      <c r="K366" s="2">
        <v>30.0</v>
      </c>
      <c r="L366" s="2">
        <v>10.0</v>
      </c>
      <c r="M366" s="2">
        <v>1.0</v>
      </c>
      <c r="N366" s="2" t="s">
        <v>167</v>
      </c>
      <c r="O366" s="2">
        <v>0.0</v>
      </c>
      <c r="P366" s="2" t="s">
        <v>89</v>
      </c>
      <c r="R366" t="str">
        <f t="shared" si="2"/>
        <v>t-shirt</v>
      </c>
      <c r="S366" s="2" t="s">
        <v>130</v>
      </c>
      <c r="U366" t="str">
        <f t="shared" si="3"/>
        <v>“Machine learning for life”</v>
      </c>
      <c r="V366" s="2">
        <v>1.0</v>
      </c>
      <c r="W366" s="2" t="s">
        <v>11</v>
      </c>
      <c r="Y366" t="str">
        <f t="shared" si="4"/>
        <v>Other</v>
      </c>
      <c r="Z366" s="2" t="s">
        <v>111</v>
      </c>
      <c r="AB366" t="str">
        <f t="shared" si="5"/>
        <v>Individual Contributor</v>
      </c>
      <c r="AC366" s="2" t="s">
        <v>684</v>
      </c>
      <c r="AE366" t="str">
        <f t="shared" si="6"/>
        <v>Electronics</v>
      </c>
      <c r="AF366" s="2">
        <v>3.0</v>
      </c>
      <c r="AG366" s="2" t="s">
        <v>1872</v>
      </c>
      <c r="AH366" s="2" t="s">
        <v>114</v>
      </c>
      <c r="AI366" s="11">
        <f>if(surveydata3!AE365="", 0, 1)</f>
        <v>0</v>
      </c>
      <c r="AJ366" s="11">
        <f>if(surveydata3!AF365="", 0, 1)</f>
        <v>0</v>
      </c>
      <c r="AK366" s="11">
        <f>if(surveydata3!AG365="", 0, 1)</f>
        <v>0</v>
      </c>
      <c r="AL366" s="11">
        <f>if(surveydata3!AH365="", 0, 1)</f>
        <v>0</v>
      </c>
      <c r="AM366" s="11">
        <f>if(surveydata3!AI365="", 0, 1)</f>
        <v>0</v>
      </c>
      <c r="AN366" s="11">
        <f>if(surveydata3!AJ365="", 0, 1)</f>
        <v>1</v>
      </c>
      <c r="AO366" s="11">
        <f>if(surveydata3!AK365="", 0, 1)</f>
        <v>0</v>
      </c>
      <c r="AP366" s="11">
        <f>if(surveydata3!AL365="", 0, 1)</f>
        <v>0</v>
      </c>
      <c r="AQ366" s="11">
        <f>if(surveydata3!AM365="", 0, 1)</f>
        <v>0</v>
      </c>
      <c r="AR366" s="11">
        <f>if(surveydata3!AN365="", 0, 1)</f>
        <v>0</v>
      </c>
      <c r="AS366" s="2" t="s">
        <v>97</v>
      </c>
      <c r="AU366" t="str">
        <f t="shared" si="7"/>
        <v>Forums</v>
      </c>
      <c r="AV366" s="2">
        <v>4.0</v>
      </c>
      <c r="AX366">
        <f t="shared" si="8"/>
        <v>4</v>
      </c>
      <c r="AY366" s="2">
        <v>3.0</v>
      </c>
      <c r="BA366">
        <f t="shared" si="9"/>
        <v>3</v>
      </c>
      <c r="BB366" s="2">
        <v>6.0</v>
      </c>
      <c r="BC366" s="2" t="s">
        <v>1873</v>
      </c>
      <c r="BD366" s="2" t="s">
        <v>101</v>
      </c>
      <c r="BF366" t="str">
        <f t="shared" si="10"/>
        <v>Google</v>
      </c>
      <c r="BG366" s="2">
        <v>9.0</v>
      </c>
      <c r="BH366" s="2" t="s">
        <v>1874</v>
      </c>
      <c r="BI366" s="2" t="s">
        <v>1875</v>
      </c>
      <c r="BJ366" s="2" t="s">
        <v>1876</v>
      </c>
    </row>
    <row r="367">
      <c r="A367" s="2">
        <v>364.0</v>
      </c>
      <c r="B367">
        <f>if(surveydata3!D366="", 0, 1)</f>
        <v>1</v>
      </c>
      <c r="C367">
        <f>if(surveydata3!E366="", 0, 1)</f>
        <v>1</v>
      </c>
      <c r="D367">
        <f>if(surveydata3!F366="", 0, 1)</f>
        <v>0</v>
      </c>
      <c r="E367">
        <f>if(surveydata3!G366="", 0, 1)</f>
        <v>0</v>
      </c>
      <c r="F367">
        <f>if(surveydata3!H366="", 0, 1)</f>
        <v>1</v>
      </c>
      <c r="G367">
        <f>if(surveydata3!I366="", 0, 1)</f>
        <v>0</v>
      </c>
      <c r="H367" s="4">
        <v>33430.0</v>
      </c>
      <c r="I367" s="2">
        <f t="shared" si="1"/>
        <v>27</v>
      </c>
      <c r="J367" s="2">
        <v>6.0</v>
      </c>
      <c r="K367" s="2">
        <v>90.0</v>
      </c>
      <c r="L367" s="2">
        <v>8.0</v>
      </c>
      <c r="M367" s="2">
        <v>12.0</v>
      </c>
      <c r="N367" s="2" t="s">
        <v>405</v>
      </c>
      <c r="O367" s="2">
        <v>1.0</v>
      </c>
      <c r="R367" t="str">
        <f t="shared" si="2"/>
        <v/>
      </c>
      <c r="U367" t="str">
        <f t="shared" si="3"/>
        <v/>
      </c>
      <c r="V367" s="2">
        <v>1.0</v>
      </c>
      <c r="W367" s="2" t="s">
        <v>213</v>
      </c>
      <c r="Y367" t="str">
        <f t="shared" si="4"/>
        <v>Business Intelligence / Business Analyst</v>
      </c>
      <c r="Z367" s="2" t="s">
        <v>111</v>
      </c>
      <c r="AB367" t="str">
        <f t="shared" si="5"/>
        <v>Individual Contributor</v>
      </c>
      <c r="AC367" s="2" t="s">
        <v>123</v>
      </c>
      <c r="AE367" t="str">
        <f t="shared" si="6"/>
        <v>Technology &amp; Internet</v>
      </c>
      <c r="AF367" s="2">
        <v>3.0</v>
      </c>
      <c r="AG367" s="2" t="s">
        <v>1877</v>
      </c>
      <c r="AH367" s="2" t="s">
        <v>78</v>
      </c>
      <c r="AI367" s="11">
        <f>if(surveydata3!AE366="", 0, 1)</f>
        <v>0</v>
      </c>
      <c r="AJ367" s="11">
        <f>if(surveydata3!AF366="", 0, 1)</f>
        <v>0</v>
      </c>
      <c r="AK367" s="11">
        <f>if(surveydata3!AG366="", 0, 1)</f>
        <v>0</v>
      </c>
      <c r="AL367" s="11">
        <f>if(surveydata3!AH366="", 0, 1)</f>
        <v>1</v>
      </c>
      <c r="AM367" s="11">
        <f>if(surveydata3!AI366="", 0, 1)</f>
        <v>0</v>
      </c>
      <c r="AN367" s="11">
        <f>if(surveydata3!AJ366="", 0, 1)</f>
        <v>1</v>
      </c>
      <c r="AO367" s="11">
        <f>if(surveydata3!AK366="", 0, 1)</f>
        <v>0</v>
      </c>
      <c r="AP367" s="11">
        <f>if(surveydata3!AL366="", 0, 1)</f>
        <v>0</v>
      </c>
      <c r="AQ367" s="11">
        <f>if(surveydata3!AM366="", 0, 1)</f>
        <v>0</v>
      </c>
      <c r="AR367" s="11">
        <f>if(surveydata3!AN366="", 0, 1)</f>
        <v>0</v>
      </c>
      <c r="AS367" s="2" t="s">
        <v>97</v>
      </c>
      <c r="AU367" t="str">
        <f t="shared" si="7"/>
        <v>Forums</v>
      </c>
      <c r="AV367" s="2">
        <v>6.0</v>
      </c>
      <c r="AX367">
        <f t="shared" si="8"/>
        <v>6</v>
      </c>
      <c r="AY367" s="2">
        <v>6.0</v>
      </c>
      <c r="BA367">
        <f t="shared" si="9"/>
        <v>6</v>
      </c>
      <c r="BB367" s="2">
        <v>12.0</v>
      </c>
      <c r="BC367" s="2" t="s">
        <v>1878</v>
      </c>
      <c r="BD367" s="2" t="s">
        <v>84</v>
      </c>
      <c r="BF367" t="str">
        <f t="shared" si="10"/>
        <v>Friend / word of mouth</v>
      </c>
      <c r="BG367" s="2">
        <v>10.0</v>
      </c>
      <c r="BH367" s="2" t="s">
        <v>1879</v>
      </c>
      <c r="BI367" s="2" t="s">
        <v>1880</v>
      </c>
      <c r="BJ367" s="2" t="s">
        <v>1881</v>
      </c>
      <c r="BK367" s="2">
        <v>1.0</v>
      </c>
    </row>
    <row r="368">
      <c r="A368" s="2">
        <v>365.0</v>
      </c>
      <c r="B368">
        <f>if(surveydata3!D367="", 0, 1)</f>
        <v>1</v>
      </c>
      <c r="C368">
        <f>if(surveydata3!E367="", 0, 1)</f>
        <v>0</v>
      </c>
      <c r="D368">
        <f>if(surveydata3!F367="", 0, 1)</f>
        <v>1</v>
      </c>
      <c r="E368">
        <f>if(surveydata3!G367="", 0, 1)</f>
        <v>0</v>
      </c>
      <c r="F368">
        <f>if(surveydata3!H367="", 0, 1)</f>
        <v>1</v>
      </c>
      <c r="G368">
        <f>if(surveydata3!I367="", 0, 1)</f>
        <v>0</v>
      </c>
      <c r="H368" s="4">
        <v>33565.0</v>
      </c>
      <c r="I368" s="2">
        <f t="shared" si="1"/>
        <v>26</v>
      </c>
      <c r="J368" s="2">
        <v>7.0</v>
      </c>
      <c r="K368" s="2">
        <v>0.0</v>
      </c>
      <c r="L368" s="2">
        <v>12.0</v>
      </c>
      <c r="M368" s="2">
        <v>3.0</v>
      </c>
      <c r="N368" s="2" t="s">
        <v>70</v>
      </c>
      <c r="O368" s="2">
        <v>1.0</v>
      </c>
      <c r="R368" t="str">
        <f t="shared" si="2"/>
        <v/>
      </c>
      <c r="U368" t="str">
        <f t="shared" si="3"/>
        <v/>
      </c>
      <c r="V368" s="2">
        <v>1.0</v>
      </c>
      <c r="W368" s="2" t="s">
        <v>315</v>
      </c>
      <c r="Y368" t="str">
        <f t="shared" si="4"/>
        <v>Software Engineer</v>
      </c>
      <c r="Z368" s="2" t="s">
        <v>147</v>
      </c>
      <c r="AB368" t="str">
        <f t="shared" si="5"/>
        <v>Not Applicable</v>
      </c>
      <c r="AC368" s="2" t="s">
        <v>123</v>
      </c>
      <c r="AE368" t="str">
        <f t="shared" si="6"/>
        <v>Technology &amp; Internet</v>
      </c>
      <c r="AF368" s="2">
        <v>2.0</v>
      </c>
      <c r="AG368" s="2" t="s">
        <v>1882</v>
      </c>
      <c r="AH368" s="2" t="s">
        <v>78</v>
      </c>
      <c r="AI368" s="11">
        <f>if(surveydata3!AE367="", 0, 1)</f>
        <v>0</v>
      </c>
      <c r="AJ368" s="11">
        <f>if(surveydata3!AF367="", 0, 1)</f>
        <v>0</v>
      </c>
      <c r="AK368" s="11">
        <f>if(surveydata3!AG367="", 0, 1)</f>
        <v>0</v>
      </c>
      <c r="AL368" s="11">
        <f>if(surveydata3!AH367="", 0, 1)</f>
        <v>0</v>
      </c>
      <c r="AM368" s="11">
        <f>if(surveydata3!AI367="", 0, 1)</f>
        <v>0</v>
      </c>
      <c r="AN368" s="11">
        <f>if(surveydata3!AJ367="", 0, 1)</f>
        <v>1</v>
      </c>
      <c r="AO368" s="11">
        <f>if(surveydata3!AK367="", 0, 1)</f>
        <v>0</v>
      </c>
      <c r="AP368" s="11">
        <f>if(surveydata3!AL367="", 0, 1)</f>
        <v>0</v>
      </c>
      <c r="AQ368" s="11">
        <f>if(surveydata3!AM367="", 0, 1)</f>
        <v>0</v>
      </c>
      <c r="AR368" s="11">
        <f>if(surveydata3!AN367="", 0, 1)</f>
        <v>0</v>
      </c>
      <c r="AS368" s="2" t="s">
        <v>79</v>
      </c>
      <c r="AU368" t="str">
        <f t="shared" si="7"/>
        <v>Slack Channel</v>
      </c>
      <c r="AV368" s="2">
        <v>3.0</v>
      </c>
      <c r="AX368">
        <f t="shared" si="8"/>
        <v>3</v>
      </c>
      <c r="AY368" s="2">
        <v>6.0</v>
      </c>
      <c r="BA368">
        <f t="shared" si="9"/>
        <v>6</v>
      </c>
      <c r="BB368" s="2">
        <v>200.0</v>
      </c>
      <c r="BC368" s="2" t="s">
        <v>1883</v>
      </c>
      <c r="BE368" s="2" t="s">
        <v>1884</v>
      </c>
      <c r="BF368" t="str">
        <f t="shared" si="10"/>
        <v>Baidu</v>
      </c>
      <c r="BG368" s="2">
        <v>8.0</v>
      </c>
      <c r="BH368" s="2" t="s">
        <v>1885</v>
      </c>
      <c r="BJ368" s="2" t="s">
        <v>1886</v>
      </c>
    </row>
    <row r="369">
      <c r="A369" s="2">
        <v>366.0</v>
      </c>
      <c r="B369">
        <f>if(surveydata3!D368="", 0, 1)</f>
        <v>1</v>
      </c>
      <c r="C369">
        <f>if(surveydata3!E368="", 0, 1)</f>
        <v>0</v>
      </c>
      <c r="D369">
        <f>if(surveydata3!F368="", 0, 1)</f>
        <v>0</v>
      </c>
      <c r="E369">
        <f>if(surveydata3!G368="", 0, 1)</f>
        <v>0</v>
      </c>
      <c r="F369">
        <f>if(surveydata3!H368="", 0, 1)</f>
        <v>1</v>
      </c>
      <c r="G369">
        <f>if(surveydata3!I368="", 0, 1)</f>
        <v>0</v>
      </c>
      <c r="H369" s="4">
        <v>30676.0</v>
      </c>
      <c r="I369" s="2">
        <f t="shared" si="1"/>
        <v>34</v>
      </c>
      <c r="J369" s="2">
        <v>8.0</v>
      </c>
      <c r="K369" s="2">
        <v>0.0</v>
      </c>
      <c r="L369" s="2">
        <v>8.0</v>
      </c>
      <c r="M369" s="2">
        <v>2.0</v>
      </c>
      <c r="N369" s="2" t="s">
        <v>128</v>
      </c>
      <c r="O369" s="2">
        <v>1.0</v>
      </c>
      <c r="R369" t="str">
        <f t="shared" si="2"/>
        <v/>
      </c>
      <c r="U369" t="str">
        <f t="shared" si="3"/>
        <v/>
      </c>
      <c r="V369" s="2">
        <v>1.0</v>
      </c>
      <c r="W369" s="2" t="s">
        <v>195</v>
      </c>
      <c r="Y369" t="str">
        <f t="shared" si="4"/>
        <v>Co-founder (or solo founder)</v>
      </c>
      <c r="Z369" s="2" t="s">
        <v>207</v>
      </c>
      <c r="AB369" t="str">
        <f t="shared" si="5"/>
        <v>C-Level</v>
      </c>
      <c r="AC369" s="2" t="s">
        <v>123</v>
      </c>
      <c r="AE369" t="str">
        <f t="shared" si="6"/>
        <v>Technology &amp; Internet</v>
      </c>
      <c r="AF369" s="2">
        <v>12.0</v>
      </c>
      <c r="AG369" s="2" t="s">
        <v>1887</v>
      </c>
      <c r="AH369" s="2" t="s">
        <v>114</v>
      </c>
      <c r="AI369" s="11">
        <f>if(surveydata3!AE368="", 0, 1)</f>
        <v>0</v>
      </c>
      <c r="AJ369" s="11">
        <f>if(surveydata3!AF368="", 0, 1)</f>
        <v>0</v>
      </c>
      <c r="AK369" s="11">
        <f>if(surveydata3!AG368="", 0, 1)</f>
        <v>0</v>
      </c>
      <c r="AL369" s="11">
        <f>if(surveydata3!AH368="", 0, 1)</f>
        <v>1</v>
      </c>
      <c r="AM369" s="11">
        <f>if(surveydata3!AI368="", 0, 1)</f>
        <v>0</v>
      </c>
      <c r="AN369" s="11">
        <f>if(surveydata3!AJ368="", 0, 1)</f>
        <v>0</v>
      </c>
      <c r="AO369" s="11">
        <f>if(surveydata3!AK368="", 0, 1)</f>
        <v>0</v>
      </c>
      <c r="AP369" s="11">
        <f>if(surveydata3!AL368="", 0, 1)</f>
        <v>0</v>
      </c>
      <c r="AQ369" s="11">
        <f>if(surveydata3!AM368="", 0, 1)</f>
        <v>0</v>
      </c>
      <c r="AR369" s="11">
        <f>if(surveydata3!AN368="", 0, 1)</f>
        <v>0</v>
      </c>
      <c r="AS369" s="2" t="s">
        <v>97</v>
      </c>
      <c r="AU369" t="str">
        <f t="shared" si="7"/>
        <v>Forums</v>
      </c>
      <c r="AW369" s="2">
        <v>10.0</v>
      </c>
      <c r="AX369">
        <f t="shared" si="8"/>
        <v>10</v>
      </c>
      <c r="AZ369" s="2">
        <v>5.0</v>
      </c>
      <c r="BA369">
        <f t="shared" si="9"/>
        <v>5</v>
      </c>
      <c r="BB369" s="2">
        <v>8.0</v>
      </c>
      <c r="BC369" s="2" t="s">
        <v>1888</v>
      </c>
      <c r="BD369" s="2" t="s">
        <v>101</v>
      </c>
      <c r="BF369" t="str">
        <f t="shared" si="10"/>
        <v>Google</v>
      </c>
      <c r="BG369" s="2">
        <v>10.0</v>
      </c>
      <c r="BH369" s="2" t="s">
        <v>1889</v>
      </c>
      <c r="BI369" s="2" t="s">
        <v>1890</v>
      </c>
      <c r="BJ369" s="2" t="s">
        <v>1891</v>
      </c>
      <c r="BK369" s="2">
        <v>1.0</v>
      </c>
    </row>
    <row r="370">
      <c r="A370" s="2">
        <v>367.0</v>
      </c>
      <c r="B370">
        <f>if(surveydata3!D369="", 0, 1)</f>
        <v>1</v>
      </c>
      <c r="C370">
        <f>if(surveydata3!E369="", 0, 1)</f>
        <v>0</v>
      </c>
      <c r="D370">
        <f>if(surveydata3!F369="", 0, 1)</f>
        <v>0</v>
      </c>
      <c r="E370">
        <f>if(surveydata3!G369="", 0, 1)</f>
        <v>0</v>
      </c>
      <c r="F370">
        <f>if(surveydata3!H369="", 0, 1)</f>
        <v>1</v>
      </c>
      <c r="G370">
        <f>if(surveydata3!I369="", 0, 1)</f>
        <v>0</v>
      </c>
      <c r="I370" s="2" t="str">
        <f t="shared" si="1"/>
        <v/>
      </c>
      <c r="J370" s="2">
        <v>6.0</v>
      </c>
      <c r="K370" s="2">
        <v>0.0</v>
      </c>
      <c r="L370" s="2">
        <v>10.0</v>
      </c>
      <c r="M370" s="2">
        <v>10.0</v>
      </c>
      <c r="N370" s="2" t="s">
        <v>120</v>
      </c>
      <c r="O370" s="2">
        <v>0.0</v>
      </c>
      <c r="P370" s="2" t="s">
        <v>89</v>
      </c>
      <c r="R370" t="str">
        <f t="shared" si="2"/>
        <v>t-shirt</v>
      </c>
      <c r="S370" s="2" t="s">
        <v>130</v>
      </c>
      <c r="U370" t="str">
        <f t="shared" si="3"/>
        <v>“Machine learning for life”</v>
      </c>
      <c r="V370" s="2">
        <v>1.0</v>
      </c>
      <c r="W370" s="2" t="s">
        <v>315</v>
      </c>
      <c r="Y370" t="str">
        <f t="shared" si="4"/>
        <v>Software Engineer</v>
      </c>
      <c r="Z370" s="2" t="s">
        <v>122</v>
      </c>
      <c r="AB370" t="str">
        <f t="shared" si="5"/>
        <v>Director</v>
      </c>
      <c r="AC370" s="2" t="s">
        <v>123</v>
      </c>
      <c r="AE370" t="str">
        <f t="shared" si="6"/>
        <v>Technology &amp; Internet</v>
      </c>
      <c r="AF370" s="2">
        <v>30.0</v>
      </c>
      <c r="AH370" s="2" t="s">
        <v>78</v>
      </c>
      <c r="AI370" s="11">
        <f>if(surveydata3!AE369="", 0, 1)</f>
        <v>0</v>
      </c>
      <c r="AJ370" s="11">
        <f>if(surveydata3!AF369="", 0, 1)</f>
        <v>0</v>
      </c>
      <c r="AK370" s="11">
        <f>if(surveydata3!AG369="", 0, 1)</f>
        <v>0</v>
      </c>
      <c r="AL370" s="11">
        <f>if(surveydata3!AH369="", 0, 1)</f>
        <v>0</v>
      </c>
      <c r="AM370" s="11">
        <f>if(surveydata3!AI369="", 0, 1)</f>
        <v>0</v>
      </c>
      <c r="AN370" s="11">
        <f>if(surveydata3!AJ369="", 0, 1)</f>
        <v>0</v>
      </c>
      <c r="AO370" s="11">
        <f>if(surveydata3!AK369="", 0, 1)</f>
        <v>0</v>
      </c>
      <c r="AP370" s="11">
        <f>if(surveydata3!AL369="", 0, 1)</f>
        <v>0</v>
      </c>
      <c r="AQ370" s="11">
        <f>if(surveydata3!AM369="", 0, 1)</f>
        <v>1</v>
      </c>
      <c r="AR370" s="11">
        <f>if(surveydata3!AN369="", 0, 1)</f>
        <v>0</v>
      </c>
      <c r="AU370" t="str">
        <f t="shared" si="7"/>
        <v/>
      </c>
      <c r="AX370" t="str">
        <f t="shared" si="8"/>
        <v/>
      </c>
      <c r="BA370" t="str">
        <f t="shared" si="9"/>
        <v/>
      </c>
      <c r="BD370" s="2" t="s">
        <v>84</v>
      </c>
      <c r="BF370" t="str">
        <f t="shared" si="10"/>
        <v>Friend / word of mouth</v>
      </c>
      <c r="BG370" s="2">
        <v>9.0</v>
      </c>
      <c r="BH370" s="2" t="s">
        <v>1892</v>
      </c>
      <c r="BI370" s="2" t="s">
        <v>1893</v>
      </c>
      <c r="BJ370" s="2" t="s">
        <v>420</v>
      </c>
      <c r="BK370" s="2">
        <v>0.0</v>
      </c>
    </row>
    <row r="371">
      <c r="A371" s="2">
        <v>368.0</v>
      </c>
      <c r="B371">
        <f>if(surveydata3!D370="", 0, 1)</f>
        <v>0</v>
      </c>
      <c r="C371">
        <f>if(surveydata3!E370="", 0, 1)</f>
        <v>1</v>
      </c>
      <c r="D371">
        <f>if(surveydata3!F370="", 0, 1)</f>
        <v>0</v>
      </c>
      <c r="E371">
        <f>if(surveydata3!G370="", 0, 1)</f>
        <v>0</v>
      </c>
      <c r="F371">
        <f>if(surveydata3!H370="", 0, 1)</f>
        <v>0</v>
      </c>
      <c r="G371">
        <f>if(surveydata3!I370="", 0, 1)</f>
        <v>0</v>
      </c>
      <c r="H371" s="4">
        <v>26365.0</v>
      </c>
      <c r="I371" s="2">
        <f t="shared" si="1"/>
        <v>46</v>
      </c>
      <c r="J371" s="2">
        <v>6.0</v>
      </c>
      <c r="K371" s="2">
        <v>80.0</v>
      </c>
      <c r="L371" s="2">
        <v>10.0</v>
      </c>
      <c r="M371" s="2">
        <v>12.0</v>
      </c>
      <c r="N371" s="2" t="s">
        <v>405</v>
      </c>
      <c r="O371" s="2">
        <v>1.0</v>
      </c>
      <c r="R371" t="str">
        <f t="shared" si="2"/>
        <v/>
      </c>
      <c r="U371" t="str">
        <f t="shared" si="3"/>
        <v/>
      </c>
      <c r="V371" s="2">
        <v>1.0</v>
      </c>
      <c r="W371" s="2" t="s">
        <v>315</v>
      </c>
      <c r="Y371" t="str">
        <f t="shared" si="4"/>
        <v>Software Engineer</v>
      </c>
      <c r="AA371" s="2" t="s">
        <v>361</v>
      </c>
      <c r="AB371" t="str">
        <f t="shared" si="5"/>
        <v>Senior</v>
      </c>
      <c r="AD371" s="2" t="s">
        <v>1614</v>
      </c>
      <c r="AE371" t="str">
        <f t="shared" si="6"/>
        <v>Financial</v>
      </c>
      <c r="AF371" s="2">
        <v>15.0</v>
      </c>
      <c r="AG371" s="2" t="s">
        <v>1894</v>
      </c>
      <c r="AH371" s="2" t="s">
        <v>114</v>
      </c>
      <c r="AI371" s="11">
        <f>if(surveydata3!AE370="", 0, 1)</f>
        <v>0</v>
      </c>
      <c r="AJ371" s="11">
        <f>if(surveydata3!AF370="", 0, 1)</f>
        <v>0</v>
      </c>
      <c r="AK371" s="11">
        <f>if(surveydata3!AG370="", 0, 1)</f>
        <v>1</v>
      </c>
      <c r="AL371" s="11">
        <f>if(surveydata3!AH370="", 0, 1)</f>
        <v>0</v>
      </c>
      <c r="AM371" s="11">
        <f>if(surveydata3!AI370="", 0, 1)</f>
        <v>0</v>
      </c>
      <c r="AN371" s="11">
        <f>if(surveydata3!AJ370="", 0, 1)</f>
        <v>0</v>
      </c>
      <c r="AO371" s="11">
        <f>if(surveydata3!AK370="", 0, 1)</f>
        <v>0</v>
      </c>
      <c r="AP371" s="11">
        <f>if(surveydata3!AL370="", 0, 1)</f>
        <v>0</v>
      </c>
      <c r="AQ371" s="11">
        <f>if(surveydata3!AM370="", 0, 1)</f>
        <v>0</v>
      </c>
      <c r="AR371" s="11">
        <f>if(surveydata3!AN370="", 0, 1)</f>
        <v>0</v>
      </c>
      <c r="AS371" s="2" t="s">
        <v>97</v>
      </c>
      <c r="AU371" t="str">
        <f t="shared" si="7"/>
        <v>Forums</v>
      </c>
      <c r="AV371" s="2">
        <v>4.0</v>
      </c>
      <c r="AX371">
        <f t="shared" si="8"/>
        <v>4</v>
      </c>
      <c r="AY371" s="2">
        <v>4.0</v>
      </c>
      <c r="BA371">
        <f t="shared" si="9"/>
        <v>4</v>
      </c>
      <c r="BB371" s="2">
        <v>10.0</v>
      </c>
      <c r="BC371" s="2" t="s">
        <v>1895</v>
      </c>
      <c r="BD371" s="2" t="s">
        <v>101</v>
      </c>
      <c r="BF371" t="str">
        <f t="shared" si="10"/>
        <v>Google</v>
      </c>
      <c r="BG371" s="2">
        <v>9.0</v>
      </c>
      <c r="BH371" s="2" t="s">
        <v>1896</v>
      </c>
      <c r="BJ371" s="2" t="s">
        <v>1897</v>
      </c>
    </row>
    <row r="372">
      <c r="A372" s="2">
        <v>369.0</v>
      </c>
      <c r="B372">
        <f>if(surveydata3!D371="", 0, 1)</f>
        <v>1</v>
      </c>
      <c r="C372">
        <f>if(surveydata3!E371="", 0, 1)</f>
        <v>0</v>
      </c>
      <c r="D372">
        <f>if(surveydata3!F371="", 0, 1)</f>
        <v>0</v>
      </c>
      <c r="E372">
        <f>if(surveydata3!G371="", 0, 1)</f>
        <v>0</v>
      </c>
      <c r="F372">
        <f>if(surveydata3!H371="", 0, 1)</f>
        <v>0</v>
      </c>
      <c r="G372">
        <f>if(surveydata3!I371="", 0, 1)</f>
        <v>0</v>
      </c>
      <c r="H372" s="4">
        <v>33162.0</v>
      </c>
      <c r="I372" s="2">
        <f t="shared" si="1"/>
        <v>27</v>
      </c>
      <c r="J372" s="2">
        <v>7.0</v>
      </c>
      <c r="K372" s="2">
        <v>30.0</v>
      </c>
      <c r="L372" s="2">
        <v>8.0</v>
      </c>
      <c r="M372" s="2">
        <v>8.0</v>
      </c>
      <c r="N372" s="2" t="s">
        <v>405</v>
      </c>
      <c r="O372" s="2">
        <v>1.0</v>
      </c>
      <c r="R372" t="str">
        <f t="shared" si="2"/>
        <v/>
      </c>
      <c r="U372" t="str">
        <f t="shared" si="3"/>
        <v/>
      </c>
      <c r="V372" s="2">
        <v>1.0</v>
      </c>
      <c r="W372" s="2" t="s">
        <v>1898</v>
      </c>
      <c r="Y372" t="str">
        <f t="shared" si="4"/>
        <v>Self Driving Car</v>
      </c>
      <c r="AA372" s="2" t="s">
        <v>1899</v>
      </c>
      <c r="AB372" t="str">
        <f t="shared" si="5"/>
        <v>Student Mentor SDC Program</v>
      </c>
      <c r="AC372" s="2" t="s">
        <v>76</v>
      </c>
      <c r="AE372" t="str">
        <f t="shared" si="6"/>
        <v>Education</v>
      </c>
      <c r="AF372" s="2">
        <v>1.0</v>
      </c>
      <c r="AG372" s="2" t="s">
        <v>77</v>
      </c>
      <c r="AH372" s="2" t="s">
        <v>78</v>
      </c>
      <c r="AI372" s="11">
        <f>if(surveydata3!AE371="", 0, 1)</f>
        <v>0</v>
      </c>
      <c r="AJ372" s="11">
        <f>if(surveydata3!AF371="", 0, 1)</f>
        <v>0</v>
      </c>
      <c r="AK372" s="11">
        <f>if(surveydata3!AG371="", 0, 1)</f>
        <v>0</v>
      </c>
      <c r="AL372" s="11">
        <f>if(surveydata3!AH371="", 0, 1)</f>
        <v>1</v>
      </c>
      <c r="AM372" s="11">
        <f>if(surveydata3!AI371="", 0, 1)</f>
        <v>0</v>
      </c>
      <c r="AN372" s="11">
        <f>if(surveydata3!AJ371="", 0, 1)</f>
        <v>1</v>
      </c>
      <c r="AO372" s="11">
        <f>if(surveydata3!AK371="", 0, 1)</f>
        <v>0</v>
      </c>
      <c r="AP372" s="11">
        <f>if(surveydata3!AL371="", 0, 1)</f>
        <v>0</v>
      </c>
      <c r="AQ372" s="11">
        <f>if(surveydata3!AM371="", 0, 1)</f>
        <v>0</v>
      </c>
      <c r="AR372" s="11">
        <f>if(surveydata3!AN371="", 0, 1)</f>
        <v>0</v>
      </c>
      <c r="AS372" s="2" t="s">
        <v>237</v>
      </c>
      <c r="AU372" t="str">
        <f t="shared" si="7"/>
        <v>Mentor Help (classroom or 1:1 mentors)</v>
      </c>
      <c r="AW372" s="2">
        <v>18.0</v>
      </c>
      <c r="AX372">
        <f t="shared" si="8"/>
        <v>18</v>
      </c>
      <c r="AY372" s="2">
        <v>6.0</v>
      </c>
      <c r="BA372">
        <f t="shared" si="9"/>
        <v>6</v>
      </c>
      <c r="BB372" s="2">
        <v>10.0</v>
      </c>
      <c r="BC372" s="2" t="s">
        <v>1900</v>
      </c>
      <c r="BD372" s="2" t="s">
        <v>101</v>
      </c>
      <c r="BF372" t="str">
        <f t="shared" si="10"/>
        <v>Google</v>
      </c>
      <c r="BG372" s="2">
        <v>10.0</v>
      </c>
      <c r="BH372" s="2" t="s">
        <v>1901</v>
      </c>
      <c r="BI372" s="2" t="s">
        <v>1902</v>
      </c>
      <c r="BJ372" s="2" t="s">
        <v>1903</v>
      </c>
      <c r="BK372" s="2">
        <v>1.0</v>
      </c>
    </row>
    <row r="373">
      <c r="A373" s="2">
        <v>370.0</v>
      </c>
      <c r="B373">
        <f>if(surveydata3!D372="", 0, 1)</f>
        <v>1</v>
      </c>
      <c r="C373">
        <f>if(surveydata3!E372="", 0, 1)</f>
        <v>0</v>
      </c>
      <c r="D373">
        <f>if(surveydata3!F372="", 0, 1)</f>
        <v>0</v>
      </c>
      <c r="E373">
        <f>if(surveydata3!G372="", 0, 1)</f>
        <v>0</v>
      </c>
      <c r="F373">
        <f>if(surveydata3!H372="", 0, 1)</f>
        <v>0</v>
      </c>
      <c r="G373">
        <f>if(surveydata3!I372="", 0, 1)</f>
        <v>0</v>
      </c>
      <c r="H373" s="4">
        <v>32330.0</v>
      </c>
      <c r="I373" s="2">
        <f t="shared" si="1"/>
        <v>30</v>
      </c>
      <c r="J373" s="2">
        <v>7.0</v>
      </c>
      <c r="K373" s="2">
        <v>30.0</v>
      </c>
      <c r="L373" s="2">
        <v>4.0</v>
      </c>
      <c r="M373" s="2">
        <v>10.0</v>
      </c>
      <c r="N373" s="2" t="s">
        <v>327</v>
      </c>
      <c r="O373" s="2">
        <v>1.0</v>
      </c>
      <c r="R373" t="str">
        <f t="shared" si="2"/>
        <v/>
      </c>
      <c r="U373" t="str">
        <f t="shared" si="3"/>
        <v/>
      </c>
      <c r="V373" s="2">
        <v>1.0</v>
      </c>
      <c r="W373" s="2" t="s">
        <v>206</v>
      </c>
      <c r="Y373" t="str">
        <f t="shared" si="4"/>
        <v>Artificial Intelligence Engineer</v>
      </c>
      <c r="Z373" s="2" t="s">
        <v>111</v>
      </c>
      <c r="AB373" t="str">
        <f t="shared" si="5"/>
        <v>Individual Contributor</v>
      </c>
      <c r="AC373" s="2" t="s">
        <v>228</v>
      </c>
      <c r="AE373" t="str">
        <f t="shared" si="6"/>
        <v>Healthcare and Pharmaceuticals</v>
      </c>
      <c r="AF373" s="2">
        <v>1.0</v>
      </c>
      <c r="AG373" s="2" t="s">
        <v>1904</v>
      </c>
      <c r="AH373" s="2" t="s">
        <v>114</v>
      </c>
      <c r="AI373" s="11">
        <f>if(surveydata3!AE372="", 0, 1)</f>
        <v>0</v>
      </c>
      <c r="AJ373" s="11">
        <f>if(surveydata3!AF372="", 0, 1)</f>
        <v>0</v>
      </c>
      <c r="AK373" s="11">
        <f>if(surveydata3!AG372="", 0, 1)</f>
        <v>0</v>
      </c>
      <c r="AL373" s="11">
        <f>if(surveydata3!AH372="", 0, 1)</f>
        <v>0</v>
      </c>
      <c r="AM373" s="11">
        <f>if(surveydata3!AI372="", 0, 1)</f>
        <v>0</v>
      </c>
      <c r="AN373" s="11">
        <f>if(surveydata3!AJ372="", 0, 1)</f>
        <v>1</v>
      </c>
      <c r="AO373" s="11">
        <f>if(surveydata3!AK372="", 0, 1)</f>
        <v>0</v>
      </c>
      <c r="AP373" s="11">
        <f>if(surveydata3!AL372="", 0, 1)</f>
        <v>0</v>
      </c>
      <c r="AQ373" s="11">
        <f>if(surveydata3!AM372="", 0, 1)</f>
        <v>0</v>
      </c>
      <c r="AR373" s="11">
        <f>if(surveydata3!AN372="", 0, 1)</f>
        <v>0</v>
      </c>
      <c r="AS373" s="2" t="s">
        <v>79</v>
      </c>
      <c r="AU373" t="str">
        <f t="shared" si="7"/>
        <v>Slack Channel</v>
      </c>
      <c r="AV373" s="2">
        <v>6.0</v>
      </c>
      <c r="AX373">
        <f t="shared" si="8"/>
        <v>6</v>
      </c>
      <c r="AY373" s="2">
        <v>5.0</v>
      </c>
      <c r="BA373">
        <f t="shared" si="9"/>
        <v>5</v>
      </c>
      <c r="BB373" s="2">
        <v>8.0</v>
      </c>
      <c r="BC373" s="2" t="s">
        <v>1905</v>
      </c>
      <c r="BD373" s="2" t="s">
        <v>84</v>
      </c>
      <c r="BF373" t="str">
        <f t="shared" si="10"/>
        <v>Friend / word of mouth</v>
      </c>
      <c r="BG373" s="2">
        <v>10.0</v>
      </c>
      <c r="BH373" s="2" t="s">
        <v>1906</v>
      </c>
      <c r="BI373" s="2" t="s">
        <v>40</v>
      </c>
      <c r="BJ373" s="2" t="s">
        <v>1780</v>
      </c>
      <c r="BK373" s="2">
        <v>0.0</v>
      </c>
    </row>
    <row r="374">
      <c r="A374" s="2">
        <v>371.0</v>
      </c>
      <c r="B374">
        <f>if(surveydata3!D373="", 0, 1)</f>
        <v>1</v>
      </c>
      <c r="C374">
        <f>if(surveydata3!E373="", 0, 1)</f>
        <v>0</v>
      </c>
      <c r="D374">
        <f>if(surveydata3!F373="", 0, 1)</f>
        <v>0</v>
      </c>
      <c r="E374">
        <f>if(surveydata3!G373="", 0, 1)</f>
        <v>1</v>
      </c>
      <c r="F374">
        <f>if(surveydata3!H373="", 0, 1)</f>
        <v>1</v>
      </c>
      <c r="G374">
        <f>if(surveydata3!I373="", 0, 1)</f>
        <v>0</v>
      </c>
      <c r="H374" s="4">
        <v>34961.0</v>
      </c>
      <c r="I374" s="2">
        <f t="shared" si="1"/>
        <v>22</v>
      </c>
      <c r="J374" s="2">
        <v>8.0</v>
      </c>
      <c r="K374" s="2">
        <v>60.0</v>
      </c>
      <c r="L374" s="2">
        <v>9.0</v>
      </c>
      <c r="M374" s="2">
        <v>30.0</v>
      </c>
      <c r="N374" s="2" t="s">
        <v>70</v>
      </c>
      <c r="O374" s="2">
        <v>0.0</v>
      </c>
      <c r="P374" s="2" t="s">
        <v>129</v>
      </c>
      <c r="R374" t="str">
        <f t="shared" si="2"/>
        <v>backpack</v>
      </c>
      <c r="T374" s="2" t="s">
        <v>1907</v>
      </c>
      <c r="U374" t="str">
        <f t="shared" si="3"/>
        <v>"Machine Learning - Now everyone can model!"</v>
      </c>
      <c r="V374" s="2">
        <v>0.0</v>
      </c>
      <c r="Y374" t="str">
        <f t="shared" si="4"/>
        <v/>
      </c>
      <c r="AB374" t="str">
        <f t="shared" si="5"/>
        <v/>
      </c>
      <c r="AE374" t="str">
        <f t="shared" si="6"/>
        <v/>
      </c>
      <c r="AH374" s="2" t="s">
        <v>78</v>
      </c>
      <c r="AI374" s="11">
        <f>if(surveydata3!AE373="", 0, 1)</f>
        <v>0</v>
      </c>
      <c r="AJ374" s="11">
        <f>if(surveydata3!AF373="", 0, 1)</f>
        <v>0</v>
      </c>
      <c r="AK374" s="11">
        <f>if(surveydata3!AG373="", 0, 1)</f>
        <v>1</v>
      </c>
      <c r="AL374" s="11">
        <f>if(surveydata3!AH373="", 0, 1)</f>
        <v>0</v>
      </c>
      <c r="AM374" s="11">
        <f>if(surveydata3!AI373="", 0, 1)</f>
        <v>0</v>
      </c>
      <c r="AN374" s="11">
        <f>if(surveydata3!AJ373="", 0, 1)</f>
        <v>0</v>
      </c>
      <c r="AO374" s="11">
        <f>if(surveydata3!AK373="", 0, 1)</f>
        <v>0</v>
      </c>
      <c r="AP374" s="11">
        <f>if(surveydata3!AL373="", 0, 1)</f>
        <v>0</v>
      </c>
      <c r="AQ374" s="11">
        <f>if(surveydata3!AM373="", 0, 1)</f>
        <v>0</v>
      </c>
      <c r="AR374" s="11">
        <f>if(surveydata3!AN373="", 0, 1)</f>
        <v>0</v>
      </c>
      <c r="AS374" s="2" t="s">
        <v>116</v>
      </c>
      <c r="AU374" t="str">
        <f t="shared" si="7"/>
        <v>Stack Overflow</v>
      </c>
      <c r="AW374" s="2" t="s">
        <v>1908</v>
      </c>
      <c r="AX374" t="str">
        <f t="shared" si="8"/>
        <v>More than 10</v>
      </c>
      <c r="AY374" s="2">
        <v>5.0</v>
      </c>
      <c r="BA374">
        <f t="shared" si="9"/>
        <v>5</v>
      </c>
      <c r="BB374" s="2">
        <v>20.0</v>
      </c>
      <c r="BC374" s="2" t="s">
        <v>1909</v>
      </c>
      <c r="BD374" s="2" t="s">
        <v>101</v>
      </c>
      <c r="BF374" t="str">
        <f t="shared" si="10"/>
        <v>Google</v>
      </c>
      <c r="BG374" s="2">
        <v>8.0</v>
      </c>
      <c r="BH374" s="2" t="s">
        <v>1910</v>
      </c>
      <c r="BI374" s="2" t="s">
        <v>1911</v>
      </c>
      <c r="BJ374" s="2" t="s">
        <v>1912</v>
      </c>
    </row>
    <row r="375">
      <c r="A375" s="2">
        <v>372.0</v>
      </c>
      <c r="B375">
        <f>if(surveydata3!D374="", 0, 1)</f>
        <v>1</v>
      </c>
      <c r="C375">
        <f>if(surveydata3!E374="", 0, 1)</f>
        <v>0</v>
      </c>
      <c r="D375">
        <f>if(surveydata3!F374="", 0, 1)</f>
        <v>0</v>
      </c>
      <c r="E375">
        <f>if(surveydata3!G374="", 0, 1)</f>
        <v>1</v>
      </c>
      <c r="F375">
        <f>if(surveydata3!H374="", 0, 1)</f>
        <v>1</v>
      </c>
      <c r="G375">
        <f>if(surveydata3!I374="", 0, 1)</f>
        <v>0</v>
      </c>
      <c r="H375" s="4">
        <v>32050.0</v>
      </c>
      <c r="I375" s="2">
        <f t="shared" si="1"/>
        <v>30</v>
      </c>
      <c r="J375" s="2">
        <v>6.0</v>
      </c>
      <c r="K375" s="2">
        <v>60.0</v>
      </c>
      <c r="L375" s="2">
        <v>12.0</v>
      </c>
      <c r="M375" s="2">
        <v>5.0</v>
      </c>
      <c r="N375" s="2" t="s">
        <v>437</v>
      </c>
      <c r="O375" s="2">
        <v>0.0</v>
      </c>
      <c r="P375" s="2" t="s">
        <v>71</v>
      </c>
      <c r="R375" t="str">
        <f t="shared" si="2"/>
        <v>hoodie</v>
      </c>
      <c r="S375" s="2" t="s">
        <v>130</v>
      </c>
      <c r="U375" t="str">
        <f t="shared" si="3"/>
        <v>“Machine learning for life”</v>
      </c>
      <c r="V375" s="2">
        <v>1.0</v>
      </c>
      <c r="W375" s="2" t="s">
        <v>315</v>
      </c>
      <c r="Y375" t="str">
        <f t="shared" si="4"/>
        <v>Software Engineer</v>
      </c>
      <c r="AA375" s="2" t="s">
        <v>841</v>
      </c>
      <c r="AB375" t="str">
        <f t="shared" si="5"/>
        <v>Junior</v>
      </c>
      <c r="AC375" s="2" t="s">
        <v>123</v>
      </c>
      <c r="AE375" t="str">
        <f t="shared" si="6"/>
        <v>Technology &amp; Internet</v>
      </c>
      <c r="AF375" s="2">
        <v>1.0</v>
      </c>
      <c r="AG375" s="2" t="s">
        <v>1913</v>
      </c>
      <c r="AH375" s="2" t="s">
        <v>78</v>
      </c>
      <c r="AI375" s="11">
        <f>if(surveydata3!AE374="", 0, 1)</f>
        <v>0</v>
      </c>
      <c r="AJ375" s="11">
        <f>if(surveydata3!AF374="", 0, 1)</f>
        <v>0</v>
      </c>
      <c r="AK375" s="11">
        <f>if(surveydata3!AG374="", 0, 1)</f>
        <v>0</v>
      </c>
      <c r="AL375" s="11">
        <f>if(surveydata3!AH374="", 0, 1)</f>
        <v>0</v>
      </c>
      <c r="AM375" s="11">
        <f>if(surveydata3!AI374="", 0, 1)</f>
        <v>0</v>
      </c>
      <c r="AN375" s="11">
        <f>if(surveydata3!AJ374="", 0, 1)</f>
        <v>1</v>
      </c>
      <c r="AO375" s="11">
        <f>if(surveydata3!AK374="", 0, 1)</f>
        <v>0</v>
      </c>
      <c r="AP375" s="11">
        <f>if(surveydata3!AL374="", 0, 1)</f>
        <v>0</v>
      </c>
      <c r="AQ375" s="11">
        <f>if(surveydata3!AM374="", 0, 1)</f>
        <v>0</v>
      </c>
      <c r="AR375" s="11">
        <f>if(surveydata3!AN374="", 0, 1)</f>
        <v>0</v>
      </c>
      <c r="AS375" s="2" t="s">
        <v>79</v>
      </c>
      <c r="AU375" t="str">
        <f t="shared" si="7"/>
        <v>Slack Channel</v>
      </c>
      <c r="AV375" s="2">
        <v>3.0</v>
      </c>
      <c r="AX375">
        <f t="shared" si="8"/>
        <v>3</v>
      </c>
      <c r="AY375" s="2">
        <v>4.0</v>
      </c>
      <c r="BA375">
        <f t="shared" si="9"/>
        <v>4</v>
      </c>
      <c r="BB375" s="2">
        <v>3.0</v>
      </c>
      <c r="BC375" s="2" t="s">
        <v>1914</v>
      </c>
      <c r="BD375" s="2" t="s">
        <v>101</v>
      </c>
      <c r="BF375" t="str">
        <f t="shared" si="10"/>
        <v>Google</v>
      </c>
      <c r="BG375" s="2">
        <v>8.0</v>
      </c>
      <c r="BH375" s="2" t="s">
        <v>1915</v>
      </c>
      <c r="BI375" s="2" t="s">
        <v>1916</v>
      </c>
      <c r="BJ375" s="2" t="s">
        <v>1917</v>
      </c>
      <c r="BK375" s="2">
        <v>1.0</v>
      </c>
    </row>
    <row r="376">
      <c r="A376" s="2">
        <v>373.0</v>
      </c>
      <c r="B376">
        <f>if(surveydata3!D375="", 0, 1)</f>
        <v>1</v>
      </c>
      <c r="C376">
        <f>if(surveydata3!E375="", 0, 1)</f>
        <v>0</v>
      </c>
      <c r="D376">
        <f>if(surveydata3!F375="", 0, 1)</f>
        <v>0</v>
      </c>
      <c r="E376">
        <f>if(surveydata3!G375="", 0, 1)</f>
        <v>0</v>
      </c>
      <c r="F376">
        <f>if(surveydata3!H375="", 0, 1)</f>
        <v>0</v>
      </c>
      <c r="G376">
        <f>if(surveydata3!I375="", 0, 1)</f>
        <v>0</v>
      </c>
      <c r="H376" s="4">
        <v>30265.0</v>
      </c>
      <c r="I376" s="2">
        <f t="shared" si="1"/>
        <v>35</v>
      </c>
      <c r="J376" s="2">
        <v>8.0</v>
      </c>
      <c r="K376" s="2">
        <v>8.0</v>
      </c>
      <c r="L376" s="2">
        <v>8.0</v>
      </c>
      <c r="M376" s="2">
        <v>25.0</v>
      </c>
      <c r="N376" s="2" t="s">
        <v>128</v>
      </c>
      <c r="O376" s="2">
        <v>0.0</v>
      </c>
      <c r="P376" s="2" t="s">
        <v>108</v>
      </c>
      <c r="R376" t="str">
        <f t="shared" si="2"/>
        <v>jacket (brand is TBD... probably Patagonia)</v>
      </c>
      <c r="S376" s="2" t="s">
        <v>135</v>
      </c>
      <c r="U376" t="str">
        <f t="shared" si="3"/>
        <v>“A quality life demands quality questions”</v>
      </c>
      <c r="V376" s="2">
        <v>1.0</v>
      </c>
      <c r="W376" s="2" t="s">
        <v>631</v>
      </c>
      <c r="Y376" t="str">
        <f t="shared" si="4"/>
        <v>Self employed</v>
      </c>
      <c r="Z376" s="2" t="s">
        <v>147</v>
      </c>
      <c r="AB376" t="str">
        <f t="shared" si="5"/>
        <v>Not Applicable</v>
      </c>
      <c r="AC376" s="2" t="s">
        <v>123</v>
      </c>
      <c r="AE376" t="str">
        <f t="shared" si="6"/>
        <v>Technology &amp; Internet</v>
      </c>
      <c r="AF376" s="2">
        <v>2.0</v>
      </c>
      <c r="AH376" s="2" t="s">
        <v>114</v>
      </c>
      <c r="AI376" s="11">
        <f>if(surveydata3!AE375="", 0, 1)</f>
        <v>1</v>
      </c>
      <c r="AJ376" s="11">
        <f>if(surveydata3!AF375="", 0, 1)</f>
        <v>0</v>
      </c>
      <c r="AK376" s="11">
        <f>if(surveydata3!AG375="", 0, 1)</f>
        <v>0</v>
      </c>
      <c r="AL376" s="11">
        <f>if(surveydata3!AH375="", 0, 1)</f>
        <v>1</v>
      </c>
      <c r="AM376" s="11">
        <f>if(surveydata3!AI375="", 0, 1)</f>
        <v>0</v>
      </c>
      <c r="AN376" s="11">
        <f>if(surveydata3!AJ375="", 0, 1)</f>
        <v>1</v>
      </c>
      <c r="AO376" s="11">
        <f>if(surveydata3!AK375="", 0, 1)</f>
        <v>0</v>
      </c>
      <c r="AP376" s="11">
        <f>if(surveydata3!AL375="", 0, 1)</f>
        <v>0</v>
      </c>
      <c r="AQ376" s="11">
        <f>if(surveydata3!AM375="", 0, 1)</f>
        <v>0</v>
      </c>
      <c r="AR376" s="11">
        <f>if(surveydata3!AN375="", 0, 1)</f>
        <v>0</v>
      </c>
      <c r="AT376" s="2" t="s">
        <v>116</v>
      </c>
      <c r="AU376" t="str">
        <f t="shared" si="7"/>
        <v>Stack Overflow</v>
      </c>
      <c r="AW376" s="2">
        <v>25.0</v>
      </c>
      <c r="AX376">
        <f t="shared" si="8"/>
        <v>25</v>
      </c>
      <c r="AZ376" s="2">
        <v>10.0</v>
      </c>
      <c r="BA376">
        <f t="shared" si="9"/>
        <v>10</v>
      </c>
      <c r="BB376" s="2">
        <v>5.0</v>
      </c>
      <c r="BC376" s="2" t="s">
        <v>1918</v>
      </c>
      <c r="BD376" s="2" t="s">
        <v>101</v>
      </c>
      <c r="BF376" t="str">
        <f t="shared" si="10"/>
        <v>Google</v>
      </c>
      <c r="BG376" s="2">
        <v>9.0</v>
      </c>
      <c r="BH376" s="2" t="s">
        <v>1919</v>
      </c>
      <c r="BI376" s="2" t="s">
        <v>1349</v>
      </c>
      <c r="BK376" s="2">
        <v>1.0</v>
      </c>
    </row>
    <row r="377">
      <c r="A377" s="2">
        <v>374.0</v>
      </c>
      <c r="B377">
        <f>if(surveydata3!D376="", 0, 1)</f>
        <v>0</v>
      </c>
      <c r="C377">
        <f>if(surveydata3!E376="", 0, 1)</f>
        <v>1</v>
      </c>
      <c r="D377">
        <f>if(surveydata3!F376="", 0, 1)</f>
        <v>0</v>
      </c>
      <c r="E377">
        <f>if(surveydata3!G376="", 0, 1)</f>
        <v>0</v>
      </c>
      <c r="F377">
        <f>if(surveydata3!H376="", 0, 1)</f>
        <v>0</v>
      </c>
      <c r="G377">
        <f>if(surveydata3!I376="", 0, 1)</f>
        <v>0</v>
      </c>
      <c r="H377" s="4">
        <v>27461.0</v>
      </c>
      <c r="I377" s="2">
        <f t="shared" si="1"/>
        <v>43</v>
      </c>
      <c r="J377" s="2">
        <v>8.0</v>
      </c>
      <c r="K377" s="2">
        <v>30.0</v>
      </c>
      <c r="L377" s="2">
        <v>6.0</v>
      </c>
      <c r="M377" s="2">
        <v>25.0</v>
      </c>
      <c r="N377" s="2" t="s">
        <v>437</v>
      </c>
      <c r="O377" s="2">
        <v>1.0</v>
      </c>
      <c r="R377" t="str">
        <f t="shared" si="2"/>
        <v/>
      </c>
      <c r="U377" t="str">
        <f t="shared" si="3"/>
        <v/>
      </c>
      <c r="V377" s="2">
        <v>1.0</v>
      </c>
      <c r="W377" s="2" t="s">
        <v>315</v>
      </c>
      <c r="Y377" t="str">
        <f t="shared" si="4"/>
        <v>Software Engineer</v>
      </c>
      <c r="Z377" s="2" t="s">
        <v>111</v>
      </c>
      <c r="AB377" t="str">
        <f t="shared" si="5"/>
        <v>Individual Contributor</v>
      </c>
      <c r="AC377" s="2" t="s">
        <v>148</v>
      </c>
      <c r="AE377" t="str">
        <f t="shared" si="6"/>
        <v>Retail &amp; Consumer Durables</v>
      </c>
      <c r="AF377" s="2">
        <v>9.0</v>
      </c>
      <c r="AG377" s="2" t="s">
        <v>1920</v>
      </c>
      <c r="AH377" s="2" t="s">
        <v>78</v>
      </c>
      <c r="AI377" s="11">
        <f>if(surveydata3!AE376="", 0, 1)</f>
        <v>0</v>
      </c>
      <c r="AJ377" s="11">
        <f>if(surveydata3!AF376="", 0, 1)</f>
        <v>0</v>
      </c>
      <c r="AK377" s="11">
        <f>if(surveydata3!AG376="", 0, 1)</f>
        <v>0</v>
      </c>
      <c r="AL377" s="11">
        <f>if(surveydata3!AH376="", 0, 1)</f>
        <v>0</v>
      </c>
      <c r="AM377" s="11">
        <f>if(surveydata3!AI376="", 0, 1)</f>
        <v>0</v>
      </c>
      <c r="AN377" s="11">
        <f>if(surveydata3!AJ376="", 0, 1)</f>
        <v>1</v>
      </c>
      <c r="AO377" s="11">
        <f>if(surveydata3!AK376="", 0, 1)</f>
        <v>0</v>
      </c>
      <c r="AP377" s="11">
        <f>if(surveydata3!AL376="", 0, 1)</f>
        <v>0</v>
      </c>
      <c r="AQ377" s="11">
        <f>if(surveydata3!AM376="", 0, 1)</f>
        <v>0</v>
      </c>
      <c r="AR377" s="11">
        <f>if(surveydata3!AN376="", 0, 1)</f>
        <v>0</v>
      </c>
      <c r="AS377" s="2" t="s">
        <v>97</v>
      </c>
      <c r="AU377" t="str">
        <f t="shared" si="7"/>
        <v>Forums</v>
      </c>
      <c r="AV377" s="2">
        <v>4.0</v>
      </c>
      <c r="AX377">
        <f t="shared" si="8"/>
        <v>4</v>
      </c>
      <c r="AY377" s="2">
        <v>5.0</v>
      </c>
      <c r="BA377">
        <f t="shared" si="9"/>
        <v>5</v>
      </c>
      <c r="BB377" s="2">
        <v>20.0</v>
      </c>
      <c r="BC377" s="2" t="s">
        <v>1921</v>
      </c>
      <c r="BD377" s="2" t="s">
        <v>101</v>
      </c>
      <c r="BF377" t="str">
        <f t="shared" si="10"/>
        <v>Google</v>
      </c>
      <c r="BG377" s="2">
        <v>8.0</v>
      </c>
      <c r="BH377" s="2" t="s">
        <v>1922</v>
      </c>
      <c r="BI377" s="2" t="s">
        <v>1923</v>
      </c>
      <c r="BJ377" s="2" t="s">
        <v>1924</v>
      </c>
      <c r="BK377" s="2">
        <v>1.0</v>
      </c>
    </row>
    <row r="378">
      <c r="A378" s="2">
        <v>375.0</v>
      </c>
      <c r="B378">
        <f>if(surveydata3!D377="", 0, 1)</f>
        <v>0</v>
      </c>
      <c r="C378">
        <f>if(surveydata3!E377="", 0, 1)</f>
        <v>0</v>
      </c>
      <c r="D378">
        <f>if(surveydata3!F377="", 0, 1)</f>
        <v>0</v>
      </c>
      <c r="E378">
        <f>if(surveydata3!G377="", 0, 1)</f>
        <v>0</v>
      </c>
      <c r="F378">
        <f>if(surveydata3!H377="", 0, 1)</f>
        <v>1</v>
      </c>
      <c r="G378">
        <f>if(surveydata3!I377="", 0, 1)</f>
        <v>0</v>
      </c>
      <c r="H378" s="4">
        <v>29053.0</v>
      </c>
      <c r="I378" s="2">
        <f t="shared" si="1"/>
        <v>39</v>
      </c>
      <c r="J378" s="2">
        <v>7.0</v>
      </c>
      <c r="K378" s="2">
        <v>2.0</v>
      </c>
      <c r="L378" s="2">
        <v>9.0</v>
      </c>
      <c r="M378" s="2">
        <v>3.0</v>
      </c>
      <c r="N378" s="2" t="s">
        <v>120</v>
      </c>
      <c r="O378" s="2">
        <v>1.0</v>
      </c>
      <c r="P378" s="2" t="s">
        <v>89</v>
      </c>
      <c r="R378" t="str">
        <f t="shared" si="2"/>
        <v>t-shirt</v>
      </c>
      <c r="T378" s="2" t="s">
        <v>1925</v>
      </c>
      <c r="U378" t="str">
        <f t="shared" si="3"/>
        <v>學！無止盡</v>
      </c>
      <c r="V378" s="2">
        <v>1.0</v>
      </c>
      <c r="W378" s="2" t="s">
        <v>206</v>
      </c>
      <c r="Y378" t="str">
        <f t="shared" si="4"/>
        <v>Artificial Intelligence Engineer</v>
      </c>
      <c r="Z378" s="2" t="s">
        <v>111</v>
      </c>
      <c r="AB378" t="str">
        <f t="shared" si="5"/>
        <v>Individual Contributor</v>
      </c>
      <c r="AC378" s="2" t="s">
        <v>374</v>
      </c>
      <c r="AE378" t="str">
        <f t="shared" si="6"/>
        <v>Automotive</v>
      </c>
      <c r="AF378" s="2">
        <v>10.0</v>
      </c>
      <c r="AG378" s="2" t="s">
        <v>1926</v>
      </c>
      <c r="AH378" s="2" t="s">
        <v>114</v>
      </c>
      <c r="AI378" s="11">
        <f>if(surveydata3!AE377="", 0, 1)</f>
        <v>0</v>
      </c>
      <c r="AJ378" s="11">
        <f>if(surveydata3!AF377="", 0, 1)</f>
        <v>0</v>
      </c>
      <c r="AK378" s="11">
        <f>if(surveydata3!AG377="", 0, 1)</f>
        <v>0</v>
      </c>
      <c r="AL378" s="11">
        <f>if(surveydata3!AH377="", 0, 1)</f>
        <v>0</v>
      </c>
      <c r="AM378" s="11">
        <f>if(surveydata3!AI377="", 0, 1)</f>
        <v>0</v>
      </c>
      <c r="AN378" s="11">
        <f>if(surveydata3!AJ377="", 0, 1)</f>
        <v>1</v>
      </c>
      <c r="AO378" s="11">
        <f>if(surveydata3!AK377="", 0, 1)</f>
        <v>0</v>
      </c>
      <c r="AP378" s="11">
        <f>if(surveydata3!AL377="", 0, 1)</f>
        <v>0</v>
      </c>
      <c r="AQ378" s="11">
        <f>if(surveydata3!AM377="", 0, 1)</f>
        <v>0</v>
      </c>
      <c r="AR378" s="11">
        <f>if(surveydata3!AN377="", 0, 1)</f>
        <v>0</v>
      </c>
      <c r="AS378" s="2" t="s">
        <v>79</v>
      </c>
      <c r="AU378" t="str">
        <f t="shared" si="7"/>
        <v>Slack Channel</v>
      </c>
      <c r="AV378" s="2">
        <v>3.0</v>
      </c>
      <c r="AX378">
        <f t="shared" si="8"/>
        <v>3</v>
      </c>
      <c r="AY378" s="2">
        <v>3.0</v>
      </c>
      <c r="BA378">
        <f t="shared" si="9"/>
        <v>3</v>
      </c>
      <c r="BB378" s="2">
        <v>24.0</v>
      </c>
      <c r="BC378" s="2" t="s">
        <v>1927</v>
      </c>
      <c r="BE378" s="2" t="s">
        <v>1928</v>
      </c>
      <c r="BF378" t="str">
        <f t="shared" si="10"/>
        <v>internet news</v>
      </c>
      <c r="BG378" s="2">
        <v>7.0</v>
      </c>
      <c r="BH378" s="2" t="s">
        <v>1929</v>
      </c>
      <c r="BI378" s="2" t="s">
        <v>1930</v>
      </c>
      <c r="BJ378" s="2" t="s">
        <v>1931</v>
      </c>
    </row>
    <row r="379">
      <c r="A379" s="2">
        <v>376.0</v>
      </c>
      <c r="B379">
        <f>if(surveydata3!D378="", 0, 1)</f>
        <v>0</v>
      </c>
      <c r="C379">
        <f>if(surveydata3!E378="", 0, 1)</f>
        <v>0</v>
      </c>
      <c r="D379">
        <f>if(surveydata3!F378="", 0, 1)</f>
        <v>0</v>
      </c>
      <c r="E379">
        <f>if(surveydata3!G378="", 0, 1)</f>
        <v>1</v>
      </c>
      <c r="F379">
        <f>if(surveydata3!H378="", 0, 1)</f>
        <v>0</v>
      </c>
      <c r="G379">
        <f>if(surveydata3!I378="", 0, 1)</f>
        <v>0</v>
      </c>
      <c r="H379" s="4">
        <v>31079.0</v>
      </c>
      <c r="I379" s="2">
        <f t="shared" si="1"/>
        <v>33</v>
      </c>
      <c r="J379" s="2">
        <v>7.0</v>
      </c>
      <c r="K379" s="2">
        <v>100.0</v>
      </c>
      <c r="L379" s="2">
        <v>9.0</v>
      </c>
      <c r="M379" s="2">
        <v>15.0</v>
      </c>
      <c r="N379" s="2" t="s">
        <v>192</v>
      </c>
      <c r="O379" s="2">
        <v>1.0</v>
      </c>
      <c r="R379" t="str">
        <f t="shared" si="2"/>
        <v/>
      </c>
      <c r="U379" t="str">
        <f t="shared" si="3"/>
        <v/>
      </c>
      <c r="V379" s="2">
        <v>0.0</v>
      </c>
      <c r="Y379" t="str">
        <f t="shared" si="4"/>
        <v/>
      </c>
      <c r="AB379" t="str">
        <f t="shared" si="5"/>
        <v/>
      </c>
      <c r="AE379" t="str">
        <f t="shared" si="6"/>
        <v/>
      </c>
      <c r="AH379" s="2" t="s">
        <v>78</v>
      </c>
      <c r="AI379" s="11">
        <f>if(surveydata3!AE378="", 0, 1)</f>
        <v>0</v>
      </c>
      <c r="AJ379" s="11">
        <f>if(surveydata3!AF378="", 0, 1)</f>
        <v>0</v>
      </c>
      <c r="AK379" s="11">
        <f>if(surveydata3!AG378="", 0, 1)</f>
        <v>0</v>
      </c>
      <c r="AL379" s="11">
        <f>if(surveydata3!AH378="", 0, 1)</f>
        <v>0</v>
      </c>
      <c r="AM379" s="11">
        <f>if(surveydata3!AI378="", 0, 1)</f>
        <v>0</v>
      </c>
      <c r="AN379" s="11">
        <f>if(surveydata3!AJ378="", 0, 1)</f>
        <v>1</v>
      </c>
      <c r="AO379" s="11">
        <f>if(surveydata3!AK378="", 0, 1)</f>
        <v>0</v>
      </c>
      <c r="AP379" s="11">
        <f>if(surveydata3!AL378="", 0, 1)</f>
        <v>0</v>
      </c>
      <c r="AQ379" s="11">
        <f>if(surveydata3!AM378="", 0, 1)</f>
        <v>0</v>
      </c>
      <c r="AR379" s="11">
        <f>if(surveydata3!AN378="", 0, 1)</f>
        <v>0</v>
      </c>
      <c r="AS379" s="2" t="s">
        <v>665</v>
      </c>
      <c r="AU379" t="str">
        <f t="shared" si="7"/>
        <v>Live Help</v>
      </c>
      <c r="AV379" s="2">
        <v>3.0</v>
      </c>
      <c r="AX379">
        <f t="shared" si="8"/>
        <v>3</v>
      </c>
      <c r="AY379" s="2">
        <v>5.0</v>
      </c>
      <c r="BA379">
        <f t="shared" si="9"/>
        <v>5</v>
      </c>
      <c r="BB379" s="2">
        <v>4.0</v>
      </c>
      <c r="BC379" s="2" t="s">
        <v>1932</v>
      </c>
      <c r="BD379" s="2" t="s">
        <v>101</v>
      </c>
      <c r="BF379" t="str">
        <f t="shared" si="10"/>
        <v>Google</v>
      </c>
      <c r="BG379" s="2">
        <v>9.0</v>
      </c>
      <c r="BH379" s="2" t="s">
        <v>1933</v>
      </c>
      <c r="BI379" s="2" t="s">
        <v>1934</v>
      </c>
      <c r="BJ379" s="2" t="s">
        <v>1935</v>
      </c>
      <c r="BK379" s="2">
        <v>1.0</v>
      </c>
    </row>
    <row r="380">
      <c r="A380" s="2">
        <v>377.0</v>
      </c>
      <c r="B380">
        <f>if(surveydata3!D379="", 0, 1)</f>
        <v>0</v>
      </c>
      <c r="C380">
        <f>if(surveydata3!E379="", 0, 1)</f>
        <v>0</v>
      </c>
      <c r="D380">
        <f>if(surveydata3!F379="", 0, 1)</f>
        <v>0</v>
      </c>
      <c r="E380">
        <f>if(surveydata3!G379="", 0, 1)</f>
        <v>1</v>
      </c>
      <c r="F380">
        <f>if(surveydata3!H379="", 0, 1)</f>
        <v>0</v>
      </c>
      <c r="G380">
        <f>if(surveydata3!I379="", 0, 1)</f>
        <v>0</v>
      </c>
      <c r="H380" s="4">
        <v>31048.0</v>
      </c>
      <c r="I380" s="2">
        <f t="shared" si="1"/>
        <v>33</v>
      </c>
      <c r="J380" s="2">
        <v>7.0</v>
      </c>
      <c r="K380" s="2">
        <v>90.0</v>
      </c>
      <c r="L380" s="2">
        <v>14.0</v>
      </c>
      <c r="M380" s="2">
        <v>12.0</v>
      </c>
      <c r="N380" s="2" t="s">
        <v>120</v>
      </c>
      <c r="O380" s="2">
        <v>1.0</v>
      </c>
      <c r="R380" t="str">
        <f t="shared" si="2"/>
        <v/>
      </c>
      <c r="U380" t="str">
        <f t="shared" si="3"/>
        <v/>
      </c>
      <c r="V380" s="2">
        <v>1.0</v>
      </c>
      <c r="W380" s="2" t="s">
        <v>315</v>
      </c>
      <c r="Y380" t="str">
        <f t="shared" si="4"/>
        <v>Software Engineer</v>
      </c>
      <c r="AA380" s="2" t="s">
        <v>1936</v>
      </c>
      <c r="AB380" t="str">
        <f t="shared" si="5"/>
        <v>Senior Software Engineer</v>
      </c>
      <c r="AC380" s="2" t="s">
        <v>123</v>
      </c>
      <c r="AE380" t="str">
        <f t="shared" si="6"/>
        <v>Technology &amp; Internet</v>
      </c>
      <c r="AF380" s="2">
        <v>11.0</v>
      </c>
      <c r="AG380" s="2" t="s">
        <v>1937</v>
      </c>
      <c r="AH380" s="2" t="s">
        <v>114</v>
      </c>
      <c r="AI380" s="11">
        <f>if(surveydata3!AE379="", 0, 1)</f>
        <v>0</v>
      </c>
      <c r="AJ380" s="11">
        <f>if(surveydata3!AF379="", 0, 1)</f>
        <v>0</v>
      </c>
      <c r="AK380" s="11">
        <f>if(surveydata3!AG379="", 0, 1)</f>
        <v>0</v>
      </c>
      <c r="AL380" s="11">
        <f>if(surveydata3!AH379="", 0, 1)</f>
        <v>0</v>
      </c>
      <c r="AM380" s="11">
        <f>if(surveydata3!AI379="", 0, 1)</f>
        <v>0</v>
      </c>
      <c r="AN380" s="11">
        <f>if(surveydata3!AJ379="", 0, 1)</f>
        <v>1</v>
      </c>
      <c r="AO380" s="11">
        <f>if(surveydata3!AK379="", 0, 1)</f>
        <v>0</v>
      </c>
      <c r="AP380" s="11">
        <f>if(surveydata3!AL379="", 0, 1)</f>
        <v>0</v>
      </c>
      <c r="AQ380" s="11">
        <f>if(surveydata3!AM379="", 0, 1)</f>
        <v>0</v>
      </c>
      <c r="AR380" s="11">
        <f>if(surveydata3!AN379="", 0, 1)</f>
        <v>0</v>
      </c>
      <c r="AS380" s="2" t="s">
        <v>116</v>
      </c>
      <c r="AU380" t="str">
        <f t="shared" si="7"/>
        <v>Stack Overflow</v>
      </c>
      <c r="AV380" s="2">
        <v>6.0</v>
      </c>
      <c r="AX380">
        <f t="shared" si="8"/>
        <v>6</v>
      </c>
      <c r="AY380" s="2">
        <v>4.0</v>
      </c>
      <c r="BA380">
        <f t="shared" si="9"/>
        <v>4</v>
      </c>
      <c r="BB380" s="2">
        <v>24.0</v>
      </c>
      <c r="BC380" s="2" t="s">
        <v>1938</v>
      </c>
      <c r="BD380" s="2" t="s">
        <v>101</v>
      </c>
      <c r="BF380" t="str">
        <f t="shared" si="10"/>
        <v>Google</v>
      </c>
      <c r="BG380" s="2">
        <v>8.0</v>
      </c>
      <c r="BK380" s="2">
        <v>0.0</v>
      </c>
    </row>
    <row r="381">
      <c r="A381" s="2">
        <v>378.0</v>
      </c>
      <c r="B381">
        <f>if(surveydata3!D380="", 0, 1)</f>
        <v>1</v>
      </c>
      <c r="C381">
        <f>if(surveydata3!E380="", 0, 1)</f>
        <v>0</v>
      </c>
      <c r="D381">
        <f>if(surveydata3!F380="", 0, 1)</f>
        <v>0</v>
      </c>
      <c r="E381">
        <f>if(surveydata3!G380="", 0, 1)</f>
        <v>0</v>
      </c>
      <c r="F381">
        <f>if(surveydata3!H380="", 0, 1)</f>
        <v>0</v>
      </c>
      <c r="G381">
        <f>if(surveydata3!I380="", 0, 1)</f>
        <v>0</v>
      </c>
      <c r="H381" s="4">
        <v>32442.0</v>
      </c>
      <c r="I381" s="2">
        <f t="shared" si="1"/>
        <v>29</v>
      </c>
      <c r="J381" s="2">
        <v>7.0</v>
      </c>
      <c r="K381" s="2">
        <v>45.0</v>
      </c>
      <c r="L381" s="2">
        <v>6.0</v>
      </c>
      <c r="M381" s="2">
        <v>3.0</v>
      </c>
      <c r="N381" s="2" t="s">
        <v>192</v>
      </c>
      <c r="O381" s="2">
        <v>1.0</v>
      </c>
      <c r="R381" t="str">
        <f t="shared" si="2"/>
        <v/>
      </c>
      <c r="U381" t="str">
        <f t="shared" si="3"/>
        <v/>
      </c>
      <c r="V381" s="2">
        <v>1.0</v>
      </c>
      <c r="W381" s="2" t="s">
        <v>11</v>
      </c>
      <c r="Y381" t="str">
        <f t="shared" si="4"/>
        <v>Other</v>
      </c>
      <c r="Z381" s="2" t="s">
        <v>111</v>
      </c>
      <c r="AB381" t="str">
        <f t="shared" si="5"/>
        <v>Individual Contributor</v>
      </c>
      <c r="AD381" s="2" t="s">
        <v>1939</v>
      </c>
      <c r="AE381" t="str">
        <f t="shared" si="6"/>
        <v>Industrial Automation</v>
      </c>
      <c r="AF381" s="2">
        <v>0.0</v>
      </c>
      <c r="AG381" s="2" t="s">
        <v>1940</v>
      </c>
      <c r="AH381" s="2" t="s">
        <v>78</v>
      </c>
      <c r="AI381" s="11">
        <f>if(surveydata3!AE380="", 0, 1)</f>
        <v>0</v>
      </c>
      <c r="AJ381" s="11">
        <f>if(surveydata3!AF380="", 0, 1)</f>
        <v>0</v>
      </c>
      <c r="AK381" s="11">
        <f>if(surveydata3!AG380="", 0, 1)</f>
        <v>0</v>
      </c>
      <c r="AL381" s="11">
        <f>if(surveydata3!AH380="", 0, 1)</f>
        <v>1</v>
      </c>
      <c r="AM381" s="11">
        <f>if(surveydata3!AI380="", 0, 1)</f>
        <v>0</v>
      </c>
      <c r="AN381" s="11">
        <f>if(surveydata3!AJ380="", 0, 1)</f>
        <v>0</v>
      </c>
      <c r="AO381" s="11">
        <f>if(surveydata3!AK380="", 0, 1)</f>
        <v>0</v>
      </c>
      <c r="AP381" s="11">
        <f>if(surveydata3!AL380="", 0, 1)</f>
        <v>0</v>
      </c>
      <c r="AQ381" s="11">
        <f>if(surveydata3!AM380="", 0, 1)</f>
        <v>0</v>
      </c>
      <c r="AR381" s="11">
        <f>if(surveydata3!AN380="", 0, 1)</f>
        <v>0</v>
      </c>
      <c r="AS381" s="2" t="s">
        <v>97</v>
      </c>
      <c r="AU381" t="str">
        <f t="shared" si="7"/>
        <v>Forums</v>
      </c>
      <c r="AV381" s="2">
        <v>5.0</v>
      </c>
      <c r="AX381">
        <f t="shared" si="8"/>
        <v>5</v>
      </c>
      <c r="AY381" s="2">
        <v>5.0</v>
      </c>
      <c r="BA381">
        <f t="shared" si="9"/>
        <v>5</v>
      </c>
      <c r="BB381" s="2">
        <v>15.0</v>
      </c>
      <c r="BC381" s="2" t="s">
        <v>1941</v>
      </c>
      <c r="BD381" s="2" t="s">
        <v>101</v>
      </c>
      <c r="BF381" t="str">
        <f t="shared" si="10"/>
        <v>Google</v>
      </c>
      <c r="BG381" s="2">
        <v>6.0</v>
      </c>
      <c r="BH381" s="2" t="s">
        <v>1942</v>
      </c>
      <c r="BI381" s="2" t="s">
        <v>1943</v>
      </c>
      <c r="BK381" s="2">
        <v>1.0</v>
      </c>
    </row>
    <row r="382">
      <c r="A382" s="2">
        <v>379.0</v>
      </c>
      <c r="B382">
        <f>if(surveydata3!D381="", 0, 1)</f>
        <v>1</v>
      </c>
      <c r="C382">
        <f>if(surveydata3!E381="", 0, 1)</f>
        <v>0</v>
      </c>
      <c r="D382">
        <f>if(surveydata3!F381="", 0, 1)</f>
        <v>0</v>
      </c>
      <c r="E382">
        <f>if(surveydata3!G381="", 0, 1)</f>
        <v>0</v>
      </c>
      <c r="F382">
        <f>if(surveydata3!H381="", 0, 1)</f>
        <v>0</v>
      </c>
      <c r="G382">
        <f>if(surveydata3!I381="", 0, 1)</f>
        <v>0</v>
      </c>
      <c r="H382" s="4">
        <v>29068.0</v>
      </c>
      <c r="I382" s="2">
        <f t="shared" si="1"/>
        <v>39</v>
      </c>
      <c r="J382" s="2">
        <v>8.0</v>
      </c>
      <c r="K382" s="2">
        <v>90.0</v>
      </c>
      <c r="L382" s="2">
        <v>12.0</v>
      </c>
      <c r="M382" s="2">
        <v>15.0</v>
      </c>
      <c r="N382" s="2" t="s">
        <v>87</v>
      </c>
      <c r="O382" s="2">
        <v>0.0</v>
      </c>
      <c r="P382" s="2" t="s">
        <v>491</v>
      </c>
      <c r="R382" t="str">
        <f t="shared" si="2"/>
        <v>track suit / sweat suit</v>
      </c>
      <c r="T382" s="2" t="s">
        <v>1944</v>
      </c>
      <c r="U382" t="str">
        <f t="shared" si="3"/>
        <v>"I am a learning machine"</v>
      </c>
      <c r="V382" s="2">
        <v>1.0</v>
      </c>
      <c r="W382" s="2" t="s">
        <v>74</v>
      </c>
      <c r="Y382" t="str">
        <f t="shared" si="4"/>
        <v>Product Management/Project Management</v>
      </c>
      <c r="Z382" s="2" t="s">
        <v>75</v>
      </c>
      <c r="AB382" t="str">
        <f t="shared" si="5"/>
        <v>Manager</v>
      </c>
      <c r="AC382" s="2" t="s">
        <v>374</v>
      </c>
      <c r="AE382" t="str">
        <f t="shared" si="6"/>
        <v>Automotive</v>
      </c>
      <c r="AF382" s="2">
        <v>1.0</v>
      </c>
      <c r="AG382" s="2" t="s">
        <v>1945</v>
      </c>
      <c r="AH382" s="2" t="s">
        <v>114</v>
      </c>
      <c r="AI382" s="11">
        <f>if(surveydata3!AE381="", 0, 1)</f>
        <v>0</v>
      </c>
      <c r="AJ382" s="11">
        <f>if(surveydata3!AF381="", 0, 1)</f>
        <v>0</v>
      </c>
      <c r="AK382" s="11">
        <f>if(surveydata3!AG381="", 0, 1)</f>
        <v>0</v>
      </c>
      <c r="AL382" s="11">
        <f>if(surveydata3!AH381="", 0, 1)</f>
        <v>0</v>
      </c>
      <c r="AM382" s="11">
        <f>if(surveydata3!AI381="", 0, 1)</f>
        <v>1</v>
      </c>
      <c r="AN382" s="11">
        <f>if(surveydata3!AJ381="", 0, 1)</f>
        <v>0</v>
      </c>
      <c r="AO382" s="11">
        <f>if(surveydata3!AK381="", 0, 1)</f>
        <v>0</v>
      </c>
      <c r="AP382" s="11">
        <f>if(surveydata3!AL381="", 0, 1)</f>
        <v>0</v>
      </c>
      <c r="AQ382" s="11">
        <f>if(surveydata3!AM381="", 0, 1)</f>
        <v>0</v>
      </c>
      <c r="AR382" s="11">
        <f>if(surveydata3!AN381="", 0, 1)</f>
        <v>0</v>
      </c>
      <c r="AS382" s="2" t="s">
        <v>97</v>
      </c>
      <c r="AU382" t="str">
        <f t="shared" si="7"/>
        <v>Forums</v>
      </c>
      <c r="AW382" s="2">
        <v>10.0</v>
      </c>
      <c r="AX382">
        <f t="shared" si="8"/>
        <v>10</v>
      </c>
      <c r="AY382" s="2">
        <v>5.0</v>
      </c>
      <c r="BA382">
        <f t="shared" si="9"/>
        <v>5</v>
      </c>
      <c r="BB382" s="2">
        <v>16.0</v>
      </c>
      <c r="BC382" s="2" t="s">
        <v>1946</v>
      </c>
      <c r="BE382" s="2" t="s">
        <v>1947</v>
      </c>
      <c r="BF382" t="str">
        <f t="shared" si="10"/>
        <v>MOOC sites</v>
      </c>
      <c r="BG382" s="2">
        <v>10.0</v>
      </c>
      <c r="BH382" s="2" t="s">
        <v>1948</v>
      </c>
      <c r="BI382" s="2" t="s">
        <v>1949</v>
      </c>
      <c r="BJ382" s="2" t="s">
        <v>1950</v>
      </c>
      <c r="BK382" s="2">
        <v>0.0</v>
      </c>
    </row>
    <row r="383">
      <c r="A383" s="2">
        <v>380.0</v>
      </c>
      <c r="B383">
        <f>if(surveydata3!D382="", 0, 1)</f>
        <v>0</v>
      </c>
      <c r="C383">
        <f>if(surveydata3!E382="", 0, 1)</f>
        <v>0</v>
      </c>
      <c r="D383">
        <f>if(surveydata3!F382="", 0, 1)</f>
        <v>0</v>
      </c>
      <c r="E383">
        <f>if(surveydata3!G382="", 0, 1)</f>
        <v>0</v>
      </c>
      <c r="F383">
        <f>if(surveydata3!H382="", 0, 1)</f>
        <v>1</v>
      </c>
      <c r="G383">
        <f>if(surveydata3!I382="", 0, 1)</f>
        <v>0</v>
      </c>
      <c r="H383" s="4">
        <v>35217.0</v>
      </c>
      <c r="I383" s="2">
        <f t="shared" si="1"/>
        <v>22</v>
      </c>
      <c r="J383" s="2">
        <v>8.0</v>
      </c>
      <c r="K383" s="2">
        <v>45.0</v>
      </c>
      <c r="L383" s="2">
        <v>10.0</v>
      </c>
      <c r="M383" s="2">
        <v>5.0</v>
      </c>
      <c r="N383" s="2" t="s">
        <v>291</v>
      </c>
      <c r="O383" s="2">
        <v>1.0</v>
      </c>
      <c r="R383" t="str">
        <f t="shared" si="2"/>
        <v/>
      </c>
      <c r="U383" t="str">
        <f t="shared" si="3"/>
        <v/>
      </c>
      <c r="V383" s="2">
        <v>1.0</v>
      </c>
      <c r="W383" s="2" t="s">
        <v>315</v>
      </c>
      <c r="Y383" t="str">
        <f t="shared" si="4"/>
        <v>Software Engineer</v>
      </c>
      <c r="Z383" s="2" t="s">
        <v>451</v>
      </c>
      <c r="AB383" t="str">
        <f t="shared" si="5"/>
        <v>Intern</v>
      </c>
      <c r="AC383" s="2" t="s">
        <v>374</v>
      </c>
      <c r="AE383" t="str">
        <f t="shared" si="6"/>
        <v>Automotive</v>
      </c>
      <c r="AF383" s="2">
        <v>1.0</v>
      </c>
      <c r="AG383" s="2" t="s">
        <v>1951</v>
      </c>
      <c r="AH383" s="2" t="s">
        <v>1229</v>
      </c>
      <c r="AI383" s="11">
        <f>if(surveydata3!AE382="", 0, 1)</f>
        <v>0</v>
      </c>
      <c r="AJ383" s="11">
        <f>if(surveydata3!AF382="", 0, 1)</f>
        <v>0</v>
      </c>
      <c r="AK383" s="11">
        <f>if(surveydata3!AG382="", 0, 1)</f>
        <v>0</v>
      </c>
      <c r="AL383" s="11">
        <f>if(surveydata3!AH382="", 0, 1)</f>
        <v>1</v>
      </c>
      <c r="AM383" s="11">
        <f>if(surveydata3!AI382="", 0, 1)</f>
        <v>0</v>
      </c>
      <c r="AN383" s="11">
        <f>if(surveydata3!AJ382="", 0, 1)</f>
        <v>0</v>
      </c>
      <c r="AO383" s="11">
        <f>if(surveydata3!AK382="", 0, 1)</f>
        <v>0</v>
      </c>
      <c r="AP383" s="11">
        <f>if(surveydata3!AL382="", 0, 1)</f>
        <v>0</v>
      </c>
      <c r="AQ383" s="11">
        <f>if(surveydata3!AM382="", 0, 1)</f>
        <v>0</v>
      </c>
      <c r="AR383" s="11">
        <f>if(surveydata3!AN382="", 0, 1)</f>
        <v>0</v>
      </c>
      <c r="AS383" s="2" t="s">
        <v>116</v>
      </c>
      <c r="AU383" t="str">
        <f t="shared" si="7"/>
        <v>Stack Overflow</v>
      </c>
      <c r="AW383" s="2">
        <v>25.0</v>
      </c>
      <c r="AX383">
        <f t="shared" si="8"/>
        <v>25</v>
      </c>
      <c r="AY383" s="2">
        <v>5.0</v>
      </c>
      <c r="BA383">
        <f t="shared" si="9"/>
        <v>5</v>
      </c>
      <c r="BB383" s="2">
        <v>1.0</v>
      </c>
      <c r="BC383" s="2" t="s">
        <v>808</v>
      </c>
      <c r="BD383" s="2" t="s">
        <v>101</v>
      </c>
      <c r="BF383" t="str">
        <f t="shared" si="10"/>
        <v>Google</v>
      </c>
      <c r="BG383" s="2">
        <v>10.0</v>
      </c>
      <c r="BH383" s="2" t="s">
        <v>1952</v>
      </c>
      <c r="BI383" s="2" t="s">
        <v>1953</v>
      </c>
      <c r="BK383" s="2">
        <v>1.0</v>
      </c>
    </row>
    <row r="384">
      <c r="A384" s="2">
        <v>381.0</v>
      </c>
      <c r="B384">
        <f>if(surveydata3!D383="", 0, 1)</f>
        <v>1</v>
      </c>
      <c r="C384">
        <f>if(surveydata3!E383="", 0, 1)</f>
        <v>1</v>
      </c>
      <c r="D384">
        <f>if(surveydata3!F383="", 0, 1)</f>
        <v>0</v>
      </c>
      <c r="E384">
        <f>if(surveydata3!G383="", 0, 1)</f>
        <v>0</v>
      </c>
      <c r="F384">
        <f>if(surveydata3!H383="", 0, 1)</f>
        <v>1</v>
      </c>
      <c r="G384">
        <f>if(surveydata3!I383="", 0, 1)</f>
        <v>0</v>
      </c>
      <c r="H384" s="4">
        <v>26635.0</v>
      </c>
      <c r="I384" s="2">
        <f t="shared" si="1"/>
        <v>45</v>
      </c>
      <c r="J384" s="2">
        <v>8.0</v>
      </c>
      <c r="K384" s="2">
        <v>15.0</v>
      </c>
      <c r="L384" s="2">
        <v>12.0</v>
      </c>
      <c r="M384" s="2">
        <v>24.0</v>
      </c>
      <c r="N384" s="2" t="s">
        <v>405</v>
      </c>
      <c r="O384" s="2">
        <v>1.0</v>
      </c>
      <c r="R384" t="str">
        <f t="shared" si="2"/>
        <v/>
      </c>
      <c r="U384" t="str">
        <f t="shared" si="3"/>
        <v/>
      </c>
      <c r="V384" s="2">
        <v>1.0</v>
      </c>
      <c r="W384" s="2" t="s">
        <v>11</v>
      </c>
      <c r="Y384" t="str">
        <f t="shared" si="4"/>
        <v>Other</v>
      </c>
      <c r="Z384" s="2" t="s">
        <v>173</v>
      </c>
      <c r="AB384" t="str">
        <f t="shared" si="5"/>
        <v>President</v>
      </c>
      <c r="AC384" s="2" t="s">
        <v>148</v>
      </c>
      <c r="AE384" t="str">
        <f t="shared" si="6"/>
        <v>Retail &amp; Consumer Durables</v>
      </c>
      <c r="AF384" s="2">
        <v>20.0</v>
      </c>
      <c r="AG384" s="2" t="s">
        <v>1954</v>
      </c>
      <c r="AH384" s="2" t="s">
        <v>114</v>
      </c>
      <c r="AI384" s="11">
        <f>if(surveydata3!AE383="", 0, 1)</f>
        <v>0</v>
      </c>
      <c r="AJ384" s="11">
        <f>if(surveydata3!AF383="", 0, 1)</f>
        <v>0</v>
      </c>
      <c r="AK384" s="11">
        <f>if(surveydata3!AG383="", 0, 1)</f>
        <v>0</v>
      </c>
      <c r="AL384" s="11">
        <f>if(surveydata3!AH383="", 0, 1)</f>
        <v>1</v>
      </c>
      <c r="AM384" s="11">
        <f>if(surveydata3!AI383="", 0, 1)</f>
        <v>0</v>
      </c>
      <c r="AN384" s="11">
        <f>if(surveydata3!AJ383="", 0, 1)</f>
        <v>0</v>
      </c>
      <c r="AO384" s="11">
        <f>if(surveydata3!AK383="", 0, 1)</f>
        <v>0</v>
      </c>
      <c r="AP384" s="11">
        <f>if(surveydata3!AL383="", 0, 1)</f>
        <v>0</v>
      </c>
      <c r="AQ384" s="11">
        <f>if(surveydata3!AM383="", 0, 1)</f>
        <v>0</v>
      </c>
      <c r="AR384" s="11">
        <f>if(surveydata3!AN383="", 0, 1)</f>
        <v>0</v>
      </c>
      <c r="AS384" s="2" t="s">
        <v>97</v>
      </c>
      <c r="AU384" t="str">
        <f t="shared" si="7"/>
        <v>Forums</v>
      </c>
      <c r="AV384" s="2">
        <v>4.0</v>
      </c>
      <c r="AX384">
        <f t="shared" si="8"/>
        <v>4</v>
      </c>
      <c r="AY384" s="2">
        <v>6.0</v>
      </c>
      <c r="BA384">
        <f t="shared" si="9"/>
        <v>6</v>
      </c>
      <c r="BB384" s="2">
        <v>12.0</v>
      </c>
      <c r="BC384" s="2" t="s">
        <v>1955</v>
      </c>
      <c r="BD384" s="2" t="s">
        <v>101</v>
      </c>
      <c r="BF384" t="str">
        <f t="shared" si="10"/>
        <v>Google</v>
      </c>
      <c r="BG384" s="2">
        <v>10.0</v>
      </c>
      <c r="BH384" s="2" t="s">
        <v>1956</v>
      </c>
      <c r="BI384" s="2" t="s">
        <v>1957</v>
      </c>
      <c r="BJ384" s="2" t="s">
        <v>1958</v>
      </c>
      <c r="BK384" s="2">
        <v>1.0</v>
      </c>
    </row>
    <row r="385">
      <c r="A385" s="2">
        <v>382.0</v>
      </c>
      <c r="B385">
        <f>if(surveydata3!D384="", 0, 1)</f>
        <v>1</v>
      </c>
      <c r="C385">
        <f>if(surveydata3!E384="", 0, 1)</f>
        <v>0</v>
      </c>
      <c r="D385">
        <f>if(surveydata3!F384="", 0, 1)</f>
        <v>0</v>
      </c>
      <c r="E385">
        <f>if(surveydata3!G384="", 0, 1)</f>
        <v>0</v>
      </c>
      <c r="F385">
        <f>if(surveydata3!H384="", 0, 1)</f>
        <v>0</v>
      </c>
      <c r="G385">
        <f>if(surveydata3!I384="", 0, 1)</f>
        <v>0</v>
      </c>
      <c r="H385" s="4">
        <v>33730.0</v>
      </c>
      <c r="I385" s="2">
        <f t="shared" si="1"/>
        <v>26</v>
      </c>
      <c r="J385" s="2">
        <v>7.0</v>
      </c>
      <c r="K385" s="2">
        <v>2.0</v>
      </c>
      <c r="L385" s="2">
        <v>7.0</v>
      </c>
      <c r="M385" s="2">
        <v>2.0</v>
      </c>
      <c r="N385" s="2" t="s">
        <v>106</v>
      </c>
      <c r="O385" s="2">
        <v>0.0</v>
      </c>
      <c r="P385" s="2" t="s">
        <v>193</v>
      </c>
      <c r="R385" t="str">
        <f t="shared" si="2"/>
        <v>shoes (brand is TBD… probably Adidas or Puma)</v>
      </c>
      <c r="T385" s="2" t="s">
        <v>1959</v>
      </c>
      <c r="U385" t="str">
        <f t="shared" si="3"/>
        <v>Go high or go home</v>
      </c>
      <c r="V385" s="2">
        <v>1.0</v>
      </c>
      <c r="W385" s="2" t="s">
        <v>315</v>
      </c>
      <c r="Y385" t="str">
        <f t="shared" si="4"/>
        <v>Software Engineer</v>
      </c>
      <c r="Z385" s="2" t="s">
        <v>111</v>
      </c>
      <c r="AB385" t="str">
        <f t="shared" si="5"/>
        <v>Individual Contributor</v>
      </c>
      <c r="AC385" s="2" t="s">
        <v>148</v>
      </c>
      <c r="AE385" t="str">
        <f t="shared" si="6"/>
        <v>Retail &amp; Consumer Durables</v>
      </c>
      <c r="AF385" s="2">
        <v>2.0</v>
      </c>
      <c r="AG385" s="2" t="s">
        <v>1960</v>
      </c>
      <c r="AH385" s="2" t="s">
        <v>78</v>
      </c>
      <c r="AI385" s="11">
        <f>if(surveydata3!AE384="", 0, 1)</f>
        <v>0</v>
      </c>
      <c r="AJ385" s="11">
        <f>if(surveydata3!AF384="", 0, 1)</f>
        <v>0</v>
      </c>
      <c r="AK385" s="11">
        <f>if(surveydata3!AG384="", 0, 1)</f>
        <v>0</v>
      </c>
      <c r="AL385" s="11">
        <f>if(surveydata3!AH384="", 0, 1)</f>
        <v>0</v>
      </c>
      <c r="AM385" s="11">
        <f>if(surveydata3!AI384="", 0, 1)</f>
        <v>0</v>
      </c>
      <c r="AN385" s="11">
        <f>if(surveydata3!AJ384="", 0, 1)</f>
        <v>1</v>
      </c>
      <c r="AO385" s="11">
        <f>if(surveydata3!AK384="", 0, 1)</f>
        <v>0</v>
      </c>
      <c r="AP385" s="11">
        <f>if(surveydata3!AL384="", 0, 1)</f>
        <v>0</v>
      </c>
      <c r="AQ385" s="11">
        <f>if(surveydata3!AM384="", 0, 1)</f>
        <v>0</v>
      </c>
      <c r="AR385" s="11">
        <f>if(surveydata3!AN384="", 0, 1)</f>
        <v>0</v>
      </c>
      <c r="AS385" s="2" t="s">
        <v>79</v>
      </c>
      <c r="AU385" t="str">
        <f t="shared" si="7"/>
        <v>Slack Channel</v>
      </c>
      <c r="AV385" s="2">
        <v>4.0</v>
      </c>
      <c r="AX385">
        <f t="shared" si="8"/>
        <v>4</v>
      </c>
      <c r="AY385" s="2">
        <v>3.0</v>
      </c>
      <c r="BA385">
        <f t="shared" si="9"/>
        <v>3</v>
      </c>
      <c r="BB385" s="2">
        <v>5.0</v>
      </c>
      <c r="BC385" s="2" t="s">
        <v>1961</v>
      </c>
      <c r="BD385" s="2" t="s">
        <v>292</v>
      </c>
      <c r="BF385" t="str">
        <f t="shared" si="10"/>
        <v>Facebook</v>
      </c>
      <c r="BG385" s="2">
        <v>8.0</v>
      </c>
      <c r="BH385" s="2" t="s">
        <v>1962</v>
      </c>
      <c r="BI385" s="2" t="s">
        <v>1963</v>
      </c>
    </row>
    <row r="386">
      <c r="A386" s="2">
        <v>383.0</v>
      </c>
      <c r="B386">
        <f>if(surveydata3!D385="", 0, 1)</f>
        <v>1</v>
      </c>
      <c r="C386">
        <f>if(surveydata3!E385="", 0, 1)</f>
        <v>0</v>
      </c>
      <c r="D386">
        <f>if(surveydata3!F385="", 0, 1)</f>
        <v>0</v>
      </c>
      <c r="E386">
        <f>if(surveydata3!G385="", 0, 1)</f>
        <v>0</v>
      </c>
      <c r="F386">
        <f>if(surveydata3!H385="", 0, 1)</f>
        <v>1</v>
      </c>
      <c r="G386">
        <f>if(surveydata3!I385="", 0, 1)</f>
        <v>0</v>
      </c>
      <c r="H386" s="4">
        <v>31660.0</v>
      </c>
      <c r="I386" s="2">
        <f t="shared" si="1"/>
        <v>32</v>
      </c>
      <c r="J386" s="2">
        <v>6.0</v>
      </c>
      <c r="K386" s="2">
        <v>80.0</v>
      </c>
      <c r="L386" s="2">
        <v>10.0</v>
      </c>
      <c r="M386" s="2">
        <v>3.0</v>
      </c>
      <c r="N386" s="2" t="s">
        <v>192</v>
      </c>
      <c r="O386" s="2">
        <v>1.0</v>
      </c>
      <c r="P386" s="2" t="s">
        <v>108</v>
      </c>
      <c r="R386" t="str">
        <f t="shared" si="2"/>
        <v>jacket (brand is TBD... probably Patagonia)</v>
      </c>
      <c r="S386" s="2" t="s">
        <v>72</v>
      </c>
      <c r="U386" t="str">
        <f t="shared" si="3"/>
        <v>“Data is the new bacon"</v>
      </c>
      <c r="V386" s="2">
        <v>1.0</v>
      </c>
      <c r="W386" s="2" t="s">
        <v>195</v>
      </c>
      <c r="Y386" t="str">
        <f t="shared" si="4"/>
        <v>Co-founder (or solo founder)</v>
      </c>
      <c r="Z386" s="2" t="s">
        <v>147</v>
      </c>
      <c r="AB386" t="str">
        <f t="shared" si="5"/>
        <v>Not Applicable</v>
      </c>
      <c r="AC386" s="2" t="s">
        <v>123</v>
      </c>
      <c r="AE386" t="str">
        <f t="shared" si="6"/>
        <v>Technology &amp; Internet</v>
      </c>
      <c r="AF386" s="2">
        <v>10.0</v>
      </c>
      <c r="AG386" s="2" t="s">
        <v>1964</v>
      </c>
      <c r="AH386" s="2" t="s">
        <v>78</v>
      </c>
      <c r="AI386" s="11">
        <f>if(surveydata3!AE385="", 0, 1)</f>
        <v>0</v>
      </c>
      <c r="AJ386" s="11">
        <f>if(surveydata3!AF385="", 0, 1)</f>
        <v>0</v>
      </c>
      <c r="AK386" s="11">
        <f>if(surveydata3!AG385="", 0, 1)</f>
        <v>0</v>
      </c>
      <c r="AL386" s="11">
        <f>if(surveydata3!AH385="", 0, 1)</f>
        <v>0</v>
      </c>
      <c r="AM386" s="11">
        <f>if(surveydata3!AI385="", 0, 1)</f>
        <v>0</v>
      </c>
      <c r="AN386" s="11">
        <f>if(surveydata3!AJ385="", 0, 1)</f>
        <v>1</v>
      </c>
      <c r="AO386" s="11">
        <f>if(surveydata3!AK385="", 0, 1)</f>
        <v>0</v>
      </c>
      <c r="AP386" s="11">
        <f>if(surveydata3!AL385="", 0, 1)</f>
        <v>0</v>
      </c>
      <c r="AQ386" s="11">
        <f>if(surveydata3!AM385="", 0, 1)</f>
        <v>0</v>
      </c>
      <c r="AR386" s="11">
        <f>if(surveydata3!AN385="", 0, 1)</f>
        <v>0</v>
      </c>
      <c r="AS386" s="2" t="s">
        <v>79</v>
      </c>
      <c r="AU386" t="str">
        <f t="shared" si="7"/>
        <v>Slack Channel</v>
      </c>
      <c r="AW386" s="2">
        <v>18.0</v>
      </c>
      <c r="AX386">
        <f t="shared" si="8"/>
        <v>18</v>
      </c>
      <c r="AY386" s="2">
        <v>4.0</v>
      </c>
      <c r="BA386">
        <f t="shared" si="9"/>
        <v>4</v>
      </c>
      <c r="BB386" s="2">
        <v>20.0</v>
      </c>
      <c r="BC386" s="2" t="s">
        <v>1965</v>
      </c>
      <c r="BD386" s="2" t="s">
        <v>101</v>
      </c>
      <c r="BF386" t="str">
        <f t="shared" si="10"/>
        <v>Google</v>
      </c>
      <c r="BG386" s="2">
        <v>10.0</v>
      </c>
      <c r="BH386" s="2" t="s">
        <v>102</v>
      </c>
      <c r="BI386" s="2" t="s">
        <v>1966</v>
      </c>
      <c r="BJ386" s="2" t="s">
        <v>1967</v>
      </c>
    </row>
    <row r="387">
      <c r="A387" s="2">
        <v>384.0</v>
      </c>
      <c r="B387">
        <f>if(surveydata3!D386="", 0, 1)</f>
        <v>1</v>
      </c>
      <c r="C387">
        <f>if(surveydata3!E386="", 0, 1)</f>
        <v>0</v>
      </c>
      <c r="D387">
        <f>if(surveydata3!F386="", 0, 1)</f>
        <v>0</v>
      </c>
      <c r="E387">
        <f>if(surveydata3!G386="", 0, 1)</f>
        <v>0</v>
      </c>
      <c r="F387">
        <f>if(surveydata3!H386="", 0, 1)</f>
        <v>1</v>
      </c>
      <c r="G387">
        <f>if(surveydata3!I386="", 0, 1)</f>
        <v>0</v>
      </c>
      <c r="H387" s="4">
        <v>33340.0</v>
      </c>
      <c r="I387" s="2">
        <f t="shared" si="1"/>
        <v>27</v>
      </c>
      <c r="J387" s="2">
        <v>7.0</v>
      </c>
      <c r="K387" s="2">
        <v>0.0</v>
      </c>
      <c r="L387" s="2">
        <v>8.0</v>
      </c>
      <c r="M387" s="2">
        <v>12.0</v>
      </c>
      <c r="N387" s="2" t="s">
        <v>128</v>
      </c>
      <c r="O387" s="2">
        <v>0.0</v>
      </c>
      <c r="P387" s="2" t="s">
        <v>71</v>
      </c>
      <c r="R387" t="str">
        <f t="shared" si="2"/>
        <v>hoodie</v>
      </c>
      <c r="S387" s="2" t="s">
        <v>90</v>
      </c>
      <c r="U387" t="str">
        <f t="shared" si="3"/>
        <v>”Math - all the cool kids are doing it”</v>
      </c>
      <c r="V387" s="2">
        <v>1.0</v>
      </c>
      <c r="W387" s="2" t="s">
        <v>315</v>
      </c>
      <c r="Y387" t="str">
        <f t="shared" si="4"/>
        <v>Software Engineer</v>
      </c>
      <c r="Z387" s="2" t="s">
        <v>122</v>
      </c>
      <c r="AB387" t="str">
        <f t="shared" si="5"/>
        <v>Director</v>
      </c>
      <c r="AC387" s="2" t="s">
        <v>228</v>
      </c>
      <c r="AE387" t="str">
        <f t="shared" si="6"/>
        <v>Healthcare and Pharmaceuticals</v>
      </c>
      <c r="AF387" s="2">
        <v>8.0</v>
      </c>
      <c r="AG387" s="2" t="s">
        <v>1968</v>
      </c>
      <c r="AH387" s="2" t="s">
        <v>78</v>
      </c>
      <c r="AI387" s="11">
        <f>if(surveydata3!AE386="", 0, 1)</f>
        <v>0</v>
      </c>
      <c r="AJ387" s="11">
        <f>if(surveydata3!AF386="", 0, 1)</f>
        <v>0</v>
      </c>
      <c r="AK387" s="11">
        <f>if(surveydata3!AG386="", 0, 1)</f>
        <v>0</v>
      </c>
      <c r="AL387" s="11">
        <f>if(surveydata3!AH386="", 0, 1)</f>
        <v>0</v>
      </c>
      <c r="AM387" s="11">
        <f>if(surveydata3!AI386="", 0, 1)</f>
        <v>0</v>
      </c>
      <c r="AN387" s="11">
        <f>if(surveydata3!AJ386="", 0, 1)</f>
        <v>1</v>
      </c>
      <c r="AO387" s="11">
        <f>if(surveydata3!AK386="", 0, 1)</f>
        <v>0</v>
      </c>
      <c r="AP387" s="11">
        <f>if(surveydata3!AL386="", 0, 1)</f>
        <v>0</v>
      </c>
      <c r="AQ387" s="11">
        <f>if(surveydata3!AM386="", 0, 1)</f>
        <v>0</v>
      </c>
      <c r="AR387" s="11">
        <f>if(surveydata3!AN386="", 0, 1)</f>
        <v>1</v>
      </c>
      <c r="AS387" s="2" t="s">
        <v>116</v>
      </c>
      <c r="AU387" t="str">
        <f t="shared" si="7"/>
        <v>Stack Overflow</v>
      </c>
      <c r="AV387" s="2">
        <v>1.0</v>
      </c>
      <c r="AX387">
        <f t="shared" si="8"/>
        <v>1</v>
      </c>
      <c r="AY387" s="2">
        <v>1.0</v>
      </c>
      <c r="BA387">
        <f t="shared" si="9"/>
        <v>1</v>
      </c>
      <c r="BB387" s="2">
        <v>1.0</v>
      </c>
      <c r="BC387" s="2" t="s">
        <v>1969</v>
      </c>
      <c r="BD387" s="2" t="s">
        <v>101</v>
      </c>
      <c r="BF387" t="str">
        <f t="shared" si="10"/>
        <v>Google</v>
      </c>
      <c r="BG387" s="2">
        <v>6.0</v>
      </c>
      <c r="BH387" s="2" t="s">
        <v>1970</v>
      </c>
      <c r="BK387" s="2">
        <v>0.0</v>
      </c>
    </row>
    <row r="388">
      <c r="A388" s="2">
        <v>385.0</v>
      </c>
      <c r="B388">
        <f>if(surveydata3!D387="", 0, 1)</f>
        <v>0</v>
      </c>
      <c r="C388">
        <f>if(surveydata3!E387="", 0, 1)</f>
        <v>1</v>
      </c>
      <c r="D388">
        <f>if(surveydata3!F387="", 0, 1)</f>
        <v>0</v>
      </c>
      <c r="E388">
        <f>if(surveydata3!G387="", 0, 1)</f>
        <v>0</v>
      </c>
      <c r="F388">
        <f>if(surveydata3!H387="", 0, 1)</f>
        <v>0</v>
      </c>
      <c r="G388">
        <f>if(surveydata3!I387="", 0, 1)</f>
        <v>0</v>
      </c>
      <c r="H388" s="4">
        <v>34721.0</v>
      </c>
      <c r="I388" s="2">
        <f t="shared" si="1"/>
        <v>23</v>
      </c>
      <c r="J388" s="2">
        <v>7.0</v>
      </c>
      <c r="K388" s="2">
        <v>40.0</v>
      </c>
      <c r="L388" s="2">
        <v>7.0</v>
      </c>
      <c r="M388" s="2">
        <v>2.0</v>
      </c>
      <c r="N388" s="2" t="s">
        <v>128</v>
      </c>
      <c r="O388" s="2">
        <v>1.0</v>
      </c>
      <c r="R388" t="str">
        <f t="shared" si="2"/>
        <v/>
      </c>
      <c r="U388" t="str">
        <f t="shared" si="3"/>
        <v/>
      </c>
      <c r="V388" s="2">
        <v>1.0</v>
      </c>
      <c r="W388" s="2" t="s">
        <v>206</v>
      </c>
      <c r="Y388" t="str">
        <f t="shared" si="4"/>
        <v>Artificial Intelligence Engineer</v>
      </c>
      <c r="Z388" s="2" t="s">
        <v>111</v>
      </c>
      <c r="AB388" t="str">
        <f t="shared" si="5"/>
        <v>Individual Contributor</v>
      </c>
      <c r="AC388" s="2" t="s">
        <v>123</v>
      </c>
      <c r="AE388" t="str">
        <f t="shared" si="6"/>
        <v>Technology &amp; Internet</v>
      </c>
      <c r="AF388" s="2">
        <v>1.0</v>
      </c>
      <c r="AG388" s="2" t="s">
        <v>1971</v>
      </c>
      <c r="AH388" s="2" t="s">
        <v>114</v>
      </c>
      <c r="AI388" s="11">
        <f>if(surveydata3!AE387="", 0, 1)</f>
        <v>0</v>
      </c>
      <c r="AJ388" s="11">
        <f>if(surveydata3!AF387="", 0, 1)</f>
        <v>0</v>
      </c>
      <c r="AK388" s="11">
        <f>if(surveydata3!AG387="", 0, 1)</f>
        <v>0</v>
      </c>
      <c r="AL388" s="11">
        <f>if(surveydata3!AH387="", 0, 1)</f>
        <v>0</v>
      </c>
      <c r="AM388" s="11">
        <f>if(surveydata3!AI387="", 0, 1)</f>
        <v>0</v>
      </c>
      <c r="AN388" s="11">
        <f>if(surveydata3!AJ387="", 0, 1)</f>
        <v>1</v>
      </c>
      <c r="AO388" s="11">
        <f>if(surveydata3!AK387="", 0, 1)</f>
        <v>0</v>
      </c>
      <c r="AP388" s="11">
        <f>if(surveydata3!AL387="", 0, 1)</f>
        <v>0</v>
      </c>
      <c r="AQ388" s="11">
        <f>if(surveydata3!AM387="", 0, 1)</f>
        <v>0</v>
      </c>
      <c r="AR388" s="11">
        <f>if(surveydata3!AN387="", 0, 1)</f>
        <v>0</v>
      </c>
      <c r="AS388" s="2" t="s">
        <v>79</v>
      </c>
      <c r="AU388" t="str">
        <f t="shared" si="7"/>
        <v>Slack Channel</v>
      </c>
      <c r="AV388" s="2">
        <v>5.0</v>
      </c>
      <c r="AX388">
        <f t="shared" si="8"/>
        <v>5</v>
      </c>
      <c r="AY388" s="2">
        <v>3.0</v>
      </c>
      <c r="BA388">
        <f t="shared" si="9"/>
        <v>3</v>
      </c>
      <c r="BB388" s="2">
        <v>9.0</v>
      </c>
      <c r="BC388" s="2" t="s">
        <v>1972</v>
      </c>
      <c r="BD388" s="2" t="s">
        <v>84</v>
      </c>
      <c r="BF388" t="str">
        <f t="shared" si="10"/>
        <v>Friend / word of mouth</v>
      </c>
      <c r="BG388" s="2">
        <v>8.0</v>
      </c>
      <c r="BH388" s="2" t="s">
        <v>1973</v>
      </c>
      <c r="BK388" s="2">
        <v>1.0</v>
      </c>
    </row>
    <row r="389">
      <c r="A389" s="2">
        <v>386.0</v>
      </c>
      <c r="B389">
        <f>if(surveydata3!D388="", 0, 1)</f>
        <v>0</v>
      </c>
      <c r="C389">
        <f>if(surveydata3!E388="", 0, 1)</f>
        <v>1</v>
      </c>
      <c r="D389">
        <f>if(surveydata3!F388="", 0, 1)</f>
        <v>0</v>
      </c>
      <c r="E389">
        <f>if(surveydata3!G388="", 0, 1)</f>
        <v>0</v>
      </c>
      <c r="F389">
        <f>if(surveydata3!H388="", 0, 1)</f>
        <v>0</v>
      </c>
      <c r="G389">
        <f>if(surveydata3!I388="", 0, 1)</f>
        <v>0</v>
      </c>
      <c r="H389" s="4">
        <v>42843.0</v>
      </c>
      <c r="I389" s="2">
        <f t="shared" si="1"/>
        <v>1</v>
      </c>
      <c r="J389" s="2">
        <v>7.0</v>
      </c>
      <c r="K389" s="2">
        <v>40.0</v>
      </c>
      <c r="L389" s="2">
        <v>8.0</v>
      </c>
      <c r="M389" s="2">
        <v>3.0</v>
      </c>
      <c r="N389" s="2" t="s">
        <v>70</v>
      </c>
      <c r="O389" s="2">
        <v>1.0</v>
      </c>
      <c r="R389" t="str">
        <f t="shared" si="2"/>
        <v/>
      </c>
      <c r="U389" t="str">
        <f t="shared" si="3"/>
        <v/>
      </c>
      <c r="V389" s="2">
        <v>1.0</v>
      </c>
      <c r="W389" s="2" t="s">
        <v>315</v>
      </c>
      <c r="Y389" t="str">
        <f t="shared" si="4"/>
        <v>Software Engineer</v>
      </c>
      <c r="Z389" s="2" t="s">
        <v>111</v>
      </c>
      <c r="AB389" t="str">
        <f t="shared" si="5"/>
        <v>Individual Contributor</v>
      </c>
      <c r="AC389" s="2" t="s">
        <v>457</v>
      </c>
      <c r="AE389" t="str">
        <f t="shared" si="6"/>
        <v>Telecommunications</v>
      </c>
      <c r="AF389" s="2">
        <v>9.0</v>
      </c>
      <c r="AG389" s="2" t="s">
        <v>1974</v>
      </c>
      <c r="AH389" s="2" t="s">
        <v>78</v>
      </c>
      <c r="AI389" s="11">
        <f>if(surveydata3!AE388="", 0, 1)</f>
        <v>0</v>
      </c>
      <c r="AJ389" s="11">
        <f>if(surveydata3!AF388="", 0, 1)</f>
        <v>0</v>
      </c>
      <c r="AK389" s="11">
        <f>if(surveydata3!AG388="", 0, 1)</f>
        <v>0</v>
      </c>
      <c r="AL389" s="11">
        <f>if(surveydata3!AH388="", 0, 1)</f>
        <v>0</v>
      </c>
      <c r="AM389" s="11">
        <f>if(surveydata3!AI388="", 0, 1)</f>
        <v>0</v>
      </c>
      <c r="AN389" s="11">
        <f>if(surveydata3!AJ388="", 0, 1)</f>
        <v>1</v>
      </c>
      <c r="AO389" s="11">
        <f>if(surveydata3!AK388="", 0, 1)</f>
        <v>0</v>
      </c>
      <c r="AP389" s="11">
        <f>if(surveydata3!AL388="", 0, 1)</f>
        <v>0</v>
      </c>
      <c r="AQ389" s="11">
        <f>if(surveydata3!AM388="", 0, 1)</f>
        <v>0</v>
      </c>
      <c r="AR389" s="11">
        <f>if(surveydata3!AN388="", 0, 1)</f>
        <v>1</v>
      </c>
      <c r="AS389" s="2" t="s">
        <v>97</v>
      </c>
      <c r="AU389" t="str">
        <f t="shared" si="7"/>
        <v>Forums</v>
      </c>
      <c r="AV389" s="2">
        <v>6.0</v>
      </c>
      <c r="AX389">
        <f t="shared" si="8"/>
        <v>6</v>
      </c>
      <c r="AY389" s="2">
        <v>2.0</v>
      </c>
      <c r="BA389">
        <f t="shared" si="9"/>
        <v>2</v>
      </c>
      <c r="BB389" s="2">
        <v>10.0</v>
      </c>
      <c r="BC389" s="2" t="s">
        <v>1975</v>
      </c>
      <c r="BD389" s="2" t="s">
        <v>101</v>
      </c>
      <c r="BF389" t="str">
        <f t="shared" si="10"/>
        <v>Google</v>
      </c>
      <c r="BG389" s="2">
        <v>10.0</v>
      </c>
      <c r="BH389" s="2" t="s">
        <v>1976</v>
      </c>
      <c r="BI389" s="2" t="s">
        <v>1977</v>
      </c>
      <c r="BJ389" s="2" t="s">
        <v>1978</v>
      </c>
      <c r="BK389" s="2">
        <v>1.0</v>
      </c>
    </row>
    <row r="390">
      <c r="A390" s="2">
        <v>387.0</v>
      </c>
      <c r="B390">
        <f>if(surveydata3!D389="", 0, 1)</f>
        <v>0</v>
      </c>
      <c r="C390">
        <f>if(surveydata3!E389="", 0, 1)</f>
        <v>1</v>
      </c>
      <c r="D390">
        <f>if(surveydata3!F389="", 0, 1)</f>
        <v>0</v>
      </c>
      <c r="E390">
        <f>if(surveydata3!G389="", 0, 1)</f>
        <v>0</v>
      </c>
      <c r="F390">
        <f>if(surveydata3!H389="", 0, 1)</f>
        <v>0</v>
      </c>
      <c r="G390">
        <f>if(surveydata3!I389="", 0, 1)</f>
        <v>0</v>
      </c>
      <c r="H390" s="4">
        <v>30581.0</v>
      </c>
      <c r="I390" s="2">
        <f t="shared" si="1"/>
        <v>34</v>
      </c>
      <c r="J390" s="2">
        <v>7.0</v>
      </c>
      <c r="K390" s="2">
        <v>35.0</v>
      </c>
      <c r="L390" s="2">
        <v>6.0</v>
      </c>
      <c r="M390" s="2">
        <v>2.0</v>
      </c>
      <c r="N390" s="2" t="s">
        <v>291</v>
      </c>
      <c r="O390" s="2">
        <v>1.0</v>
      </c>
      <c r="R390" t="str">
        <f t="shared" si="2"/>
        <v/>
      </c>
      <c r="U390" t="str">
        <f t="shared" si="3"/>
        <v/>
      </c>
      <c r="V390" s="2">
        <v>1.0</v>
      </c>
      <c r="W390" s="2" t="s">
        <v>121</v>
      </c>
      <c r="Y390" t="str">
        <f t="shared" si="4"/>
        <v>Data Engineer</v>
      </c>
      <c r="Z390" s="2" t="s">
        <v>122</v>
      </c>
      <c r="AB390" t="str">
        <f t="shared" si="5"/>
        <v>Director</v>
      </c>
      <c r="AC390" s="2" t="s">
        <v>123</v>
      </c>
      <c r="AE390" t="str">
        <f t="shared" si="6"/>
        <v>Technology &amp; Internet</v>
      </c>
      <c r="AF390" s="2">
        <v>12.0</v>
      </c>
      <c r="AG390" s="2" t="s">
        <v>101</v>
      </c>
      <c r="AH390" s="2" t="s">
        <v>78</v>
      </c>
      <c r="AI390" s="11">
        <f>if(surveydata3!AE389="", 0, 1)</f>
        <v>0</v>
      </c>
      <c r="AJ390" s="11">
        <f>if(surveydata3!AF389="", 0, 1)</f>
        <v>0</v>
      </c>
      <c r="AK390" s="11">
        <f>if(surveydata3!AG389="", 0, 1)</f>
        <v>0</v>
      </c>
      <c r="AL390" s="11">
        <f>if(surveydata3!AH389="", 0, 1)</f>
        <v>0</v>
      </c>
      <c r="AM390" s="11">
        <f>if(surveydata3!AI389="", 0, 1)</f>
        <v>0</v>
      </c>
      <c r="AN390" s="11">
        <f>if(surveydata3!AJ389="", 0, 1)</f>
        <v>1</v>
      </c>
      <c r="AO390" s="11">
        <f>if(surveydata3!AK389="", 0, 1)</f>
        <v>0</v>
      </c>
      <c r="AP390" s="11">
        <f>if(surveydata3!AL389="", 0, 1)</f>
        <v>0</v>
      </c>
      <c r="AQ390" s="11">
        <f>if(surveydata3!AM389="", 0, 1)</f>
        <v>0</v>
      </c>
      <c r="AR390" s="11">
        <f>if(surveydata3!AN389="", 0, 1)</f>
        <v>0</v>
      </c>
      <c r="AS390" s="2" t="s">
        <v>79</v>
      </c>
      <c r="AU390" t="str">
        <f t="shared" si="7"/>
        <v>Slack Channel</v>
      </c>
      <c r="AV390" s="2">
        <v>6.0</v>
      </c>
      <c r="AX390">
        <f t="shared" si="8"/>
        <v>6</v>
      </c>
      <c r="AY390" s="2">
        <v>4.0</v>
      </c>
      <c r="BA390">
        <f t="shared" si="9"/>
        <v>4</v>
      </c>
      <c r="BB390" s="2">
        <v>5.0</v>
      </c>
      <c r="BC390" s="2" t="s">
        <v>1979</v>
      </c>
      <c r="BD390" s="2" t="s">
        <v>292</v>
      </c>
      <c r="BF390" t="str">
        <f t="shared" si="10"/>
        <v>Facebook</v>
      </c>
      <c r="BG390" s="2">
        <v>10.0</v>
      </c>
      <c r="BH390" s="2" t="s">
        <v>1980</v>
      </c>
      <c r="BK390" s="2">
        <v>1.0</v>
      </c>
    </row>
    <row r="391">
      <c r="A391" s="2">
        <v>388.0</v>
      </c>
      <c r="B391">
        <f>if(surveydata3!D390="", 0, 1)</f>
        <v>1</v>
      </c>
      <c r="C391">
        <f>if(surveydata3!E390="", 0, 1)</f>
        <v>1</v>
      </c>
      <c r="D391">
        <f>if(surveydata3!F390="", 0, 1)</f>
        <v>0</v>
      </c>
      <c r="E391">
        <f>if(surveydata3!G390="", 0, 1)</f>
        <v>0</v>
      </c>
      <c r="F391">
        <f>if(surveydata3!H390="", 0, 1)</f>
        <v>1</v>
      </c>
      <c r="G391">
        <f>if(surveydata3!I390="", 0, 1)</f>
        <v>0</v>
      </c>
      <c r="H391" s="4">
        <v>32562.0</v>
      </c>
      <c r="I391" s="2">
        <f t="shared" si="1"/>
        <v>29</v>
      </c>
      <c r="J391" s="2">
        <v>6.0</v>
      </c>
      <c r="K391" s="2">
        <v>140.0</v>
      </c>
      <c r="L391" s="2">
        <v>5.0</v>
      </c>
      <c r="M391" s="2">
        <v>4.0</v>
      </c>
      <c r="N391" s="2" t="s">
        <v>87</v>
      </c>
      <c r="O391" s="2">
        <v>1.0</v>
      </c>
      <c r="R391" t="str">
        <f t="shared" si="2"/>
        <v/>
      </c>
      <c r="U391" t="str">
        <f t="shared" si="3"/>
        <v/>
      </c>
      <c r="V391" s="2">
        <v>1.0</v>
      </c>
      <c r="W391" s="2" t="s">
        <v>315</v>
      </c>
      <c r="Y391" t="str">
        <f t="shared" si="4"/>
        <v>Software Engineer</v>
      </c>
      <c r="Z391" s="2" t="s">
        <v>111</v>
      </c>
      <c r="AB391" t="str">
        <f t="shared" si="5"/>
        <v>Individual Contributor</v>
      </c>
      <c r="AC391" s="2" t="s">
        <v>1410</v>
      </c>
      <c r="AE391" t="str">
        <f t="shared" si="6"/>
        <v>Food &amp; Beverages</v>
      </c>
      <c r="AF391" s="2">
        <v>3.0</v>
      </c>
      <c r="AG391" s="2" t="s">
        <v>1981</v>
      </c>
      <c r="AH391" s="2" t="s">
        <v>78</v>
      </c>
      <c r="AI391" s="11">
        <f>if(surveydata3!AE390="", 0, 1)</f>
        <v>0</v>
      </c>
      <c r="AJ391" s="11">
        <f>if(surveydata3!AF390="", 0, 1)</f>
        <v>0</v>
      </c>
      <c r="AK391" s="11">
        <f>if(surveydata3!AG390="", 0, 1)</f>
        <v>0</v>
      </c>
      <c r="AL391" s="11">
        <f>if(surveydata3!AH390="", 0, 1)</f>
        <v>0</v>
      </c>
      <c r="AM391" s="11">
        <f>if(surveydata3!AI390="", 0, 1)</f>
        <v>1</v>
      </c>
      <c r="AN391" s="11">
        <f>if(surveydata3!AJ390="", 0, 1)</f>
        <v>1</v>
      </c>
      <c r="AO391" s="11">
        <f>if(surveydata3!AK390="", 0, 1)</f>
        <v>0</v>
      </c>
      <c r="AP391" s="11">
        <f>if(surveydata3!AL390="", 0, 1)</f>
        <v>0</v>
      </c>
      <c r="AQ391" s="11">
        <f>if(surveydata3!AM390="", 0, 1)</f>
        <v>0</v>
      </c>
      <c r="AR391" s="11">
        <f>if(surveydata3!AN390="", 0, 1)</f>
        <v>0</v>
      </c>
      <c r="AS391" s="2" t="s">
        <v>97</v>
      </c>
      <c r="AU391" t="str">
        <f t="shared" si="7"/>
        <v>Forums</v>
      </c>
      <c r="AV391" s="2">
        <v>5.0</v>
      </c>
      <c r="AX391">
        <f t="shared" si="8"/>
        <v>5</v>
      </c>
      <c r="AY391" s="2">
        <v>5.0</v>
      </c>
      <c r="BA391">
        <f t="shared" si="9"/>
        <v>5</v>
      </c>
      <c r="BB391" s="2">
        <v>10.0</v>
      </c>
      <c r="BC391" s="2" t="s">
        <v>1982</v>
      </c>
      <c r="BD391" s="2" t="s">
        <v>101</v>
      </c>
      <c r="BF391" t="str">
        <f t="shared" si="10"/>
        <v>Google</v>
      </c>
      <c r="BG391" s="2">
        <v>7.0</v>
      </c>
      <c r="BH391" s="2" t="s">
        <v>1983</v>
      </c>
      <c r="BK391" s="2">
        <v>1.0</v>
      </c>
    </row>
    <row r="392">
      <c r="A392" s="2">
        <v>389.0</v>
      </c>
      <c r="B392">
        <f>if(surveydata3!D391="", 0, 1)</f>
        <v>0</v>
      </c>
      <c r="C392">
        <f>if(surveydata3!E391="", 0, 1)</f>
        <v>1</v>
      </c>
      <c r="D392">
        <f>if(surveydata3!F391="", 0, 1)</f>
        <v>0</v>
      </c>
      <c r="E392">
        <f>if(surveydata3!G391="", 0, 1)</f>
        <v>0</v>
      </c>
      <c r="F392">
        <f>if(surveydata3!H391="", 0, 1)</f>
        <v>0</v>
      </c>
      <c r="G392">
        <f>if(surveydata3!I391="", 0, 1)</f>
        <v>0</v>
      </c>
      <c r="H392" s="4">
        <v>34100.0</v>
      </c>
      <c r="I392" s="2">
        <f t="shared" si="1"/>
        <v>25</v>
      </c>
      <c r="J392" s="2">
        <v>7.0</v>
      </c>
      <c r="K392" s="2">
        <v>120.0</v>
      </c>
      <c r="L392" s="2">
        <v>8.0</v>
      </c>
      <c r="M392" s="2">
        <v>3.0</v>
      </c>
      <c r="N392" s="2" t="s">
        <v>327</v>
      </c>
      <c r="O392" s="2">
        <v>0.0</v>
      </c>
      <c r="P392" s="2" t="s">
        <v>193</v>
      </c>
      <c r="R392" t="str">
        <f t="shared" si="2"/>
        <v>shoes (brand is TBD… probably Adidas or Puma)</v>
      </c>
      <c r="S392" s="2" t="s">
        <v>130</v>
      </c>
      <c r="U392" t="str">
        <f t="shared" si="3"/>
        <v>“Machine learning for life”</v>
      </c>
      <c r="V392" s="2">
        <v>1.0</v>
      </c>
      <c r="W392" s="2" t="s">
        <v>315</v>
      </c>
      <c r="Y392" t="str">
        <f t="shared" si="4"/>
        <v>Software Engineer</v>
      </c>
      <c r="Z392" s="2" t="s">
        <v>111</v>
      </c>
      <c r="AB392" t="str">
        <f t="shared" si="5"/>
        <v>Individual Contributor</v>
      </c>
      <c r="AC392" s="2" t="s">
        <v>123</v>
      </c>
      <c r="AE392" t="str">
        <f t="shared" si="6"/>
        <v>Technology &amp; Internet</v>
      </c>
      <c r="AF392" s="2">
        <v>2.0</v>
      </c>
      <c r="AG392" s="2" t="s">
        <v>1984</v>
      </c>
      <c r="AH392" s="2" t="s">
        <v>464</v>
      </c>
      <c r="AI392" s="11">
        <f>if(surveydata3!AE391="", 0, 1)</f>
        <v>0</v>
      </c>
      <c r="AJ392" s="11">
        <f>if(surveydata3!AF391="", 0, 1)</f>
        <v>0</v>
      </c>
      <c r="AK392" s="11">
        <f>if(surveydata3!AG391="", 0, 1)</f>
        <v>0</v>
      </c>
      <c r="AL392" s="11">
        <f>if(surveydata3!AH391="", 0, 1)</f>
        <v>1</v>
      </c>
      <c r="AM392" s="11">
        <f>if(surveydata3!AI391="", 0, 1)</f>
        <v>0</v>
      </c>
      <c r="AN392" s="11">
        <f>if(surveydata3!AJ391="", 0, 1)</f>
        <v>0</v>
      </c>
      <c r="AO392" s="11">
        <f>if(surveydata3!AK391="", 0, 1)</f>
        <v>0</v>
      </c>
      <c r="AP392" s="11">
        <f>if(surveydata3!AL391="", 0, 1)</f>
        <v>0</v>
      </c>
      <c r="AQ392" s="11">
        <f>if(surveydata3!AM391="", 0, 1)</f>
        <v>0</v>
      </c>
      <c r="AR392" s="11">
        <f>if(surveydata3!AN391="", 0, 1)</f>
        <v>0</v>
      </c>
      <c r="AS392" s="2" t="s">
        <v>97</v>
      </c>
      <c r="AU392" t="str">
        <f t="shared" si="7"/>
        <v>Forums</v>
      </c>
      <c r="AV392" s="2">
        <v>6.0</v>
      </c>
      <c r="AX392">
        <f t="shared" si="8"/>
        <v>6</v>
      </c>
      <c r="AY392" s="2">
        <v>5.0</v>
      </c>
      <c r="BA392">
        <f t="shared" si="9"/>
        <v>5</v>
      </c>
      <c r="BB392" s="2">
        <v>3.0</v>
      </c>
      <c r="BC392" s="2" t="s">
        <v>1985</v>
      </c>
      <c r="BE392" s="2" t="s">
        <v>1986</v>
      </c>
      <c r="BF392" t="str">
        <f t="shared" si="10"/>
        <v>Email</v>
      </c>
      <c r="BG392" s="2">
        <v>9.0</v>
      </c>
      <c r="BH392" s="2" t="s">
        <v>1987</v>
      </c>
      <c r="BI392" s="2" t="s">
        <v>1988</v>
      </c>
      <c r="BJ392" s="2" t="s">
        <v>1989</v>
      </c>
      <c r="BK392" s="2">
        <v>1.0</v>
      </c>
    </row>
    <row r="393">
      <c r="A393" s="2">
        <v>390.0</v>
      </c>
      <c r="B393">
        <f>if(surveydata3!D392="", 0, 1)</f>
        <v>1</v>
      </c>
      <c r="C393">
        <f>if(surveydata3!E392="", 0, 1)</f>
        <v>1</v>
      </c>
      <c r="D393">
        <f>if(surveydata3!F392="", 0, 1)</f>
        <v>0</v>
      </c>
      <c r="E393">
        <f>if(surveydata3!G392="", 0, 1)</f>
        <v>0</v>
      </c>
      <c r="F393">
        <f>if(surveydata3!H392="", 0, 1)</f>
        <v>1</v>
      </c>
      <c r="G393">
        <f>if(surveydata3!I392="", 0, 1)</f>
        <v>0</v>
      </c>
      <c r="H393" s="4">
        <v>28381.0</v>
      </c>
      <c r="I393" s="2">
        <f t="shared" si="1"/>
        <v>40</v>
      </c>
      <c r="J393" s="2">
        <v>7.0</v>
      </c>
      <c r="K393" s="2">
        <v>50.0</v>
      </c>
      <c r="L393" s="2">
        <v>10.0</v>
      </c>
      <c r="M393" s="2">
        <v>6.0</v>
      </c>
      <c r="N393" s="2" t="s">
        <v>192</v>
      </c>
      <c r="O393" s="2">
        <v>1.0</v>
      </c>
      <c r="R393" t="str">
        <f t="shared" si="2"/>
        <v/>
      </c>
      <c r="U393" t="str">
        <f t="shared" si="3"/>
        <v/>
      </c>
      <c r="V393" s="2">
        <v>1.0</v>
      </c>
      <c r="W393" s="2" t="s">
        <v>315</v>
      </c>
      <c r="Y393" t="str">
        <f t="shared" si="4"/>
        <v>Software Engineer</v>
      </c>
      <c r="Z393" s="2" t="s">
        <v>485</v>
      </c>
      <c r="AB393" t="str">
        <f t="shared" si="5"/>
        <v>Vice President</v>
      </c>
      <c r="AC393" s="2" t="s">
        <v>322</v>
      </c>
      <c r="AE393" t="str">
        <f t="shared" si="6"/>
        <v>Insurance</v>
      </c>
      <c r="AF393" s="2">
        <v>11.0</v>
      </c>
      <c r="AG393" s="2" t="s">
        <v>1990</v>
      </c>
      <c r="AH393" s="2" t="s">
        <v>96</v>
      </c>
      <c r="AI393" s="11">
        <f>if(surveydata3!AE392="", 0, 1)</f>
        <v>0</v>
      </c>
      <c r="AJ393" s="11">
        <f>if(surveydata3!AF392="", 0, 1)</f>
        <v>0</v>
      </c>
      <c r="AK393" s="11">
        <f>if(surveydata3!AG392="", 0, 1)</f>
        <v>0</v>
      </c>
      <c r="AL393" s="11">
        <f>if(surveydata3!AH392="", 0, 1)</f>
        <v>0</v>
      </c>
      <c r="AM393" s="11">
        <f>if(surveydata3!AI392="", 0, 1)</f>
        <v>1</v>
      </c>
      <c r="AN393" s="11">
        <f>if(surveydata3!AJ392="", 0, 1)</f>
        <v>0</v>
      </c>
      <c r="AO393" s="11">
        <f>if(surveydata3!AK392="", 0, 1)</f>
        <v>0</v>
      </c>
      <c r="AP393" s="11">
        <f>if(surveydata3!AL392="", 0, 1)</f>
        <v>0</v>
      </c>
      <c r="AQ393" s="11">
        <f>if(surveydata3!AM392="", 0, 1)</f>
        <v>0</v>
      </c>
      <c r="AR393" s="11">
        <f>if(surveydata3!AN392="", 0, 1)</f>
        <v>0</v>
      </c>
      <c r="AS393" s="2" t="s">
        <v>97</v>
      </c>
      <c r="AU393" t="str">
        <f t="shared" si="7"/>
        <v>Forums</v>
      </c>
      <c r="AV393" s="2">
        <v>4.0</v>
      </c>
      <c r="AX393">
        <f t="shared" si="8"/>
        <v>4</v>
      </c>
      <c r="AY393" s="2">
        <v>1.0</v>
      </c>
      <c r="BA393">
        <f t="shared" si="9"/>
        <v>1</v>
      </c>
      <c r="BB393" s="2">
        <v>40.0</v>
      </c>
      <c r="BC393" s="2" t="s">
        <v>1991</v>
      </c>
      <c r="BD393" s="2" t="s">
        <v>101</v>
      </c>
      <c r="BF393" t="str">
        <f t="shared" si="10"/>
        <v>Google</v>
      </c>
      <c r="BG393" s="2">
        <v>7.0</v>
      </c>
      <c r="BH393" s="2" t="s">
        <v>1992</v>
      </c>
      <c r="BK393" s="2">
        <v>0.0</v>
      </c>
    </row>
    <row r="394">
      <c r="A394" s="2">
        <v>391.0</v>
      </c>
      <c r="B394">
        <f>if(surveydata3!D393="", 0, 1)</f>
        <v>0</v>
      </c>
      <c r="C394">
        <f>if(surveydata3!E393="", 0, 1)</f>
        <v>0</v>
      </c>
      <c r="D394">
        <f>if(surveydata3!F393="", 0, 1)</f>
        <v>0</v>
      </c>
      <c r="E394">
        <f>if(surveydata3!G393="", 0, 1)</f>
        <v>1</v>
      </c>
      <c r="F394">
        <f>if(surveydata3!H393="", 0, 1)</f>
        <v>0</v>
      </c>
      <c r="G394">
        <f>if(surveydata3!I393="", 0, 1)</f>
        <v>0</v>
      </c>
      <c r="H394" s="4">
        <v>29632.0</v>
      </c>
      <c r="I394" s="2">
        <f t="shared" si="1"/>
        <v>37</v>
      </c>
      <c r="J394" s="2">
        <v>8.0</v>
      </c>
      <c r="K394" s="2">
        <v>60.0</v>
      </c>
      <c r="L394" s="2">
        <v>10.0</v>
      </c>
      <c r="M394" s="2">
        <v>5.0</v>
      </c>
      <c r="N394" s="2" t="s">
        <v>106</v>
      </c>
      <c r="O394" s="2">
        <v>0.0</v>
      </c>
      <c r="P394" s="2" t="s">
        <v>89</v>
      </c>
      <c r="R394" t="str">
        <f t="shared" si="2"/>
        <v>t-shirt</v>
      </c>
      <c r="S394" s="2" t="s">
        <v>135</v>
      </c>
      <c r="U394" t="str">
        <f t="shared" si="3"/>
        <v>“A quality life demands quality questions”</v>
      </c>
      <c r="V394" s="2">
        <v>1.0</v>
      </c>
      <c r="W394" s="2" t="s">
        <v>315</v>
      </c>
      <c r="Y394" t="str">
        <f t="shared" si="4"/>
        <v>Software Engineer</v>
      </c>
      <c r="Z394" s="2" t="s">
        <v>147</v>
      </c>
      <c r="AB394" t="str">
        <f t="shared" si="5"/>
        <v>Not Applicable</v>
      </c>
      <c r="AC394" s="2" t="s">
        <v>399</v>
      </c>
      <c r="AE394" t="str">
        <f t="shared" si="6"/>
        <v>Utilities, Energy and Extraction</v>
      </c>
      <c r="AF394" s="2">
        <v>1.0</v>
      </c>
      <c r="AG394" s="2" t="s">
        <v>1993</v>
      </c>
      <c r="AH394" s="2" t="s">
        <v>1229</v>
      </c>
      <c r="AI394" s="11">
        <f>if(surveydata3!AE393="", 0, 1)</f>
        <v>0</v>
      </c>
      <c r="AJ394" s="11">
        <f>if(surveydata3!AF393="", 0, 1)</f>
        <v>0</v>
      </c>
      <c r="AK394" s="11">
        <f>if(surveydata3!AG393="", 0, 1)</f>
        <v>0</v>
      </c>
      <c r="AL394" s="11">
        <f>if(surveydata3!AH393="", 0, 1)</f>
        <v>0</v>
      </c>
      <c r="AM394" s="11">
        <f>if(surveydata3!AI393="", 0, 1)</f>
        <v>0</v>
      </c>
      <c r="AN394" s="11">
        <f>if(surveydata3!AJ393="", 0, 1)</f>
        <v>1</v>
      </c>
      <c r="AO394" s="11">
        <f>if(surveydata3!AK393="", 0, 1)</f>
        <v>0</v>
      </c>
      <c r="AP394" s="11">
        <f>if(surveydata3!AL393="", 0, 1)</f>
        <v>0</v>
      </c>
      <c r="AQ394" s="11">
        <f>if(surveydata3!AM393="", 0, 1)</f>
        <v>0</v>
      </c>
      <c r="AR394" s="11">
        <f>if(surveydata3!AN393="", 0, 1)</f>
        <v>0</v>
      </c>
      <c r="AS394" s="2" t="s">
        <v>97</v>
      </c>
      <c r="AU394" t="str">
        <f t="shared" si="7"/>
        <v>Forums</v>
      </c>
      <c r="AV394" s="2">
        <v>5.0</v>
      </c>
      <c r="AX394">
        <f t="shared" si="8"/>
        <v>5</v>
      </c>
      <c r="AY394" s="2">
        <v>3.0</v>
      </c>
      <c r="BA394">
        <f t="shared" si="9"/>
        <v>3</v>
      </c>
      <c r="BB394" s="2">
        <v>14.0</v>
      </c>
      <c r="BC394" s="2" t="s">
        <v>1994</v>
      </c>
      <c r="BD394" s="2" t="s">
        <v>101</v>
      </c>
      <c r="BF394" t="str">
        <f t="shared" si="10"/>
        <v>Google</v>
      </c>
      <c r="BG394" s="2">
        <v>7.0</v>
      </c>
      <c r="BH394" s="2" t="s">
        <v>1995</v>
      </c>
      <c r="BI394" s="2" t="s">
        <v>1996</v>
      </c>
      <c r="BJ394" s="2" t="s">
        <v>1997</v>
      </c>
      <c r="BK394" s="2">
        <v>1.0</v>
      </c>
    </row>
    <row r="395">
      <c r="A395" s="2">
        <v>392.0</v>
      </c>
      <c r="B395">
        <f>if(surveydata3!D394="", 0, 1)</f>
        <v>0</v>
      </c>
      <c r="C395">
        <f>if(surveydata3!E394="", 0, 1)</f>
        <v>0</v>
      </c>
      <c r="D395">
        <f>if(surveydata3!F394="", 0, 1)</f>
        <v>0</v>
      </c>
      <c r="E395">
        <f>if(surveydata3!G394="", 0, 1)</f>
        <v>0</v>
      </c>
      <c r="F395">
        <f>if(surveydata3!H394="", 0, 1)</f>
        <v>1</v>
      </c>
      <c r="G395">
        <f>if(surveydata3!I394="", 0, 1)</f>
        <v>0</v>
      </c>
      <c r="H395" s="4">
        <v>27272.0</v>
      </c>
      <c r="I395" s="2">
        <f t="shared" si="1"/>
        <v>44</v>
      </c>
      <c r="J395" s="2">
        <v>7.0</v>
      </c>
      <c r="K395" s="2">
        <v>30.0</v>
      </c>
      <c r="L395" s="2">
        <v>10.0</v>
      </c>
      <c r="M395" s="2">
        <v>4.0</v>
      </c>
      <c r="N395" s="2" t="s">
        <v>134</v>
      </c>
      <c r="O395" s="2">
        <v>1.0</v>
      </c>
      <c r="R395" t="str">
        <f t="shared" si="2"/>
        <v/>
      </c>
      <c r="U395" t="str">
        <f t="shared" si="3"/>
        <v/>
      </c>
      <c r="V395" s="2">
        <v>1.0</v>
      </c>
      <c r="W395" s="2" t="s">
        <v>213</v>
      </c>
      <c r="Y395" t="str">
        <f t="shared" si="4"/>
        <v>Business Intelligence / Business Analyst</v>
      </c>
      <c r="Z395" s="2" t="s">
        <v>75</v>
      </c>
      <c r="AB395" t="str">
        <f t="shared" si="5"/>
        <v>Manager</v>
      </c>
      <c r="AC395" s="2" t="s">
        <v>457</v>
      </c>
      <c r="AE395" t="str">
        <f t="shared" si="6"/>
        <v>Telecommunications</v>
      </c>
      <c r="AF395" s="2">
        <v>10.0</v>
      </c>
      <c r="AG395" s="2" t="s">
        <v>1998</v>
      </c>
      <c r="AH395" s="2" t="s">
        <v>78</v>
      </c>
      <c r="AI395" s="11">
        <f>if(surveydata3!AE394="", 0, 1)</f>
        <v>1</v>
      </c>
      <c r="AJ395" s="11">
        <f>if(surveydata3!AF394="", 0, 1)</f>
        <v>0</v>
      </c>
      <c r="AK395" s="11">
        <f>if(surveydata3!AG394="", 0, 1)</f>
        <v>0</v>
      </c>
      <c r="AL395" s="11">
        <f>if(surveydata3!AH394="", 0, 1)</f>
        <v>0</v>
      </c>
      <c r="AM395" s="11">
        <f>if(surveydata3!AI394="", 0, 1)</f>
        <v>0</v>
      </c>
      <c r="AN395" s="11">
        <f>if(surveydata3!AJ394="", 0, 1)</f>
        <v>0</v>
      </c>
      <c r="AO395" s="11">
        <f>if(surveydata3!AK394="", 0, 1)</f>
        <v>0</v>
      </c>
      <c r="AP395" s="11">
        <f>if(surveydata3!AL394="", 0, 1)</f>
        <v>0</v>
      </c>
      <c r="AQ395" s="11">
        <f>if(surveydata3!AM394="", 0, 1)</f>
        <v>0</v>
      </c>
      <c r="AR395" s="11">
        <f>if(surveydata3!AN394="", 0, 1)</f>
        <v>1</v>
      </c>
      <c r="AS395" s="2" t="s">
        <v>237</v>
      </c>
      <c r="AU395" t="str">
        <f t="shared" si="7"/>
        <v>Mentor Help (classroom or 1:1 mentors)</v>
      </c>
      <c r="AW395" s="2">
        <v>10.0</v>
      </c>
      <c r="AX395">
        <f t="shared" si="8"/>
        <v>10</v>
      </c>
      <c r="AY395" s="2">
        <v>6.0</v>
      </c>
      <c r="BA395">
        <f t="shared" si="9"/>
        <v>6</v>
      </c>
      <c r="BB395" s="2">
        <v>40.0</v>
      </c>
      <c r="BC395" s="2" t="s">
        <v>1999</v>
      </c>
      <c r="BD395" s="2" t="s">
        <v>84</v>
      </c>
      <c r="BF395" t="str">
        <f t="shared" si="10"/>
        <v>Friend / word of mouth</v>
      </c>
      <c r="BG395" s="2">
        <v>10.0</v>
      </c>
      <c r="BH395" s="2" t="s">
        <v>2000</v>
      </c>
      <c r="BI395" s="2" t="s">
        <v>2001</v>
      </c>
      <c r="BJ395" s="2" t="s">
        <v>2002</v>
      </c>
      <c r="BK395" s="2">
        <v>1.0</v>
      </c>
    </row>
    <row r="396">
      <c r="A396" s="2">
        <v>393.0</v>
      </c>
      <c r="B396">
        <f>if(surveydata3!D395="", 0, 1)</f>
        <v>0</v>
      </c>
      <c r="C396">
        <f>if(surveydata3!E395="", 0, 1)</f>
        <v>0</v>
      </c>
      <c r="D396">
        <f>if(surveydata3!F395="", 0, 1)</f>
        <v>1</v>
      </c>
      <c r="E396">
        <f>if(surveydata3!G395="", 0, 1)</f>
        <v>0</v>
      </c>
      <c r="F396">
        <f>if(surveydata3!H395="", 0, 1)</f>
        <v>1</v>
      </c>
      <c r="G396">
        <f>if(surveydata3!I395="", 0, 1)</f>
        <v>0</v>
      </c>
      <c r="H396" s="4">
        <v>31097.0</v>
      </c>
      <c r="I396" s="2">
        <f t="shared" si="1"/>
        <v>33</v>
      </c>
      <c r="J396" s="2">
        <v>8.0</v>
      </c>
      <c r="K396" s="2">
        <v>40.0</v>
      </c>
      <c r="L396" s="2">
        <v>12.0</v>
      </c>
      <c r="M396" s="2">
        <v>75.0</v>
      </c>
      <c r="N396" s="2" t="s">
        <v>405</v>
      </c>
      <c r="O396" s="2">
        <v>1.0</v>
      </c>
      <c r="R396" t="str">
        <f t="shared" si="2"/>
        <v/>
      </c>
      <c r="U396" t="str">
        <f t="shared" si="3"/>
        <v/>
      </c>
      <c r="V396" s="2">
        <v>1.0</v>
      </c>
      <c r="W396" s="2" t="s">
        <v>224</v>
      </c>
      <c r="Y396" t="str">
        <f t="shared" si="4"/>
        <v>Data Scientist</v>
      </c>
      <c r="Z396" s="2" t="s">
        <v>111</v>
      </c>
      <c r="AB396" t="str">
        <f t="shared" si="5"/>
        <v>Individual Contributor</v>
      </c>
      <c r="AC396" s="2" t="s">
        <v>228</v>
      </c>
      <c r="AE396" t="str">
        <f t="shared" si="6"/>
        <v>Healthcare and Pharmaceuticals</v>
      </c>
      <c r="AF396" s="2">
        <v>2.0</v>
      </c>
      <c r="AG396" s="2" t="s">
        <v>2003</v>
      </c>
      <c r="AH396" s="2" t="s">
        <v>114</v>
      </c>
      <c r="AI396" s="11">
        <f>if(surveydata3!AE395="", 0, 1)</f>
        <v>0</v>
      </c>
      <c r="AJ396" s="11">
        <f>if(surveydata3!AF395="", 0, 1)</f>
        <v>0</v>
      </c>
      <c r="AK396" s="11">
        <f>if(surveydata3!AG395="", 0, 1)</f>
        <v>0</v>
      </c>
      <c r="AL396" s="11">
        <f>if(surveydata3!AH395="", 0, 1)</f>
        <v>1</v>
      </c>
      <c r="AM396" s="11">
        <f>if(surveydata3!AI395="", 0, 1)</f>
        <v>0</v>
      </c>
      <c r="AN396" s="11">
        <f>if(surveydata3!AJ395="", 0, 1)</f>
        <v>0</v>
      </c>
      <c r="AO396" s="11">
        <f>if(surveydata3!AK395="", 0, 1)</f>
        <v>0</v>
      </c>
      <c r="AP396" s="11">
        <f>if(surveydata3!AL395="", 0, 1)</f>
        <v>0</v>
      </c>
      <c r="AQ396" s="11">
        <f>if(surveydata3!AM395="", 0, 1)</f>
        <v>0</v>
      </c>
      <c r="AR396" s="11">
        <f>if(surveydata3!AN395="", 0, 1)</f>
        <v>0</v>
      </c>
      <c r="AT396" s="2" t="s">
        <v>2004</v>
      </c>
      <c r="AU396" t="str">
        <f t="shared" si="7"/>
        <v>I received no help.</v>
      </c>
      <c r="AV396" s="2">
        <v>4.0</v>
      </c>
      <c r="AX396">
        <f t="shared" si="8"/>
        <v>4</v>
      </c>
      <c r="AZ396" s="2">
        <v>12.0</v>
      </c>
      <c r="BA396">
        <f t="shared" si="9"/>
        <v>12</v>
      </c>
      <c r="BB396" s="2">
        <v>12.0</v>
      </c>
      <c r="BC396" s="2" t="s">
        <v>2005</v>
      </c>
      <c r="BE396" s="2" t="s">
        <v>2006</v>
      </c>
      <c r="BF396" t="str">
        <f t="shared" si="10"/>
        <v>News? Google? I used to be a computer science and engineering professor, so it was in my field.</v>
      </c>
      <c r="BG396" s="2">
        <v>7.0</v>
      </c>
      <c r="BH396" s="2" t="s">
        <v>2007</v>
      </c>
      <c r="BI396" s="2" t="s">
        <v>2008</v>
      </c>
      <c r="BK396" s="2">
        <v>1.0</v>
      </c>
    </row>
    <row r="397">
      <c r="A397" s="2">
        <v>394.0</v>
      </c>
      <c r="B397">
        <f>if(surveydata3!D396="", 0, 1)</f>
        <v>0</v>
      </c>
      <c r="C397">
        <f>if(surveydata3!E396="", 0, 1)</f>
        <v>0</v>
      </c>
      <c r="D397">
        <f>if(surveydata3!F396="", 0, 1)</f>
        <v>0</v>
      </c>
      <c r="E397">
        <f>if(surveydata3!G396="", 0, 1)</f>
        <v>0</v>
      </c>
      <c r="F397">
        <f>if(surveydata3!H396="", 0, 1)</f>
        <v>1</v>
      </c>
      <c r="G397">
        <f>if(surveydata3!I396="", 0, 1)</f>
        <v>0</v>
      </c>
      <c r="H397" s="4">
        <v>27924.0</v>
      </c>
      <c r="I397" s="2">
        <f t="shared" si="1"/>
        <v>42</v>
      </c>
      <c r="J397" s="2">
        <v>8.0</v>
      </c>
      <c r="K397" s="2">
        <v>0.0</v>
      </c>
      <c r="L397" s="2">
        <v>2.0</v>
      </c>
      <c r="M397" s="2">
        <v>0.0</v>
      </c>
      <c r="N397" s="2" t="s">
        <v>327</v>
      </c>
      <c r="O397" s="2">
        <v>1.0</v>
      </c>
      <c r="R397" t="str">
        <f t="shared" si="2"/>
        <v/>
      </c>
      <c r="U397" t="str">
        <f t="shared" si="3"/>
        <v/>
      </c>
      <c r="V397" s="2">
        <v>1.0</v>
      </c>
      <c r="W397" s="2" t="s">
        <v>524</v>
      </c>
      <c r="Y397" t="str">
        <f t="shared" si="4"/>
        <v>Consulting</v>
      </c>
      <c r="Z397" s="2" t="s">
        <v>111</v>
      </c>
      <c r="AB397" t="str">
        <f t="shared" si="5"/>
        <v>Individual Contributor</v>
      </c>
      <c r="AC397" s="2" t="s">
        <v>123</v>
      </c>
      <c r="AE397" t="str">
        <f t="shared" si="6"/>
        <v>Technology &amp; Internet</v>
      </c>
      <c r="AF397" s="2">
        <v>20.0</v>
      </c>
      <c r="AG397" s="2" t="s">
        <v>2009</v>
      </c>
      <c r="AH397" s="2" t="s">
        <v>114</v>
      </c>
      <c r="AI397" s="11">
        <f>if(surveydata3!AE396="", 0, 1)</f>
        <v>0</v>
      </c>
      <c r="AJ397" s="11">
        <f>if(surveydata3!AF396="", 0, 1)</f>
        <v>0</v>
      </c>
      <c r="AK397" s="11">
        <f>if(surveydata3!AG396="", 0, 1)</f>
        <v>0</v>
      </c>
      <c r="AL397" s="11">
        <f>if(surveydata3!AH396="", 0, 1)</f>
        <v>1</v>
      </c>
      <c r="AM397" s="11">
        <f>if(surveydata3!AI396="", 0, 1)</f>
        <v>0</v>
      </c>
      <c r="AN397" s="11">
        <f>if(surveydata3!AJ396="", 0, 1)</f>
        <v>0</v>
      </c>
      <c r="AO397" s="11">
        <f>if(surveydata3!AK396="", 0, 1)</f>
        <v>0</v>
      </c>
      <c r="AP397" s="11">
        <f>if(surveydata3!AL396="", 0, 1)</f>
        <v>0</v>
      </c>
      <c r="AQ397" s="11">
        <f>if(surveydata3!AM396="", 0, 1)</f>
        <v>0</v>
      </c>
      <c r="AR397" s="11">
        <f>if(surveydata3!AN396="", 0, 1)</f>
        <v>0</v>
      </c>
      <c r="AS397" s="2" t="s">
        <v>97</v>
      </c>
      <c r="AU397" t="str">
        <f t="shared" si="7"/>
        <v>Forums</v>
      </c>
      <c r="AV397" s="2">
        <v>2.0</v>
      </c>
      <c r="AX397">
        <f t="shared" si="8"/>
        <v>2</v>
      </c>
      <c r="AY397" s="2">
        <v>2.0</v>
      </c>
      <c r="BA397">
        <f t="shared" si="9"/>
        <v>2</v>
      </c>
      <c r="BB397" s="2">
        <v>80.0</v>
      </c>
      <c r="BC397" s="2" t="s">
        <v>2010</v>
      </c>
      <c r="BE397" s="2" t="s">
        <v>2011</v>
      </c>
      <c r="BF397" t="str">
        <f t="shared" si="10"/>
        <v>Bloomberg</v>
      </c>
      <c r="BG397" s="2">
        <v>10.0</v>
      </c>
      <c r="BH397" s="2" t="s">
        <v>1685</v>
      </c>
      <c r="BI397" s="2" t="s">
        <v>1487</v>
      </c>
      <c r="BJ397" s="2" t="s">
        <v>2012</v>
      </c>
      <c r="BK397" s="2">
        <v>1.0</v>
      </c>
    </row>
    <row r="398">
      <c r="A398" s="2">
        <v>395.0</v>
      </c>
      <c r="B398">
        <f>if(surveydata3!D397="", 0, 1)</f>
        <v>1</v>
      </c>
      <c r="C398">
        <f>if(surveydata3!E397="", 0, 1)</f>
        <v>1</v>
      </c>
      <c r="D398">
        <f>if(surveydata3!F397="", 0, 1)</f>
        <v>0</v>
      </c>
      <c r="E398">
        <f>if(surveydata3!G397="", 0, 1)</f>
        <v>1</v>
      </c>
      <c r="F398">
        <f>if(surveydata3!H397="", 0, 1)</f>
        <v>1</v>
      </c>
      <c r="G398">
        <f>if(surveydata3!I397="", 0, 1)</f>
        <v>0</v>
      </c>
      <c r="H398" s="4">
        <v>28110.0</v>
      </c>
      <c r="I398" s="2">
        <f t="shared" si="1"/>
        <v>41</v>
      </c>
      <c r="J398" s="2">
        <v>7.0</v>
      </c>
      <c r="K398" s="2">
        <v>3.0</v>
      </c>
      <c r="L398" s="2">
        <v>15.0</v>
      </c>
      <c r="M398" s="2">
        <v>7.0</v>
      </c>
      <c r="N398" s="2" t="s">
        <v>106</v>
      </c>
      <c r="O398" s="2">
        <v>0.0</v>
      </c>
      <c r="P398" s="2" t="s">
        <v>129</v>
      </c>
      <c r="R398" t="str">
        <f t="shared" si="2"/>
        <v>backpack</v>
      </c>
      <c r="T398" s="2" t="s">
        <v>2013</v>
      </c>
      <c r="U398" t="str">
        <f t="shared" si="3"/>
        <v>Never stop learning</v>
      </c>
      <c r="V398" s="2">
        <v>1.0</v>
      </c>
      <c r="W398" s="2" t="s">
        <v>524</v>
      </c>
      <c r="Y398" t="str">
        <f t="shared" si="4"/>
        <v>Consulting</v>
      </c>
      <c r="Z398" s="2" t="s">
        <v>75</v>
      </c>
      <c r="AB398" t="str">
        <f t="shared" si="5"/>
        <v>Manager</v>
      </c>
      <c r="AC398" s="2" t="s">
        <v>457</v>
      </c>
      <c r="AE398" t="str">
        <f t="shared" si="6"/>
        <v>Telecommunications</v>
      </c>
      <c r="AF398" s="2">
        <v>20.0</v>
      </c>
      <c r="AG398" s="2" t="s">
        <v>2014</v>
      </c>
      <c r="AH398" s="2" t="s">
        <v>78</v>
      </c>
      <c r="AI398" s="11">
        <f>if(surveydata3!AE397="", 0, 1)</f>
        <v>0</v>
      </c>
      <c r="AJ398" s="11">
        <f>if(surveydata3!AF397="", 0, 1)</f>
        <v>0</v>
      </c>
      <c r="AK398" s="11">
        <f>if(surveydata3!AG397="", 0, 1)</f>
        <v>0</v>
      </c>
      <c r="AL398" s="11">
        <f>if(surveydata3!AH397="", 0, 1)</f>
        <v>0</v>
      </c>
      <c r="AM398" s="11">
        <f>if(surveydata3!AI397="", 0, 1)</f>
        <v>0</v>
      </c>
      <c r="AN398" s="11">
        <f>if(surveydata3!AJ397="", 0, 1)</f>
        <v>1</v>
      </c>
      <c r="AO398" s="11">
        <f>if(surveydata3!AK397="", 0, 1)</f>
        <v>0</v>
      </c>
      <c r="AP398" s="11">
        <f>if(surveydata3!AL397="", 0, 1)</f>
        <v>0</v>
      </c>
      <c r="AQ398" s="11">
        <f>if(surveydata3!AM397="", 0, 1)</f>
        <v>0</v>
      </c>
      <c r="AR398" s="11">
        <f>if(surveydata3!AN397="", 0, 1)</f>
        <v>0</v>
      </c>
      <c r="AS398" s="2" t="s">
        <v>79</v>
      </c>
      <c r="AU398" t="str">
        <f t="shared" si="7"/>
        <v>Slack Channel</v>
      </c>
      <c r="AV398" s="2">
        <v>5.0</v>
      </c>
      <c r="AX398">
        <f t="shared" si="8"/>
        <v>5</v>
      </c>
      <c r="AZ398" s="2">
        <v>7.0</v>
      </c>
      <c r="BA398">
        <f t="shared" si="9"/>
        <v>7</v>
      </c>
      <c r="BB398" s="2">
        <v>16.0</v>
      </c>
      <c r="BC398" s="2" t="s">
        <v>2015</v>
      </c>
      <c r="BD398" s="2" t="s">
        <v>101</v>
      </c>
      <c r="BF398" t="str">
        <f t="shared" si="10"/>
        <v>Google</v>
      </c>
      <c r="BG398" s="2">
        <v>10.0</v>
      </c>
      <c r="BH398" s="2" t="s">
        <v>2016</v>
      </c>
      <c r="BI398" s="2" t="s">
        <v>2017</v>
      </c>
      <c r="BJ398" s="2" t="s">
        <v>2018</v>
      </c>
    </row>
    <row r="399">
      <c r="A399" s="2">
        <v>396.0</v>
      </c>
      <c r="B399">
        <f>if(surveydata3!D398="", 0, 1)</f>
        <v>1</v>
      </c>
      <c r="C399">
        <f>if(surveydata3!E398="", 0, 1)</f>
        <v>0</v>
      </c>
      <c r="D399">
        <f>if(surveydata3!F398="", 0, 1)</f>
        <v>0</v>
      </c>
      <c r="E399">
        <f>if(surveydata3!G398="", 0, 1)</f>
        <v>1</v>
      </c>
      <c r="F399">
        <f>if(surveydata3!H398="", 0, 1)</f>
        <v>1</v>
      </c>
      <c r="G399">
        <f>if(surveydata3!I398="", 0, 1)</f>
        <v>0</v>
      </c>
      <c r="H399" s="4">
        <v>28531.0</v>
      </c>
      <c r="I399" s="2">
        <f t="shared" si="1"/>
        <v>40</v>
      </c>
      <c r="J399" s="2">
        <v>7.0</v>
      </c>
      <c r="K399" s="2">
        <v>0.0</v>
      </c>
      <c r="L399" s="2">
        <v>8.0</v>
      </c>
      <c r="M399" s="2">
        <v>10.0</v>
      </c>
      <c r="N399" s="2" t="s">
        <v>70</v>
      </c>
      <c r="O399" s="2">
        <v>1.0</v>
      </c>
      <c r="R399" t="str">
        <f t="shared" si="2"/>
        <v/>
      </c>
      <c r="U399" t="str">
        <f t="shared" si="3"/>
        <v/>
      </c>
      <c r="V399" s="2">
        <v>1.0</v>
      </c>
      <c r="W399" s="2" t="s">
        <v>195</v>
      </c>
      <c r="Y399" t="str">
        <f t="shared" si="4"/>
        <v>Co-founder (or solo founder)</v>
      </c>
      <c r="Z399" s="2" t="s">
        <v>122</v>
      </c>
      <c r="AB399" t="str">
        <f t="shared" si="5"/>
        <v>Director</v>
      </c>
      <c r="AC399" s="2" t="s">
        <v>412</v>
      </c>
      <c r="AE399" t="str">
        <f t="shared" si="6"/>
        <v>Transportation &amp; Delivery</v>
      </c>
      <c r="AF399" s="2">
        <v>15.0</v>
      </c>
      <c r="AG399" s="2" t="s">
        <v>2019</v>
      </c>
      <c r="AH399" s="2" t="s">
        <v>114</v>
      </c>
      <c r="AI399" s="11">
        <f>if(surveydata3!AE398="", 0, 1)</f>
        <v>0</v>
      </c>
      <c r="AJ399" s="11">
        <f>if(surveydata3!AF398="", 0, 1)</f>
        <v>0</v>
      </c>
      <c r="AK399" s="11">
        <f>if(surveydata3!AG398="", 0, 1)</f>
        <v>0</v>
      </c>
      <c r="AL399" s="11">
        <f>if(surveydata3!AH398="", 0, 1)</f>
        <v>0</v>
      </c>
      <c r="AM399" s="11">
        <f>if(surveydata3!AI398="", 0, 1)</f>
        <v>0</v>
      </c>
      <c r="AN399" s="11">
        <f>if(surveydata3!AJ398="", 0, 1)</f>
        <v>1</v>
      </c>
      <c r="AO399" s="11">
        <f>if(surveydata3!AK398="", 0, 1)</f>
        <v>0</v>
      </c>
      <c r="AP399" s="11">
        <f>if(surveydata3!AL398="", 0, 1)</f>
        <v>0</v>
      </c>
      <c r="AQ399" s="11">
        <f>if(surveydata3!AM398="", 0, 1)</f>
        <v>0</v>
      </c>
      <c r="AR399" s="11">
        <f>if(surveydata3!AN398="", 0, 1)</f>
        <v>0</v>
      </c>
      <c r="AS399" s="2" t="s">
        <v>97</v>
      </c>
      <c r="AU399" t="str">
        <f t="shared" si="7"/>
        <v>Forums</v>
      </c>
      <c r="AV399" s="2">
        <v>6.0</v>
      </c>
      <c r="AX399">
        <f t="shared" si="8"/>
        <v>6</v>
      </c>
      <c r="AY399" s="2">
        <v>6.0</v>
      </c>
      <c r="BA399">
        <f t="shared" si="9"/>
        <v>6</v>
      </c>
      <c r="BB399" s="2">
        <v>8.0</v>
      </c>
      <c r="BC399" s="2" t="s">
        <v>2020</v>
      </c>
      <c r="BD399" s="2" t="s">
        <v>101</v>
      </c>
      <c r="BF399" t="str">
        <f t="shared" si="10"/>
        <v>Google</v>
      </c>
      <c r="BG399" s="2">
        <v>10.0</v>
      </c>
      <c r="BH399" s="2" t="s">
        <v>2021</v>
      </c>
      <c r="BK399" s="2">
        <v>1.0</v>
      </c>
    </row>
    <row r="400">
      <c r="A400" s="2">
        <v>397.0</v>
      </c>
      <c r="B400">
        <f>if(surveydata3!D399="", 0, 1)</f>
        <v>0</v>
      </c>
      <c r="C400">
        <f>if(surveydata3!E399="", 0, 1)</f>
        <v>1</v>
      </c>
      <c r="D400">
        <f>if(surveydata3!F399="", 0, 1)</f>
        <v>0</v>
      </c>
      <c r="E400">
        <f>if(surveydata3!G399="", 0, 1)</f>
        <v>0</v>
      </c>
      <c r="F400">
        <f>if(surveydata3!H399="", 0, 1)</f>
        <v>0</v>
      </c>
      <c r="G400">
        <f>if(surveydata3!I399="", 0, 1)</f>
        <v>0</v>
      </c>
      <c r="H400" s="4">
        <v>31647.0</v>
      </c>
      <c r="I400" s="2">
        <f t="shared" si="1"/>
        <v>32</v>
      </c>
      <c r="J400" s="2">
        <v>8.0</v>
      </c>
      <c r="K400" s="2">
        <v>20.0</v>
      </c>
      <c r="L400" s="2">
        <v>6.0</v>
      </c>
      <c r="M400" s="2">
        <v>0.0</v>
      </c>
      <c r="N400" s="2" t="s">
        <v>70</v>
      </c>
      <c r="O400" s="2">
        <v>0.0</v>
      </c>
      <c r="P400" s="2" t="s">
        <v>108</v>
      </c>
      <c r="R400" t="str">
        <f t="shared" si="2"/>
        <v>jacket (brand is TBD... probably Patagonia)</v>
      </c>
      <c r="S400" s="2" t="s">
        <v>135</v>
      </c>
      <c r="U400" t="str">
        <f t="shared" si="3"/>
        <v>“A quality life demands quality questions”</v>
      </c>
      <c r="V400" s="2">
        <v>1.0</v>
      </c>
      <c r="W400" s="2" t="s">
        <v>315</v>
      </c>
      <c r="Y400" t="str">
        <f t="shared" si="4"/>
        <v>Software Engineer</v>
      </c>
      <c r="Z400" s="2" t="s">
        <v>111</v>
      </c>
      <c r="AB400" t="str">
        <f t="shared" si="5"/>
        <v>Individual Contributor</v>
      </c>
      <c r="AC400" s="2" t="s">
        <v>123</v>
      </c>
      <c r="AE400" t="str">
        <f t="shared" si="6"/>
        <v>Technology &amp; Internet</v>
      </c>
      <c r="AF400" s="2">
        <v>8.0</v>
      </c>
      <c r="AG400" s="2" t="s">
        <v>292</v>
      </c>
      <c r="AH400" s="2" t="s">
        <v>78</v>
      </c>
      <c r="AI400" s="11">
        <f>if(surveydata3!AE399="", 0, 1)</f>
        <v>0</v>
      </c>
      <c r="AJ400" s="11">
        <f>if(surveydata3!AF399="", 0, 1)</f>
        <v>0</v>
      </c>
      <c r="AK400" s="11">
        <f>if(surveydata3!AG399="", 0, 1)</f>
        <v>0</v>
      </c>
      <c r="AL400" s="11">
        <f>if(surveydata3!AH399="", 0, 1)</f>
        <v>0</v>
      </c>
      <c r="AM400" s="11">
        <f>if(surveydata3!AI399="", 0, 1)</f>
        <v>1</v>
      </c>
      <c r="AN400" s="11">
        <f>if(surveydata3!AJ399="", 0, 1)</f>
        <v>0</v>
      </c>
      <c r="AO400" s="11">
        <f>if(surveydata3!AK399="", 0, 1)</f>
        <v>0</v>
      </c>
      <c r="AP400" s="11">
        <f>if(surveydata3!AL399="", 0, 1)</f>
        <v>0</v>
      </c>
      <c r="AQ400" s="11">
        <f>if(surveydata3!AM399="", 0, 1)</f>
        <v>0</v>
      </c>
      <c r="AR400" s="11">
        <f>if(surveydata3!AN399="", 0, 1)</f>
        <v>0</v>
      </c>
      <c r="AS400" s="2" t="s">
        <v>79</v>
      </c>
      <c r="AU400" t="str">
        <f t="shared" si="7"/>
        <v>Slack Channel</v>
      </c>
      <c r="AV400" s="2">
        <v>2.0</v>
      </c>
      <c r="AX400">
        <f t="shared" si="8"/>
        <v>2</v>
      </c>
      <c r="AY400" s="2">
        <v>2.0</v>
      </c>
      <c r="BA400">
        <f t="shared" si="9"/>
        <v>2</v>
      </c>
      <c r="BB400" s="2">
        <v>3.0</v>
      </c>
      <c r="BC400" s="2" t="s">
        <v>2022</v>
      </c>
      <c r="BD400" s="2" t="s">
        <v>292</v>
      </c>
      <c r="BF400" t="str">
        <f t="shared" si="10"/>
        <v>Facebook</v>
      </c>
      <c r="BG400" s="2">
        <v>6.0</v>
      </c>
      <c r="BH400" s="2" t="s">
        <v>2023</v>
      </c>
      <c r="BK400" s="2">
        <v>1.0</v>
      </c>
    </row>
    <row r="401">
      <c r="A401" s="2">
        <v>398.0</v>
      </c>
      <c r="B401">
        <f>if(surveydata3!D400="", 0, 1)</f>
        <v>1</v>
      </c>
      <c r="C401">
        <f>if(surveydata3!E400="", 0, 1)</f>
        <v>0</v>
      </c>
      <c r="D401">
        <f>if(surveydata3!F400="", 0, 1)</f>
        <v>0</v>
      </c>
      <c r="E401">
        <f>if(surveydata3!G400="", 0, 1)</f>
        <v>0</v>
      </c>
      <c r="F401">
        <f>if(surveydata3!H400="", 0, 1)</f>
        <v>1</v>
      </c>
      <c r="G401">
        <f>if(surveydata3!I400="", 0, 1)</f>
        <v>0</v>
      </c>
      <c r="H401" s="4">
        <v>22802.0</v>
      </c>
      <c r="I401" s="2">
        <f t="shared" si="1"/>
        <v>56</v>
      </c>
      <c r="J401" s="2">
        <v>7.0</v>
      </c>
      <c r="K401" s="2">
        <v>90.0</v>
      </c>
      <c r="L401" s="2">
        <v>13.0</v>
      </c>
      <c r="M401" s="2">
        <v>20.0</v>
      </c>
      <c r="N401" s="2" t="s">
        <v>327</v>
      </c>
      <c r="O401" s="2">
        <v>1.0</v>
      </c>
      <c r="P401" s="2" t="s">
        <v>89</v>
      </c>
      <c r="R401" t="str">
        <f t="shared" si="2"/>
        <v>t-shirt</v>
      </c>
      <c r="S401" s="2" t="s">
        <v>130</v>
      </c>
      <c r="U401" t="str">
        <f t="shared" si="3"/>
        <v>“Machine learning for life”</v>
      </c>
      <c r="V401" s="2">
        <v>1.0</v>
      </c>
      <c r="W401" s="2" t="s">
        <v>315</v>
      </c>
      <c r="Y401" t="str">
        <f t="shared" si="4"/>
        <v>Software Engineer</v>
      </c>
      <c r="Z401" s="2" t="s">
        <v>75</v>
      </c>
      <c r="AB401" t="str">
        <f t="shared" si="5"/>
        <v>Manager</v>
      </c>
      <c r="AC401" s="2" t="s">
        <v>123</v>
      </c>
      <c r="AE401" t="str">
        <f t="shared" si="6"/>
        <v>Technology &amp; Internet</v>
      </c>
      <c r="AF401" s="2">
        <v>20.0</v>
      </c>
      <c r="AG401" s="2" t="s">
        <v>2024</v>
      </c>
      <c r="AH401" s="2" t="s">
        <v>114</v>
      </c>
      <c r="AI401" s="11">
        <f>if(surveydata3!AE400="", 0, 1)</f>
        <v>0</v>
      </c>
      <c r="AJ401" s="11">
        <f>if(surveydata3!AF400="", 0, 1)</f>
        <v>0</v>
      </c>
      <c r="AK401" s="11">
        <f>if(surveydata3!AG400="", 0, 1)</f>
        <v>0</v>
      </c>
      <c r="AL401" s="11">
        <f>if(surveydata3!AH400="", 0, 1)</f>
        <v>0</v>
      </c>
      <c r="AM401" s="11">
        <f>if(surveydata3!AI400="", 0, 1)</f>
        <v>1</v>
      </c>
      <c r="AN401" s="11">
        <f>if(surveydata3!AJ400="", 0, 1)</f>
        <v>1</v>
      </c>
      <c r="AO401" s="11">
        <f>if(surveydata3!AK400="", 0, 1)</f>
        <v>0</v>
      </c>
      <c r="AP401" s="11">
        <f>if(surveydata3!AL400="", 0, 1)</f>
        <v>0</v>
      </c>
      <c r="AQ401" s="11">
        <f>if(surveydata3!AM400="", 0, 1)</f>
        <v>0</v>
      </c>
      <c r="AR401" s="11">
        <f>if(surveydata3!AN400="", 0, 1)</f>
        <v>1</v>
      </c>
      <c r="AS401" s="2" t="s">
        <v>116</v>
      </c>
      <c r="AU401" t="str">
        <f t="shared" si="7"/>
        <v>Stack Overflow</v>
      </c>
      <c r="AV401" s="2">
        <v>6.0</v>
      </c>
      <c r="AX401">
        <f t="shared" si="8"/>
        <v>6</v>
      </c>
      <c r="AY401" s="2">
        <v>3.0</v>
      </c>
      <c r="BA401">
        <f t="shared" si="9"/>
        <v>3</v>
      </c>
      <c r="BB401" s="2">
        <v>12.0</v>
      </c>
      <c r="BC401" s="2" t="s">
        <v>2025</v>
      </c>
      <c r="BD401" s="2" t="s">
        <v>101</v>
      </c>
      <c r="BF401" t="str">
        <f t="shared" si="10"/>
        <v>Google</v>
      </c>
      <c r="BG401" s="2">
        <v>10.0</v>
      </c>
      <c r="BH401" s="2" t="s">
        <v>2026</v>
      </c>
      <c r="BI401" s="2" t="s">
        <v>2027</v>
      </c>
      <c r="BJ401" s="2" t="s">
        <v>2028</v>
      </c>
    </row>
    <row r="402">
      <c r="A402" s="2">
        <v>399.0</v>
      </c>
      <c r="B402">
        <f>if(surveydata3!D401="", 0, 1)</f>
        <v>0</v>
      </c>
      <c r="C402">
        <f>if(surveydata3!E401="", 0, 1)</f>
        <v>1</v>
      </c>
      <c r="D402">
        <f>if(surveydata3!F401="", 0, 1)</f>
        <v>1</v>
      </c>
      <c r="E402">
        <f>if(surveydata3!G401="", 0, 1)</f>
        <v>1</v>
      </c>
      <c r="F402">
        <f>if(surveydata3!H401="", 0, 1)</f>
        <v>0</v>
      </c>
      <c r="G402">
        <f>if(surveydata3!I401="", 0, 1)</f>
        <v>0</v>
      </c>
      <c r="H402" s="4">
        <v>34906.0</v>
      </c>
      <c r="I402" s="2">
        <f t="shared" si="1"/>
        <v>23</v>
      </c>
      <c r="J402" s="2">
        <v>5.0</v>
      </c>
      <c r="K402" s="2">
        <v>0.0</v>
      </c>
      <c r="L402" s="2">
        <v>8.0</v>
      </c>
      <c r="M402" s="2">
        <v>10.0</v>
      </c>
      <c r="N402" s="2" t="s">
        <v>134</v>
      </c>
      <c r="O402" s="2">
        <v>1.0</v>
      </c>
      <c r="R402" t="str">
        <f t="shared" si="2"/>
        <v/>
      </c>
      <c r="U402" t="str">
        <f t="shared" si="3"/>
        <v/>
      </c>
      <c r="V402" s="2">
        <v>0.0</v>
      </c>
      <c r="Y402" t="str">
        <f t="shared" si="4"/>
        <v/>
      </c>
      <c r="AB402" t="str">
        <f t="shared" si="5"/>
        <v/>
      </c>
      <c r="AE402" t="str">
        <f t="shared" si="6"/>
        <v/>
      </c>
      <c r="AH402" s="2" t="s">
        <v>236</v>
      </c>
      <c r="AI402" s="11">
        <f>if(surveydata3!AE401="", 0, 1)</f>
        <v>0</v>
      </c>
      <c r="AJ402" s="11">
        <f>if(surveydata3!AF401="", 0, 1)</f>
        <v>0</v>
      </c>
      <c r="AK402" s="11">
        <f>if(surveydata3!AG401="", 0, 1)</f>
        <v>1</v>
      </c>
      <c r="AL402" s="11">
        <f>if(surveydata3!AH401="", 0, 1)</f>
        <v>0</v>
      </c>
      <c r="AM402" s="11">
        <f>if(surveydata3!AI401="", 0, 1)</f>
        <v>0</v>
      </c>
      <c r="AN402" s="11">
        <f>if(surveydata3!AJ401="", 0, 1)</f>
        <v>0</v>
      </c>
      <c r="AO402" s="11">
        <f>if(surveydata3!AK401="", 0, 1)</f>
        <v>0</v>
      </c>
      <c r="AP402" s="11">
        <f>if(surveydata3!AL401="", 0, 1)</f>
        <v>0</v>
      </c>
      <c r="AQ402" s="11">
        <f>if(surveydata3!AM401="", 0, 1)</f>
        <v>1</v>
      </c>
      <c r="AR402" s="11">
        <f>if(surveydata3!AN401="", 0, 1)</f>
        <v>0</v>
      </c>
      <c r="AU402" t="str">
        <f t="shared" si="7"/>
        <v/>
      </c>
      <c r="AX402" t="str">
        <f t="shared" si="8"/>
        <v/>
      </c>
      <c r="BA402" t="str">
        <f t="shared" si="9"/>
        <v/>
      </c>
      <c r="BD402" s="2" t="s">
        <v>84</v>
      </c>
      <c r="BF402" t="str">
        <f t="shared" si="10"/>
        <v>Friend / word of mouth</v>
      </c>
      <c r="BG402" s="2">
        <v>8.0</v>
      </c>
      <c r="BH402" s="2" t="s">
        <v>2029</v>
      </c>
      <c r="BI402" s="2" t="s">
        <v>2030</v>
      </c>
      <c r="BJ402" s="2" t="s">
        <v>2031</v>
      </c>
      <c r="BK402" s="2">
        <v>1.0</v>
      </c>
    </row>
    <row r="403">
      <c r="A403" s="2">
        <v>400.0</v>
      </c>
      <c r="B403">
        <f>if(surveydata3!D402="", 0, 1)</f>
        <v>1</v>
      </c>
      <c r="C403">
        <f>if(surveydata3!E402="", 0, 1)</f>
        <v>1</v>
      </c>
      <c r="D403">
        <f>if(surveydata3!F402="", 0, 1)</f>
        <v>0</v>
      </c>
      <c r="E403">
        <f>if(surveydata3!G402="", 0, 1)</f>
        <v>0</v>
      </c>
      <c r="F403">
        <f>if(surveydata3!H402="", 0, 1)</f>
        <v>1</v>
      </c>
      <c r="G403">
        <f>if(surveydata3!I402="", 0, 1)</f>
        <v>0</v>
      </c>
      <c r="H403" s="4">
        <v>42940.0</v>
      </c>
      <c r="I403" s="2">
        <f t="shared" si="1"/>
        <v>1</v>
      </c>
      <c r="J403" s="2">
        <v>7.0</v>
      </c>
      <c r="K403" s="2">
        <v>30.0</v>
      </c>
      <c r="L403" s="2">
        <v>12.0</v>
      </c>
      <c r="M403" s="2">
        <v>25.0</v>
      </c>
      <c r="N403" s="2" t="s">
        <v>405</v>
      </c>
      <c r="O403" s="2">
        <v>0.0</v>
      </c>
      <c r="P403" s="2" t="s">
        <v>491</v>
      </c>
      <c r="R403" t="str">
        <f t="shared" si="2"/>
        <v>track suit / sweat suit</v>
      </c>
      <c r="S403" s="2" t="s">
        <v>135</v>
      </c>
      <c r="U403" t="str">
        <f t="shared" si="3"/>
        <v>“A quality life demands quality questions”</v>
      </c>
      <c r="V403" s="2">
        <v>1.0</v>
      </c>
      <c r="W403" s="2" t="s">
        <v>577</v>
      </c>
      <c r="Y403" t="str">
        <f t="shared" si="4"/>
        <v>Accounting/Finance</v>
      </c>
      <c r="Z403" s="2" t="s">
        <v>75</v>
      </c>
      <c r="AB403" t="str">
        <f t="shared" si="5"/>
        <v>Manager</v>
      </c>
      <c r="AC403" s="2" t="s">
        <v>407</v>
      </c>
      <c r="AE403" t="str">
        <f t="shared" si="6"/>
        <v>Real Estate</v>
      </c>
      <c r="AF403" s="2">
        <v>6.0</v>
      </c>
      <c r="AG403" s="2" t="s">
        <v>2032</v>
      </c>
      <c r="AH403" s="2" t="s">
        <v>114</v>
      </c>
      <c r="AI403" s="11">
        <f>if(surveydata3!AE402="", 0, 1)</f>
        <v>0</v>
      </c>
      <c r="AJ403" s="11">
        <f>if(surveydata3!AF402="", 0, 1)</f>
        <v>0</v>
      </c>
      <c r="AK403" s="11">
        <f>if(surveydata3!AG402="", 0, 1)</f>
        <v>1</v>
      </c>
      <c r="AL403" s="11">
        <f>if(surveydata3!AH402="", 0, 1)</f>
        <v>0</v>
      </c>
      <c r="AM403" s="11">
        <f>if(surveydata3!AI402="", 0, 1)</f>
        <v>0</v>
      </c>
      <c r="AN403" s="11">
        <f>if(surveydata3!AJ402="", 0, 1)</f>
        <v>0</v>
      </c>
      <c r="AO403" s="11">
        <f>if(surveydata3!AK402="", 0, 1)</f>
        <v>0</v>
      </c>
      <c r="AP403" s="11">
        <f>if(surveydata3!AL402="", 0, 1)</f>
        <v>0</v>
      </c>
      <c r="AQ403" s="11">
        <f>if(surveydata3!AM402="", 0, 1)</f>
        <v>0</v>
      </c>
      <c r="AR403" s="11">
        <f>if(surveydata3!AN402="", 0, 1)</f>
        <v>0</v>
      </c>
      <c r="AS403" s="2" t="s">
        <v>116</v>
      </c>
      <c r="AU403" t="str">
        <f t="shared" si="7"/>
        <v>Stack Overflow</v>
      </c>
      <c r="AV403" s="2">
        <v>4.0</v>
      </c>
      <c r="AX403">
        <f t="shared" si="8"/>
        <v>4</v>
      </c>
      <c r="AY403" s="2">
        <v>4.0</v>
      </c>
      <c r="BA403">
        <f t="shared" si="9"/>
        <v>4</v>
      </c>
      <c r="BB403" s="2">
        <v>25.0</v>
      </c>
      <c r="BC403" s="2" t="s">
        <v>2033</v>
      </c>
      <c r="BE403" s="2" t="s">
        <v>1254</v>
      </c>
      <c r="BF403" t="str">
        <f t="shared" si="10"/>
        <v>News</v>
      </c>
      <c r="BG403" s="2">
        <v>7.0</v>
      </c>
      <c r="BH403" s="2" t="s">
        <v>2034</v>
      </c>
      <c r="BJ403" s="2" t="s">
        <v>2035</v>
      </c>
      <c r="BK403" s="2">
        <v>0.0</v>
      </c>
    </row>
    <row r="404">
      <c r="A404" s="2">
        <v>401.0</v>
      </c>
      <c r="B404">
        <f>if(surveydata3!D403="", 0, 1)</f>
        <v>1</v>
      </c>
      <c r="C404">
        <f>if(surveydata3!E403="", 0, 1)</f>
        <v>1</v>
      </c>
      <c r="D404">
        <f>if(surveydata3!F403="", 0, 1)</f>
        <v>0</v>
      </c>
      <c r="E404">
        <f>if(surveydata3!G403="", 0, 1)</f>
        <v>0</v>
      </c>
      <c r="F404">
        <f>if(surveydata3!H403="", 0, 1)</f>
        <v>1</v>
      </c>
      <c r="G404">
        <f>if(surveydata3!I403="", 0, 1)</f>
        <v>0</v>
      </c>
      <c r="H404" s="4">
        <v>27108.0</v>
      </c>
      <c r="I404" s="2">
        <f t="shared" si="1"/>
        <v>44</v>
      </c>
      <c r="J404" s="2">
        <v>7.0</v>
      </c>
      <c r="K404" s="2">
        <v>100.0</v>
      </c>
      <c r="L404" s="2">
        <v>11.0</v>
      </c>
      <c r="M404" s="2">
        <v>6.0</v>
      </c>
      <c r="N404" s="2" t="s">
        <v>70</v>
      </c>
      <c r="O404" s="2">
        <v>0.0</v>
      </c>
      <c r="P404" s="2" t="s">
        <v>172</v>
      </c>
      <c r="R404" t="str">
        <f t="shared" si="2"/>
        <v>hat</v>
      </c>
      <c r="S404" s="2" t="s">
        <v>135</v>
      </c>
      <c r="U404" t="str">
        <f t="shared" si="3"/>
        <v>“A quality life demands quality questions”</v>
      </c>
      <c r="V404" s="2">
        <v>1.0</v>
      </c>
      <c r="W404" s="2" t="s">
        <v>11</v>
      </c>
      <c r="Y404" t="str">
        <f t="shared" si="4"/>
        <v>Other</v>
      </c>
      <c r="AA404" s="2" t="s">
        <v>2036</v>
      </c>
      <c r="AB404" t="str">
        <f t="shared" si="5"/>
        <v>Tax Officer</v>
      </c>
      <c r="AC404" s="2" t="s">
        <v>531</v>
      </c>
      <c r="AE404" t="str">
        <f t="shared" si="6"/>
        <v>Government</v>
      </c>
      <c r="AF404" s="2">
        <v>3.0</v>
      </c>
      <c r="AG404" s="2" t="s">
        <v>2037</v>
      </c>
      <c r="AH404" s="2" t="s">
        <v>78</v>
      </c>
      <c r="AI404" s="11">
        <f>if(surveydata3!AE403="", 0, 1)</f>
        <v>0</v>
      </c>
      <c r="AJ404" s="11">
        <f>if(surveydata3!AF403="", 0, 1)</f>
        <v>0</v>
      </c>
      <c r="AK404" s="11">
        <f>if(surveydata3!AG403="", 0, 1)</f>
        <v>0</v>
      </c>
      <c r="AL404" s="11">
        <f>if(surveydata3!AH403="", 0, 1)</f>
        <v>1</v>
      </c>
      <c r="AM404" s="11">
        <f>if(surveydata3!AI403="", 0, 1)</f>
        <v>0</v>
      </c>
      <c r="AN404" s="11">
        <f>if(surveydata3!AJ403="", 0, 1)</f>
        <v>0</v>
      </c>
      <c r="AO404" s="11">
        <f>if(surveydata3!AK403="", 0, 1)</f>
        <v>0</v>
      </c>
      <c r="AP404" s="11">
        <f>if(surveydata3!AL403="", 0, 1)</f>
        <v>0</v>
      </c>
      <c r="AQ404" s="11">
        <f>if(surveydata3!AM403="", 0, 1)</f>
        <v>0</v>
      </c>
      <c r="AR404" s="11">
        <f>if(surveydata3!AN403="", 0, 1)</f>
        <v>0</v>
      </c>
      <c r="AS404" s="2" t="s">
        <v>97</v>
      </c>
      <c r="AU404" t="str">
        <f t="shared" si="7"/>
        <v>Forums</v>
      </c>
      <c r="AV404" s="2">
        <v>5.0</v>
      </c>
      <c r="AX404">
        <f t="shared" si="8"/>
        <v>5</v>
      </c>
      <c r="AY404" s="2">
        <v>5.0</v>
      </c>
      <c r="BA404">
        <f t="shared" si="9"/>
        <v>5</v>
      </c>
      <c r="BB404" s="2">
        <v>130.0</v>
      </c>
      <c r="BC404" s="2" t="s">
        <v>2038</v>
      </c>
      <c r="BD404" s="2" t="s">
        <v>101</v>
      </c>
      <c r="BF404" t="str">
        <f t="shared" si="10"/>
        <v>Google</v>
      </c>
      <c r="BG404" s="2">
        <v>7.0</v>
      </c>
      <c r="BH404" s="2" t="s">
        <v>2039</v>
      </c>
      <c r="BI404" s="2" t="s">
        <v>2040</v>
      </c>
      <c r="BK404" s="2">
        <v>1.0</v>
      </c>
    </row>
    <row r="405">
      <c r="A405" s="2">
        <v>402.0</v>
      </c>
      <c r="B405">
        <f>if(surveydata3!D404="", 0, 1)</f>
        <v>0</v>
      </c>
      <c r="C405">
        <f>if(surveydata3!E404="", 0, 1)</f>
        <v>1</v>
      </c>
      <c r="D405">
        <f>if(surveydata3!F404="", 0, 1)</f>
        <v>0</v>
      </c>
      <c r="E405">
        <f>if(surveydata3!G404="", 0, 1)</f>
        <v>0</v>
      </c>
      <c r="F405">
        <f>if(surveydata3!H404="", 0, 1)</f>
        <v>0</v>
      </c>
      <c r="G405">
        <f>if(surveydata3!I404="", 0, 1)</f>
        <v>0</v>
      </c>
      <c r="H405" s="4">
        <v>32681.0</v>
      </c>
      <c r="I405" s="2">
        <f t="shared" si="1"/>
        <v>29</v>
      </c>
      <c r="J405" s="2">
        <v>7.0</v>
      </c>
      <c r="K405" s="2">
        <v>10.0</v>
      </c>
      <c r="L405" s="2">
        <v>10.0</v>
      </c>
      <c r="M405" s="2">
        <v>15.0</v>
      </c>
      <c r="N405" s="2" t="s">
        <v>167</v>
      </c>
      <c r="O405" s="2">
        <v>1.0</v>
      </c>
      <c r="R405" t="str">
        <f t="shared" si="2"/>
        <v/>
      </c>
      <c r="U405" t="str">
        <f t="shared" si="3"/>
        <v/>
      </c>
      <c r="V405" s="2">
        <v>1.0</v>
      </c>
      <c r="W405" s="2" t="s">
        <v>315</v>
      </c>
      <c r="Y405" t="str">
        <f t="shared" si="4"/>
        <v>Software Engineer</v>
      </c>
      <c r="Z405" s="2" t="s">
        <v>147</v>
      </c>
      <c r="AB405" t="str">
        <f t="shared" si="5"/>
        <v>Not Applicable</v>
      </c>
      <c r="AC405" s="2" t="s">
        <v>123</v>
      </c>
      <c r="AE405" t="str">
        <f t="shared" si="6"/>
        <v>Technology &amp; Internet</v>
      </c>
      <c r="AF405" s="2">
        <v>6.0</v>
      </c>
      <c r="AG405" s="2" t="s">
        <v>2041</v>
      </c>
      <c r="AH405" s="2" t="s">
        <v>114</v>
      </c>
      <c r="AI405" s="11">
        <f>if(surveydata3!AE404="", 0, 1)</f>
        <v>0</v>
      </c>
      <c r="AJ405" s="11">
        <f>if(surveydata3!AF404="", 0, 1)</f>
        <v>0</v>
      </c>
      <c r="AK405" s="11">
        <f>if(surveydata3!AG404="", 0, 1)</f>
        <v>0</v>
      </c>
      <c r="AL405" s="11">
        <f>if(surveydata3!AH404="", 0, 1)</f>
        <v>1</v>
      </c>
      <c r="AM405" s="11">
        <f>if(surveydata3!AI404="", 0, 1)</f>
        <v>0</v>
      </c>
      <c r="AN405" s="11">
        <f>if(surveydata3!AJ404="", 0, 1)</f>
        <v>0</v>
      </c>
      <c r="AO405" s="11">
        <f>if(surveydata3!AK404="", 0, 1)</f>
        <v>0</v>
      </c>
      <c r="AP405" s="11">
        <f>if(surveydata3!AL404="", 0, 1)</f>
        <v>0</v>
      </c>
      <c r="AQ405" s="11">
        <f>if(surveydata3!AM404="", 0, 1)</f>
        <v>0</v>
      </c>
      <c r="AR405" s="11">
        <f>if(surveydata3!AN404="", 0, 1)</f>
        <v>0</v>
      </c>
      <c r="AS405" s="2" t="s">
        <v>79</v>
      </c>
      <c r="AU405" t="str">
        <f t="shared" si="7"/>
        <v>Slack Channel</v>
      </c>
      <c r="AV405" s="2">
        <v>4.0</v>
      </c>
      <c r="AX405">
        <f t="shared" si="8"/>
        <v>4</v>
      </c>
      <c r="AY405" s="2">
        <v>4.0</v>
      </c>
      <c r="BA405">
        <f t="shared" si="9"/>
        <v>4</v>
      </c>
      <c r="BB405" s="2">
        <v>10.0</v>
      </c>
      <c r="BC405" s="2" t="s">
        <v>2042</v>
      </c>
      <c r="BD405" s="2" t="s">
        <v>101</v>
      </c>
      <c r="BF405" t="str">
        <f t="shared" si="10"/>
        <v>Google</v>
      </c>
      <c r="BG405" s="2">
        <v>10.0</v>
      </c>
      <c r="BH405" s="2" t="s">
        <v>2043</v>
      </c>
      <c r="BI405" s="2" t="s">
        <v>2044</v>
      </c>
      <c r="BK405" s="2">
        <v>1.0</v>
      </c>
    </row>
    <row r="406">
      <c r="A406" s="2">
        <v>403.0</v>
      </c>
      <c r="B406">
        <f>if(surveydata3!D405="", 0, 1)</f>
        <v>1</v>
      </c>
      <c r="C406">
        <f>if(surveydata3!E405="", 0, 1)</f>
        <v>1</v>
      </c>
      <c r="D406">
        <f>if(surveydata3!F405="", 0, 1)</f>
        <v>0</v>
      </c>
      <c r="E406">
        <f>if(surveydata3!G405="", 0, 1)</f>
        <v>0</v>
      </c>
      <c r="F406">
        <f>if(surveydata3!H405="", 0, 1)</f>
        <v>1</v>
      </c>
      <c r="G406">
        <f>if(surveydata3!I405="", 0, 1)</f>
        <v>0</v>
      </c>
      <c r="H406" s="4">
        <v>31806.0</v>
      </c>
      <c r="I406" s="2">
        <f t="shared" si="1"/>
        <v>31</v>
      </c>
      <c r="J406" s="2">
        <v>8.0</v>
      </c>
      <c r="K406" s="2">
        <v>45.0</v>
      </c>
      <c r="L406" s="2">
        <v>12.0</v>
      </c>
      <c r="M406" s="2">
        <v>2.0</v>
      </c>
      <c r="N406" s="2" t="s">
        <v>437</v>
      </c>
      <c r="O406" s="2">
        <v>1.0</v>
      </c>
      <c r="R406" t="str">
        <f t="shared" si="2"/>
        <v/>
      </c>
      <c r="U406" t="str">
        <f t="shared" si="3"/>
        <v/>
      </c>
      <c r="V406" s="2">
        <v>1.0</v>
      </c>
      <c r="W406" s="2" t="s">
        <v>213</v>
      </c>
      <c r="Y406" t="str">
        <f t="shared" si="4"/>
        <v>Business Intelligence / Business Analyst</v>
      </c>
      <c r="Z406" s="2" t="s">
        <v>75</v>
      </c>
      <c r="AB406" t="str">
        <f t="shared" si="5"/>
        <v>Manager</v>
      </c>
      <c r="AC406" s="2" t="s">
        <v>228</v>
      </c>
      <c r="AE406" t="str">
        <f t="shared" si="6"/>
        <v>Healthcare and Pharmaceuticals</v>
      </c>
      <c r="AF406" s="2">
        <v>2.0</v>
      </c>
      <c r="AG406" s="2" t="s">
        <v>2045</v>
      </c>
      <c r="AH406" s="2" t="s">
        <v>78</v>
      </c>
      <c r="AI406" s="11">
        <f>if(surveydata3!AE405="", 0, 1)</f>
        <v>0</v>
      </c>
      <c r="AJ406" s="11">
        <f>if(surveydata3!AF405="", 0, 1)</f>
        <v>0</v>
      </c>
      <c r="AK406" s="11">
        <f>if(surveydata3!AG405="", 0, 1)</f>
        <v>1</v>
      </c>
      <c r="AL406" s="11">
        <f>if(surveydata3!AH405="", 0, 1)</f>
        <v>0</v>
      </c>
      <c r="AM406" s="11">
        <f>if(surveydata3!AI405="", 0, 1)</f>
        <v>0</v>
      </c>
      <c r="AN406" s="11">
        <f>if(surveydata3!AJ405="", 0, 1)</f>
        <v>0</v>
      </c>
      <c r="AO406" s="11">
        <f>if(surveydata3!AK405="", 0, 1)</f>
        <v>0</v>
      </c>
      <c r="AP406" s="11">
        <f>if(surveydata3!AL405="", 0, 1)</f>
        <v>0</v>
      </c>
      <c r="AQ406" s="11">
        <f>if(surveydata3!AM405="", 0, 1)</f>
        <v>0</v>
      </c>
      <c r="AR406" s="11">
        <f>if(surveydata3!AN405="", 0, 1)</f>
        <v>0</v>
      </c>
      <c r="AS406" s="2" t="s">
        <v>97</v>
      </c>
      <c r="AU406" t="str">
        <f t="shared" si="7"/>
        <v>Forums</v>
      </c>
      <c r="AV406" s="2">
        <v>6.0</v>
      </c>
      <c r="AX406">
        <f t="shared" si="8"/>
        <v>6</v>
      </c>
      <c r="AY406" s="2">
        <v>4.0</v>
      </c>
      <c r="BA406">
        <f t="shared" si="9"/>
        <v>4</v>
      </c>
      <c r="BB406" s="2">
        <v>35.0</v>
      </c>
      <c r="BC406" s="2" t="s">
        <v>2046</v>
      </c>
      <c r="BD406" s="2" t="s">
        <v>101</v>
      </c>
      <c r="BF406" t="str">
        <f t="shared" si="10"/>
        <v>Google</v>
      </c>
      <c r="BG406" s="2">
        <v>9.0</v>
      </c>
      <c r="BH406" s="2" t="s">
        <v>102</v>
      </c>
      <c r="BI406" s="2" t="s">
        <v>2047</v>
      </c>
      <c r="BK406" s="2">
        <v>1.0</v>
      </c>
    </row>
    <row r="407">
      <c r="A407" s="2">
        <v>404.0</v>
      </c>
      <c r="B407">
        <f>if(surveydata3!D406="", 0, 1)</f>
        <v>1</v>
      </c>
      <c r="C407">
        <f>if(surveydata3!E406="", 0, 1)</f>
        <v>0</v>
      </c>
      <c r="D407">
        <f>if(surveydata3!F406="", 0, 1)</f>
        <v>1</v>
      </c>
      <c r="E407">
        <f>if(surveydata3!G406="", 0, 1)</f>
        <v>1</v>
      </c>
      <c r="F407">
        <f>if(surveydata3!H406="", 0, 1)</f>
        <v>1</v>
      </c>
      <c r="G407">
        <f>if(surveydata3!I406="", 0, 1)</f>
        <v>0</v>
      </c>
      <c r="H407" s="4">
        <v>33365.0</v>
      </c>
      <c r="I407" s="2">
        <f t="shared" si="1"/>
        <v>27</v>
      </c>
      <c r="J407" s="2">
        <v>7.0</v>
      </c>
      <c r="K407" s="2">
        <v>60.0</v>
      </c>
      <c r="L407" s="2">
        <v>8.0</v>
      </c>
      <c r="M407" s="2">
        <v>2.0</v>
      </c>
      <c r="N407" s="2" t="s">
        <v>405</v>
      </c>
      <c r="O407" s="2">
        <v>0.0</v>
      </c>
      <c r="P407" s="2" t="s">
        <v>89</v>
      </c>
      <c r="R407" t="str">
        <f t="shared" si="2"/>
        <v>t-shirt</v>
      </c>
      <c r="S407" s="2" t="s">
        <v>72</v>
      </c>
      <c r="U407" t="str">
        <f t="shared" si="3"/>
        <v>“Data is the new bacon"</v>
      </c>
      <c r="V407" s="2">
        <v>1.0</v>
      </c>
      <c r="W407" s="2" t="s">
        <v>259</v>
      </c>
      <c r="Y407" t="str">
        <f t="shared" si="4"/>
        <v>Student</v>
      </c>
      <c r="Z407" s="2" t="s">
        <v>451</v>
      </c>
      <c r="AB407" t="str">
        <f t="shared" si="5"/>
        <v>Intern</v>
      </c>
      <c r="AC407" s="2" t="s">
        <v>605</v>
      </c>
      <c r="AE407" t="str">
        <f t="shared" si="6"/>
        <v>Nonprofit</v>
      </c>
      <c r="AF407" s="2">
        <v>2.0</v>
      </c>
      <c r="AG407" s="2" t="s">
        <v>2048</v>
      </c>
      <c r="AH407" s="2" t="s">
        <v>78</v>
      </c>
      <c r="AI407" s="11">
        <f>if(surveydata3!AE406="", 0, 1)</f>
        <v>0</v>
      </c>
      <c r="AJ407" s="11">
        <f>if(surveydata3!AF406="", 0, 1)</f>
        <v>0</v>
      </c>
      <c r="AK407" s="11">
        <f>if(surveydata3!AG406="", 0, 1)</f>
        <v>0</v>
      </c>
      <c r="AL407" s="11">
        <f>if(surveydata3!AH406="", 0, 1)</f>
        <v>0</v>
      </c>
      <c r="AM407" s="11">
        <f>if(surveydata3!AI406="", 0, 1)</f>
        <v>1</v>
      </c>
      <c r="AN407" s="11">
        <f>if(surveydata3!AJ406="", 0, 1)</f>
        <v>0</v>
      </c>
      <c r="AO407" s="11">
        <f>if(surveydata3!AK406="", 0, 1)</f>
        <v>0</v>
      </c>
      <c r="AP407" s="11">
        <f>if(surveydata3!AL406="", 0, 1)</f>
        <v>0</v>
      </c>
      <c r="AQ407" s="11">
        <f>if(surveydata3!AM406="", 0, 1)</f>
        <v>0</v>
      </c>
      <c r="AR407" s="11">
        <f>if(surveydata3!AN406="", 0, 1)</f>
        <v>0</v>
      </c>
      <c r="AS407" s="2" t="s">
        <v>116</v>
      </c>
      <c r="AU407" t="str">
        <f t="shared" si="7"/>
        <v>Stack Overflow</v>
      </c>
      <c r="AV407" s="2">
        <v>5.0</v>
      </c>
      <c r="AX407">
        <f t="shared" si="8"/>
        <v>5</v>
      </c>
      <c r="AY407" s="2">
        <v>3.0</v>
      </c>
      <c r="BA407">
        <f t="shared" si="9"/>
        <v>3</v>
      </c>
      <c r="BB407" s="2">
        <v>10.0</v>
      </c>
      <c r="BC407" s="2" t="s">
        <v>2049</v>
      </c>
      <c r="BD407" s="2" t="s">
        <v>101</v>
      </c>
      <c r="BF407" t="str">
        <f t="shared" si="10"/>
        <v>Google</v>
      </c>
      <c r="BG407" s="2">
        <v>10.0</v>
      </c>
      <c r="BH407" s="2" t="s">
        <v>2050</v>
      </c>
      <c r="BI407" s="2" t="s">
        <v>2051</v>
      </c>
      <c r="BJ407" s="2" t="s">
        <v>2052</v>
      </c>
      <c r="BK407" s="2">
        <v>1.0</v>
      </c>
    </row>
    <row r="408">
      <c r="A408" s="2">
        <v>405.0</v>
      </c>
      <c r="B408">
        <f>if(surveydata3!D407="", 0, 1)</f>
        <v>0</v>
      </c>
      <c r="C408">
        <f>if(surveydata3!E407="", 0, 1)</f>
        <v>0</v>
      </c>
      <c r="D408">
        <f>if(surveydata3!F407="", 0, 1)</f>
        <v>0</v>
      </c>
      <c r="E408">
        <f>if(surveydata3!G407="", 0, 1)</f>
        <v>1</v>
      </c>
      <c r="F408">
        <f>if(surveydata3!H407="", 0, 1)</f>
        <v>1</v>
      </c>
      <c r="G408">
        <f>if(surveydata3!I407="", 0, 1)</f>
        <v>0</v>
      </c>
      <c r="H408" s="4">
        <v>35212.0</v>
      </c>
      <c r="I408" s="2">
        <f t="shared" si="1"/>
        <v>22</v>
      </c>
      <c r="J408" s="2">
        <v>4.0</v>
      </c>
      <c r="K408" s="2">
        <v>10.0</v>
      </c>
      <c r="L408" s="2">
        <v>10.0</v>
      </c>
      <c r="M408" s="2">
        <v>14.0</v>
      </c>
      <c r="N408" s="2" t="s">
        <v>134</v>
      </c>
      <c r="O408" s="2">
        <v>0.0</v>
      </c>
      <c r="P408" s="2" t="s">
        <v>89</v>
      </c>
      <c r="R408" t="str">
        <f t="shared" si="2"/>
        <v>t-shirt</v>
      </c>
      <c r="S408" s="2" t="s">
        <v>130</v>
      </c>
      <c r="U408" t="str">
        <f t="shared" si="3"/>
        <v>“Machine learning for life”</v>
      </c>
      <c r="V408" s="2">
        <v>0.0</v>
      </c>
      <c r="Y408" t="str">
        <f t="shared" si="4"/>
        <v/>
      </c>
      <c r="AB408" t="str">
        <f t="shared" si="5"/>
        <v/>
      </c>
      <c r="AE408" t="str">
        <f t="shared" si="6"/>
        <v/>
      </c>
      <c r="AH408" s="2" t="s">
        <v>78</v>
      </c>
      <c r="AI408" s="11">
        <f>if(surveydata3!AE407="", 0, 1)</f>
        <v>0</v>
      </c>
      <c r="AJ408" s="11">
        <f>if(surveydata3!AF407="", 0, 1)</f>
        <v>0</v>
      </c>
      <c r="AK408" s="11">
        <f>if(surveydata3!AG407="", 0, 1)</f>
        <v>0</v>
      </c>
      <c r="AL408" s="11">
        <f>if(surveydata3!AH407="", 0, 1)</f>
        <v>1</v>
      </c>
      <c r="AM408" s="11">
        <f>if(surveydata3!AI407="", 0, 1)</f>
        <v>0</v>
      </c>
      <c r="AN408" s="11">
        <f>if(surveydata3!AJ407="", 0, 1)</f>
        <v>0</v>
      </c>
      <c r="AO408" s="11">
        <f>if(surveydata3!AK407="", 0, 1)</f>
        <v>0</v>
      </c>
      <c r="AP408" s="11">
        <f>if(surveydata3!AL407="", 0, 1)</f>
        <v>0</v>
      </c>
      <c r="AQ408" s="11">
        <f>if(surveydata3!AM407="", 0, 1)</f>
        <v>0</v>
      </c>
      <c r="AR408" s="11">
        <f>if(surveydata3!AN407="", 0, 1)</f>
        <v>0</v>
      </c>
      <c r="AS408" s="2" t="s">
        <v>97</v>
      </c>
      <c r="AU408" t="str">
        <f t="shared" si="7"/>
        <v>Forums</v>
      </c>
      <c r="AW408" s="2">
        <v>30.0</v>
      </c>
      <c r="AX408">
        <f t="shared" si="8"/>
        <v>30</v>
      </c>
      <c r="AY408" s="2">
        <v>6.0</v>
      </c>
      <c r="BA408">
        <f t="shared" si="9"/>
        <v>6</v>
      </c>
      <c r="BB408" s="2">
        <v>25.0</v>
      </c>
      <c r="BC408" s="2" t="s">
        <v>2053</v>
      </c>
      <c r="BD408" s="2" t="s">
        <v>84</v>
      </c>
      <c r="BF408" t="str">
        <f t="shared" si="10"/>
        <v>Friend / word of mouth</v>
      </c>
      <c r="BG408" s="2">
        <v>9.0</v>
      </c>
      <c r="BH408" s="2" t="s">
        <v>2054</v>
      </c>
      <c r="BI408" s="2" t="s">
        <v>2055</v>
      </c>
      <c r="BK408" s="2">
        <v>1.0</v>
      </c>
    </row>
    <row r="409">
      <c r="A409" s="2">
        <v>406.0</v>
      </c>
      <c r="B409">
        <f>if(surveydata3!D408="", 0, 1)</f>
        <v>1</v>
      </c>
      <c r="C409">
        <f>if(surveydata3!E408="", 0, 1)</f>
        <v>0</v>
      </c>
      <c r="D409">
        <f>if(surveydata3!F408="", 0, 1)</f>
        <v>0</v>
      </c>
      <c r="E409">
        <f>if(surveydata3!G408="", 0, 1)</f>
        <v>0</v>
      </c>
      <c r="F409">
        <f>if(surveydata3!H408="", 0, 1)</f>
        <v>1</v>
      </c>
      <c r="G409">
        <f>if(surveydata3!I408="", 0, 1)</f>
        <v>0</v>
      </c>
      <c r="H409" s="4">
        <v>30925.0</v>
      </c>
      <c r="I409" s="2">
        <f t="shared" si="1"/>
        <v>34</v>
      </c>
      <c r="J409" s="2">
        <v>8.0</v>
      </c>
      <c r="K409" s="2">
        <v>60.0</v>
      </c>
      <c r="L409" s="2">
        <v>10.0</v>
      </c>
      <c r="M409" s="2">
        <v>20.0</v>
      </c>
      <c r="N409" s="2" t="s">
        <v>70</v>
      </c>
      <c r="O409" s="2">
        <v>0.0</v>
      </c>
      <c r="P409" s="2" t="s">
        <v>89</v>
      </c>
      <c r="R409" t="str">
        <f t="shared" si="2"/>
        <v>t-shirt</v>
      </c>
      <c r="S409" s="2" t="s">
        <v>90</v>
      </c>
      <c r="U409" t="str">
        <f t="shared" si="3"/>
        <v>”Math - all the cool kids are doing it”</v>
      </c>
      <c r="V409" s="2">
        <v>1.0</v>
      </c>
      <c r="W409" s="2" t="s">
        <v>91</v>
      </c>
      <c r="Y409" t="str">
        <f t="shared" si="4"/>
        <v>Educator / Instructor</v>
      </c>
      <c r="Z409" s="2" t="s">
        <v>147</v>
      </c>
      <c r="AB409" t="str">
        <f t="shared" si="5"/>
        <v>Not Applicable</v>
      </c>
      <c r="AC409" s="2" t="s">
        <v>76</v>
      </c>
      <c r="AE409" t="str">
        <f t="shared" si="6"/>
        <v>Education</v>
      </c>
      <c r="AF409" s="2">
        <v>6.0</v>
      </c>
      <c r="AG409" s="2" t="s">
        <v>2056</v>
      </c>
      <c r="AH409" s="2" t="s">
        <v>114</v>
      </c>
      <c r="AI409" s="11">
        <f>if(surveydata3!AE408="", 0, 1)</f>
        <v>0</v>
      </c>
      <c r="AJ409" s="11">
        <f>if(surveydata3!AF408="", 0, 1)</f>
        <v>0</v>
      </c>
      <c r="AK409" s="11">
        <f>if(surveydata3!AG408="", 0, 1)</f>
        <v>0</v>
      </c>
      <c r="AL409" s="11">
        <f>if(surveydata3!AH408="", 0, 1)</f>
        <v>0</v>
      </c>
      <c r="AM409" s="11">
        <f>if(surveydata3!AI408="", 0, 1)</f>
        <v>0</v>
      </c>
      <c r="AN409" s="11">
        <f>if(surveydata3!AJ408="", 0, 1)</f>
        <v>1</v>
      </c>
      <c r="AO409" s="11">
        <f>if(surveydata3!AK408="", 0, 1)</f>
        <v>0</v>
      </c>
      <c r="AP409" s="11">
        <f>if(surveydata3!AL408="", 0, 1)</f>
        <v>0</v>
      </c>
      <c r="AQ409" s="11">
        <f>if(surveydata3!AM408="", 0, 1)</f>
        <v>0</v>
      </c>
      <c r="AR409" s="11">
        <f>if(surveydata3!AN408="", 0, 1)</f>
        <v>0</v>
      </c>
      <c r="AS409" s="2" t="s">
        <v>97</v>
      </c>
      <c r="AU409" t="str">
        <f t="shared" si="7"/>
        <v>Forums</v>
      </c>
      <c r="AV409" s="2">
        <v>3.0</v>
      </c>
      <c r="AX409">
        <f t="shared" si="8"/>
        <v>3</v>
      </c>
      <c r="AY409" s="2">
        <v>5.0</v>
      </c>
      <c r="BA409">
        <f t="shared" si="9"/>
        <v>5</v>
      </c>
      <c r="BB409" s="2">
        <v>6.0</v>
      </c>
      <c r="BC409" s="2" t="s">
        <v>2057</v>
      </c>
      <c r="BD409" s="2" t="s">
        <v>101</v>
      </c>
      <c r="BF409" t="str">
        <f t="shared" si="10"/>
        <v>Google</v>
      </c>
      <c r="BG409" s="2">
        <v>8.0</v>
      </c>
      <c r="BH409" s="2" t="s">
        <v>2058</v>
      </c>
      <c r="BK409" s="2">
        <v>0.0</v>
      </c>
    </row>
    <row r="410">
      <c r="A410" s="2">
        <v>407.0</v>
      </c>
      <c r="B410">
        <f>if(surveydata3!D409="", 0, 1)</f>
        <v>0</v>
      </c>
      <c r="C410">
        <f>if(surveydata3!E409="", 0, 1)</f>
        <v>1</v>
      </c>
      <c r="D410">
        <f>if(surveydata3!F409="", 0, 1)</f>
        <v>0</v>
      </c>
      <c r="E410">
        <f>if(surveydata3!G409="", 0, 1)</f>
        <v>0</v>
      </c>
      <c r="F410">
        <f>if(surveydata3!H409="", 0, 1)</f>
        <v>1</v>
      </c>
      <c r="G410">
        <f>if(surveydata3!I409="", 0, 1)</f>
        <v>0</v>
      </c>
      <c r="H410" s="4">
        <v>33438.0</v>
      </c>
      <c r="I410" s="2">
        <f t="shared" si="1"/>
        <v>27</v>
      </c>
      <c r="J410" s="2">
        <v>6.0</v>
      </c>
      <c r="K410" s="2">
        <v>50.0</v>
      </c>
      <c r="L410" s="2">
        <v>12.0</v>
      </c>
      <c r="M410" s="2">
        <v>2.0</v>
      </c>
      <c r="N410" s="2" t="s">
        <v>106</v>
      </c>
      <c r="O410" s="2">
        <v>0.0</v>
      </c>
      <c r="P410" s="2" t="s">
        <v>89</v>
      </c>
      <c r="R410" t="str">
        <f t="shared" si="2"/>
        <v>t-shirt</v>
      </c>
      <c r="S410" s="2" t="s">
        <v>72</v>
      </c>
      <c r="U410" t="str">
        <f t="shared" si="3"/>
        <v>“Data is the new bacon"</v>
      </c>
      <c r="V410" s="2">
        <v>1.0</v>
      </c>
      <c r="W410" s="2" t="s">
        <v>315</v>
      </c>
      <c r="Y410" t="str">
        <f t="shared" si="4"/>
        <v>Software Engineer</v>
      </c>
      <c r="Z410" s="2" t="s">
        <v>111</v>
      </c>
      <c r="AB410" t="str">
        <f t="shared" si="5"/>
        <v>Individual Contributor</v>
      </c>
      <c r="AC410" s="2" t="s">
        <v>760</v>
      </c>
      <c r="AE410" t="str">
        <f t="shared" si="6"/>
        <v>Airlines &amp; Aerospace (including Defense)</v>
      </c>
      <c r="AF410" s="2">
        <v>3.0</v>
      </c>
      <c r="AG410" s="2" t="s">
        <v>2059</v>
      </c>
      <c r="AH410" s="2" t="s">
        <v>78</v>
      </c>
      <c r="AI410" s="11">
        <f>if(surveydata3!AE409="", 0, 1)</f>
        <v>0</v>
      </c>
      <c r="AJ410" s="11">
        <f>if(surveydata3!AF409="", 0, 1)</f>
        <v>0</v>
      </c>
      <c r="AK410" s="11">
        <f>if(surveydata3!AG409="", 0, 1)</f>
        <v>0</v>
      </c>
      <c r="AL410" s="11">
        <f>if(surveydata3!AH409="", 0, 1)</f>
        <v>1</v>
      </c>
      <c r="AM410" s="11">
        <f>if(surveydata3!AI409="", 0, 1)</f>
        <v>0</v>
      </c>
      <c r="AN410" s="11">
        <f>if(surveydata3!AJ409="", 0, 1)</f>
        <v>0</v>
      </c>
      <c r="AO410" s="11">
        <f>if(surveydata3!AK409="", 0, 1)</f>
        <v>0</v>
      </c>
      <c r="AP410" s="11">
        <f>if(surveydata3!AL409="", 0, 1)</f>
        <v>0</v>
      </c>
      <c r="AQ410" s="11">
        <f>if(surveydata3!AM409="", 0, 1)</f>
        <v>0</v>
      </c>
      <c r="AR410" s="11">
        <f>if(surveydata3!AN409="", 0, 1)</f>
        <v>0</v>
      </c>
      <c r="AS410" s="2" t="s">
        <v>116</v>
      </c>
      <c r="AU410" t="str">
        <f t="shared" si="7"/>
        <v>Stack Overflow</v>
      </c>
      <c r="AV410" s="2">
        <v>6.0</v>
      </c>
      <c r="AX410">
        <f t="shared" si="8"/>
        <v>6</v>
      </c>
      <c r="AY410" s="2">
        <v>6.0</v>
      </c>
      <c r="BA410">
        <f t="shared" si="9"/>
        <v>6</v>
      </c>
      <c r="BB410" s="2">
        <v>220.0</v>
      </c>
      <c r="BC410" s="2" t="s">
        <v>2060</v>
      </c>
      <c r="BD410" s="2" t="s">
        <v>84</v>
      </c>
      <c r="BF410" t="str">
        <f t="shared" si="10"/>
        <v>Friend / word of mouth</v>
      </c>
      <c r="BG410" s="2">
        <v>10.0</v>
      </c>
      <c r="BH410" s="2" t="s">
        <v>2061</v>
      </c>
      <c r="BI410" s="2" t="s">
        <v>2062</v>
      </c>
      <c r="BK410" s="2">
        <v>0.0</v>
      </c>
    </row>
    <row r="411">
      <c r="A411" s="2">
        <v>408.0</v>
      </c>
      <c r="B411">
        <f>if(surveydata3!D410="", 0, 1)</f>
        <v>0</v>
      </c>
      <c r="C411">
        <f>if(surveydata3!E410="", 0, 1)</f>
        <v>0</v>
      </c>
      <c r="D411">
        <f>if(surveydata3!F410="", 0, 1)</f>
        <v>1</v>
      </c>
      <c r="E411">
        <f>if(surveydata3!G410="", 0, 1)</f>
        <v>1</v>
      </c>
      <c r="F411">
        <f>if(surveydata3!H410="", 0, 1)</f>
        <v>1</v>
      </c>
      <c r="G411">
        <f>if(surveydata3!I410="", 0, 1)</f>
        <v>0</v>
      </c>
      <c r="H411" s="4">
        <v>32595.0</v>
      </c>
      <c r="I411" s="2">
        <f t="shared" si="1"/>
        <v>29</v>
      </c>
      <c r="J411" s="2">
        <v>7.0</v>
      </c>
      <c r="K411" s="2">
        <v>180.0</v>
      </c>
      <c r="L411" s="2">
        <v>8.0</v>
      </c>
      <c r="M411" s="2">
        <v>30.0</v>
      </c>
      <c r="N411" s="2" t="s">
        <v>192</v>
      </c>
      <c r="O411" s="2">
        <v>0.0</v>
      </c>
      <c r="P411" s="2" t="s">
        <v>71</v>
      </c>
      <c r="R411" t="str">
        <f t="shared" si="2"/>
        <v>hoodie</v>
      </c>
      <c r="S411" s="2" t="s">
        <v>72</v>
      </c>
      <c r="U411" t="str">
        <f t="shared" si="3"/>
        <v>“Data is the new bacon"</v>
      </c>
      <c r="V411" s="2">
        <v>1.0</v>
      </c>
      <c r="W411" s="2" t="s">
        <v>259</v>
      </c>
      <c r="Y411" t="str">
        <f t="shared" si="4"/>
        <v>Student</v>
      </c>
      <c r="Z411" s="2" t="s">
        <v>147</v>
      </c>
      <c r="AB411" t="str">
        <f t="shared" si="5"/>
        <v>Not Applicable</v>
      </c>
      <c r="AC411" s="2" t="s">
        <v>531</v>
      </c>
      <c r="AE411" t="str">
        <f t="shared" si="6"/>
        <v>Government</v>
      </c>
      <c r="AF411" s="2">
        <v>2.0</v>
      </c>
      <c r="AG411" s="2" t="s">
        <v>2063</v>
      </c>
      <c r="AH411" s="2" t="s">
        <v>114</v>
      </c>
      <c r="AI411" s="11">
        <f>if(surveydata3!AE410="", 0, 1)</f>
        <v>0</v>
      </c>
      <c r="AJ411" s="11">
        <f>if(surveydata3!AF410="", 0, 1)</f>
        <v>0</v>
      </c>
      <c r="AK411" s="11">
        <f>if(surveydata3!AG410="", 0, 1)</f>
        <v>0</v>
      </c>
      <c r="AL411" s="11">
        <f>if(surveydata3!AH410="", 0, 1)</f>
        <v>0</v>
      </c>
      <c r="AM411" s="11">
        <f>if(surveydata3!AI410="", 0, 1)</f>
        <v>0</v>
      </c>
      <c r="AN411" s="11">
        <f>if(surveydata3!AJ410="", 0, 1)</f>
        <v>1</v>
      </c>
      <c r="AO411" s="11">
        <f>if(surveydata3!AK410="", 0, 1)</f>
        <v>0</v>
      </c>
      <c r="AP411" s="11">
        <f>if(surveydata3!AL410="", 0, 1)</f>
        <v>0</v>
      </c>
      <c r="AQ411" s="11">
        <f>if(surveydata3!AM410="", 0, 1)</f>
        <v>0</v>
      </c>
      <c r="AR411" s="11">
        <f>if(surveydata3!AN410="", 0, 1)</f>
        <v>0</v>
      </c>
      <c r="AS411" s="2" t="s">
        <v>97</v>
      </c>
      <c r="AU411" t="str">
        <f t="shared" si="7"/>
        <v>Forums</v>
      </c>
      <c r="AV411" s="2">
        <v>4.0</v>
      </c>
      <c r="AX411">
        <f t="shared" si="8"/>
        <v>4</v>
      </c>
      <c r="AY411" s="2">
        <v>3.0</v>
      </c>
      <c r="BA411">
        <f t="shared" si="9"/>
        <v>3</v>
      </c>
      <c r="BB411" s="2">
        <v>10.0</v>
      </c>
      <c r="BC411" s="2" t="s">
        <v>2064</v>
      </c>
      <c r="BD411" s="2" t="s">
        <v>101</v>
      </c>
      <c r="BF411" t="str">
        <f t="shared" si="10"/>
        <v>Google</v>
      </c>
      <c r="BG411" s="2">
        <v>9.0</v>
      </c>
      <c r="BH411" s="2" t="s">
        <v>2065</v>
      </c>
      <c r="BI411" s="2" t="s">
        <v>2066</v>
      </c>
      <c r="BK411" s="2">
        <v>1.0</v>
      </c>
    </row>
    <row r="412">
      <c r="A412" s="2">
        <v>409.0</v>
      </c>
      <c r="B412">
        <f>if(surveydata3!D411="", 0, 1)</f>
        <v>0</v>
      </c>
      <c r="C412">
        <f>if(surveydata3!E411="", 0, 1)</f>
        <v>0</v>
      </c>
      <c r="D412">
        <f>if(surveydata3!F411="", 0, 1)</f>
        <v>0</v>
      </c>
      <c r="E412">
        <f>if(surveydata3!G411="", 0, 1)</f>
        <v>0</v>
      </c>
      <c r="F412">
        <f>if(surveydata3!H411="", 0, 1)</f>
        <v>1</v>
      </c>
      <c r="G412">
        <f>if(surveydata3!I411="", 0, 1)</f>
        <v>0</v>
      </c>
      <c r="I412" s="2" t="str">
        <f t="shared" si="1"/>
        <v/>
      </c>
      <c r="J412" s="2">
        <v>45.0</v>
      </c>
      <c r="K412" s="2">
        <v>180.0</v>
      </c>
      <c r="L412" s="2">
        <v>6.0</v>
      </c>
      <c r="M412" s="2">
        <v>5.0</v>
      </c>
      <c r="N412" s="2" t="s">
        <v>437</v>
      </c>
      <c r="O412" s="2">
        <v>0.0</v>
      </c>
      <c r="P412" s="2" t="s">
        <v>491</v>
      </c>
      <c r="R412" t="str">
        <f t="shared" si="2"/>
        <v>track suit / sweat suit</v>
      </c>
      <c r="S412" s="2" t="s">
        <v>130</v>
      </c>
      <c r="U412" t="str">
        <f t="shared" si="3"/>
        <v>“Machine learning for life”</v>
      </c>
      <c r="V412" s="2">
        <v>1.0</v>
      </c>
      <c r="W412" s="2" t="s">
        <v>224</v>
      </c>
      <c r="Y412" t="str">
        <f t="shared" si="4"/>
        <v>Data Scientist</v>
      </c>
      <c r="Z412" s="2" t="s">
        <v>122</v>
      </c>
      <c r="AB412" t="str">
        <f t="shared" si="5"/>
        <v>Director</v>
      </c>
      <c r="AC412" s="2" t="s">
        <v>531</v>
      </c>
      <c r="AE412" t="str">
        <f t="shared" si="6"/>
        <v>Government</v>
      </c>
      <c r="AF412" s="2">
        <v>27.0</v>
      </c>
      <c r="AG412" s="2" t="s">
        <v>2067</v>
      </c>
      <c r="AH412" s="2" t="s">
        <v>114</v>
      </c>
      <c r="AI412" s="11">
        <f>if(surveydata3!AE411="", 0, 1)</f>
        <v>0</v>
      </c>
      <c r="AJ412" s="11">
        <f>if(surveydata3!AF411="", 0, 1)</f>
        <v>0</v>
      </c>
      <c r="AK412" s="11">
        <f>if(surveydata3!AG411="", 0, 1)</f>
        <v>0</v>
      </c>
      <c r="AL412" s="11">
        <f>if(surveydata3!AH411="", 0, 1)</f>
        <v>1</v>
      </c>
      <c r="AM412" s="11">
        <f>if(surveydata3!AI411="", 0, 1)</f>
        <v>0</v>
      </c>
      <c r="AN412" s="11">
        <f>if(surveydata3!AJ411="", 0, 1)</f>
        <v>0</v>
      </c>
      <c r="AO412" s="11">
        <f>if(surveydata3!AK411="", 0, 1)</f>
        <v>0</v>
      </c>
      <c r="AP412" s="11">
        <f>if(surveydata3!AL411="", 0, 1)</f>
        <v>0</v>
      </c>
      <c r="AQ412" s="11">
        <f>if(surveydata3!AM411="", 0, 1)</f>
        <v>0</v>
      </c>
      <c r="AR412" s="11">
        <f>if(surveydata3!AN411="", 0, 1)</f>
        <v>0</v>
      </c>
      <c r="AS412" s="2" t="s">
        <v>97</v>
      </c>
      <c r="AU412" t="str">
        <f t="shared" si="7"/>
        <v>Forums</v>
      </c>
      <c r="AV412" s="2">
        <v>6.0</v>
      </c>
      <c r="AX412">
        <f t="shared" si="8"/>
        <v>6</v>
      </c>
      <c r="AY412" s="2">
        <v>6.0</v>
      </c>
      <c r="BA412">
        <f t="shared" si="9"/>
        <v>6</v>
      </c>
      <c r="BB412" s="2">
        <v>20.0</v>
      </c>
      <c r="BC412" s="2" t="s">
        <v>2068</v>
      </c>
      <c r="BD412" s="2" t="s">
        <v>101</v>
      </c>
      <c r="BF412" t="str">
        <f t="shared" si="10"/>
        <v>Google</v>
      </c>
      <c r="BG412" s="2">
        <v>10.0</v>
      </c>
      <c r="BH412" s="2" t="s">
        <v>2069</v>
      </c>
      <c r="BI412" s="2" t="s">
        <v>2070</v>
      </c>
      <c r="BK412" s="2">
        <v>0.0</v>
      </c>
    </row>
    <row r="413">
      <c r="A413" s="2">
        <v>410.0</v>
      </c>
      <c r="B413">
        <f>if(surveydata3!D412="", 0, 1)</f>
        <v>0</v>
      </c>
      <c r="C413">
        <f>if(surveydata3!E412="", 0, 1)</f>
        <v>1</v>
      </c>
      <c r="D413">
        <f>if(surveydata3!F412="", 0, 1)</f>
        <v>0</v>
      </c>
      <c r="E413">
        <f>if(surveydata3!G412="", 0, 1)</f>
        <v>0</v>
      </c>
      <c r="F413">
        <f>if(surveydata3!H412="", 0, 1)</f>
        <v>1</v>
      </c>
      <c r="G413">
        <f>if(surveydata3!I412="", 0, 1)</f>
        <v>0</v>
      </c>
      <c r="H413" s="4">
        <v>25410.0</v>
      </c>
      <c r="I413" s="2">
        <f t="shared" si="1"/>
        <v>49</v>
      </c>
      <c r="J413" s="2">
        <v>7.0</v>
      </c>
      <c r="K413" s="2">
        <v>90.0</v>
      </c>
      <c r="L413" s="2">
        <v>9.0</v>
      </c>
      <c r="M413" s="2">
        <v>5.0</v>
      </c>
      <c r="N413" s="2" t="s">
        <v>120</v>
      </c>
      <c r="O413" s="2">
        <v>1.0</v>
      </c>
      <c r="R413" t="str">
        <f t="shared" si="2"/>
        <v/>
      </c>
      <c r="U413" t="str">
        <f t="shared" si="3"/>
        <v/>
      </c>
      <c r="V413" s="2">
        <v>1.0</v>
      </c>
      <c r="W413" s="2" t="s">
        <v>315</v>
      </c>
      <c r="Y413" t="str">
        <f t="shared" si="4"/>
        <v>Software Engineer</v>
      </c>
      <c r="Z413" s="2" t="s">
        <v>111</v>
      </c>
      <c r="AB413" t="str">
        <f t="shared" si="5"/>
        <v>Individual Contributor</v>
      </c>
      <c r="AC413" s="2" t="s">
        <v>123</v>
      </c>
      <c r="AE413" t="str">
        <f t="shared" si="6"/>
        <v>Technology &amp; Internet</v>
      </c>
      <c r="AF413" s="2">
        <v>21.0</v>
      </c>
      <c r="AH413" s="2" t="s">
        <v>78</v>
      </c>
      <c r="AI413" s="11">
        <f>if(surveydata3!AE412="", 0, 1)</f>
        <v>0</v>
      </c>
      <c r="AJ413" s="11">
        <f>if(surveydata3!AF412="", 0, 1)</f>
        <v>0</v>
      </c>
      <c r="AK413" s="11">
        <f>if(surveydata3!AG412="", 0, 1)</f>
        <v>0</v>
      </c>
      <c r="AL413" s="11">
        <f>if(surveydata3!AH412="", 0, 1)</f>
        <v>0</v>
      </c>
      <c r="AM413" s="11">
        <f>if(surveydata3!AI412="", 0, 1)</f>
        <v>0</v>
      </c>
      <c r="AN413" s="11">
        <f>if(surveydata3!AJ412="", 0, 1)</f>
        <v>1</v>
      </c>
      <c r="AO413" s="11">
        <f>if(surveydata3!AK412="", 0, 1)</f>
        <v>0</v>
      </c>
      <c r="AP413" s="11">
        <f>if(surveydata3!AL412="", 0, 1)</f>
        <v>0</v>
      </c>
      <c r="AQ413" s="11">
        <f>if(surveydata3!AM412="", 0, 1)</f>
        <v>0</v>
      </c>
      <c r="AR413" s="11">
        <f>if(surveydata3!AN412="", 0, 1)</f>
        <v>0</v>
      </c>
      <c r="AS413" s="2" t="s">
        <v>97</v>
      </c>
      <c r="AU413" t="str">
        <f t="shared" si="7"/>
        <v>Forums</v>
      </c>
      <c r="AV413" s="2">
        <v>5.0</v>
      </c>
      <c r="AX413">
        <f t="shared" si="8"/>
        <v>5</v>
      </c>
      <c r="AY413" s="2">
        <v>5.0</v>
      </c>
      <c r="BA413">
        <f t="shared" si="9"/>
        <v>5</v>
      </c>
      <c r="BB413" s="2">
        <v>36.0</v>
      </c>
      <c r="BC413" s="2" t="s">
        <v>2071</v>
      </c>
      <c r="BD413" s="2" t="s">
        <v>101</v>
      </c>
      <c r="BF413" t="str">
        <f t="shared" si="10"/>
        <v>Google</v>
      </c>
      <c r="BG413" s="2">
        <v>7.0</v>
      </c>
      <c r="BH413" s="2" t="s">
        <v>2072</v>
      </c>
      <c r="BI413" s="2" t="s">
        <v>2073</v>
      </c>
      <c r="BJ413" s="2" t="s">
        <v>2074</v>
      </c>
      <c r="BK413" s="2">
        <v>0.0</v>
      </c>
    </row>
    <row r="414">
      <c r="A414" s="2">
        <v>411.0</v>
      </c>
      <c r="B414">
        <f>if(surveydata3!D413="", 0, 1)</f>
        <v>0</v>
      </c>
      <c r="C414">
        <f>if(surveydata3!E413="", 0, 1)</f>
        <v>1</v>
      </c>
      <c r="D414">
        <f>if(surveydata3!F413="", 0, 1)</f>
        <v>0</v>
      </c>
      <c r="E414">
        <f>if(surveydata3!G413="", 0, 1)</f>
        <v>0</v>
      </c>
      <c r="F414">
        <f>if(surveydata3!H413="", 0, 1)</f>
        <v>1</v>
      </c>
      <c r="G414">
        <f>if(surveydata3!I413="", 0, 1)</f>
        <v>0</v>
      </c>
      <c r="H414" s="4">
        <v>32166.0</v>
      </c>
      <c r="I414" s="2">
        <f t="shared" si="1"/>
        <v>30</v>
      </c>
      <c r="J414" s="2">
        <v>7.0</v>
      </c>
      <c r="K414" s="2">
        <v>40.0</v>
      </c>
      <c r="L414" s="2">
        <v>10.0</v>
      </c>
      <c r="M414" s="2">
        <v>12.0</v>
      </c>
      <c r="N414" s="2" t="s">
        <v>87</v>
      </c>
      <c r="O414" s="2">
        <v>0.0</v>
      </c>
      <c r="P414" s="2" t="s">
        <v>71</v>
      </c>
      <c r="R414" t="str">
        <f t="shared" si="2"/>
        <v>hoodie</v>
      </c>
      <c r="S414" s="2" t="s">
        <v>130</v>
      </c>
      <c r="U414" t="str">
        <f t="shared" si="3"/>
        <v>“Machine learning for life”</v>
      </c>
      <c r="V414" s="2">
        <v>1.0</v>
      </c>
      <c r="W414" s="2" t="s">
        <v>224</v>
      </c>
      <c r="Y414" t="str">
        <f t="shared" si="4"/>
        <v>Data Scientist</v>
      </c>
      <c r="Z414" s="2" t="s">
        <v>75</v>
      </c>
      <c r="AB414" t="str">
        <f t="shared" si="5"/>
        <v>Manager</v>
      </c>
      <c r="AC414" s="2" t="s">
        <v>457</v>
      </c>
      <c r="AE414" t="str">
        <f t="shared" si="6"/>
        <v>Telecommunications</v>
      </c>
      <c r="AF414" s="2">
        <v>3.0</v>
      </c>
      <c r="AG414" s="2" t="s">
        <v>2075</v>
      </c>
      <c r="AH414" s="2" t="s">
        <v>96</v>
      </c>
      <c r="AI414" s="11">
        <f>if(surveydata3!AE413="", 0, 1)</f>
        <v>0</v>
      </c>
      <c r="AJ414" s="11">
        <f>if(surveydata3!AF413="", 0, 1)</f>
        <v>0</v>
      </c>
      <c r="AK414" s="11">
        <f>if(surveydata3!AG413="", 0, 1)</f>
        <v>0</v>
      </c>
      <c r="AL414" s="11">
        <f>if(surveydata3!AH413="", 0, 1)</f>
        <v>0</v>
      </c>
      <c r="AM414" s="11">
        <f>if(surveydata3!AI413="", 0, 1)</f>
        <v>1</v>
      </c>
      <c r="AN414" s="11">
        <f>if(surveydata3!AJ413="", 0, 1)</f>
        <v>0</v>
      </c>
      <c r="AO414" s="11">
        <f>if(surveydata3!AK413="", 0, 1)</f>
        <v>0</v>
      </c>
      <c r="AP414" s="11">
        <f>if(surveydata3!AL413="", 0, 1)</f>
        <v>0</v>
      </c>
      <c r="AQ414" s="11">
        <f>if(surveydata3!AM413="", 0, 1)</f>
        <v>0</v>
      </c>
      <c r="AR414" s="11">
        <f>if(surveydata3!AN413="", 0, 1)</f>
        <v>0</v>
      </c>
      <c r="AS414" s="2" t="s">
        <v>79</v>
      </c>
      <c r="AU414" t="str">
        <f t="shared" si="7"/>
        <v>Slack Channel</v>
      </c>
      <c r="AV414" s="2">
        <v>4.0</v>
      </c>
      <c r="AX414">
        <f t="shared" si="8"/>
        <v>4</v>
      </c>
      <c r="AY414" s="2">
        <v>3.0</v>
      </c>
      <c r="BA414">
        <f t="shared" si="9"/>
        <v>3</v>
      </c>
      <c r="BB414" s="2">
        <v>5.0</v>
      </c>
      <c r="BC414" s="2" t="s">
        <v>2076</v>
      </c>
      <c r="BD414" s="2" t="s">
        <v>101</v>
      </c>
      <c r="BF414" t="str">
        <f t="shared" si="10"/>
        <v>Google</v>
      </c>
      <c r="BG414" s="2">
        <v>10.0</v>
      </c>
      <c r="BH414" s="2" t="s">
        <v>2077</v>
      </c>
      <c r="BI414" s="2" t="s">
        <v>2078</v>
      </c>
      <c r="BK414" s="2">
        <v>1.0</v>
      </c>
    </row>
    <row r="415">
      <c r="A415" s="2">
        <v>412.0</v>
      </c>
      <c r="B415">
        <f>if(surveydata3!D414="", 0, 1)</f>
        <v>0</v>
      </c>
      <c r="C415">
        <f>if(surveydata3!E414="", 0, 1)</f>
        <v>1</v>
      </c>
      <c r="D415">
        <f>if(surveydata3!F414="", 0, 1)</f>
        <v>0</v>
      </c>
      <c r="E415">
        <f>if(surveydata3!G414="", 0, 1)</f>
        <v>0</v>
      </c>
      <c r="F415">
        <f>if(surveydata3!H414="", 0, 1)</f>
        <v>0</v>
      </c>
      <c r="G415">
        <f>if(surveydata3!I414="", 0, 1)</f>
        <v>0</v>
      </c>
      <c r="H415" s="4">
        <v>33916.0</v>
      </c>
      <c r="I415" s="2">
        <f t="shared" si="1"/>
        <v>25</v>
      </c>
      <c r="J415" s="2">
        <v>7.0</v>
      </c>
      <c r="K415" s="2">
        <v>40.0</v>
      </c>
      <c r="L415" s="2">
        <v>10.0</v>
      </c>
      <c r="M415" s="2">
        <v>10.0</v>
      </c>
      <c r="N415" s="2" t="s">
        <v>87</v>
      </c>
      <c r="O415" s="2">
        <v>0.0</v>
      </c>
      <c r="P415" s="2" t="s">
        <v>71</v>
      </c>
      <c r="R415" t="str">
        <f t="shared" si="2"/>
        <v>hoodie</v>
      </c>
      <c r="S415" s="2" t="s">
        <v>135</v>
      </c>
      <c r="U415" t="str">
        <f t="shared" si="3"/>
        <v>“A quality life demands quality questions”</v>
      </c>
      <c r="V415" s="2">
        <v>1.0</v>
      </c>
      <c r="W415" s="2" t="s">
        <v>315</v>
      </c>
      <c r="Y415" t="str">
        <f t="shared" si="4"/>
        <v>Software Engineer</v>
      </c>
      <c r="Z415" s="2" t="s">
        <v>111</v>
      </c>
      <c r="AB415" t="str">
        <f t="shared" si="5"/>
        <v>Individual Contributor</v>
      </c>
      <c r="AC415" s="2" t="s">
        <v>123</v>
      </c>
      <c r="AE415" t="str">
        <f t="shared" si="6"/>
        <v>Technology &amp; Internet</v>
      </c>
      <c r="AF415" s="2">
        <v>3.0</v>
      </c>
      <c r="AG415" s="2" t="s">
        <v>2079</v>
      </c>
      <c r="AH415" s="2" t="s">
        <v>78</v>
      </c>
      <c r="AI415" s="11">
        <f>if(surveydata3!AE414="", 0, 1)</f>
        <v>0</v>
      </c>
      <c r="AJ415" s="11">
        <f>if(surveydata3!AF414="", 0, 1)</f>
        <v>0</v>
      </c>
      <c r="AK415" s="11">
        <f>if(surveydata3!AG414="", 0, 1)</f>
        <v>0</v>
      </c>
      <c r="AL415" s="11">
        <f>if(surveydata3!AH414="", 0, 1)</f>
        <v>0</v>
      </c>
      <c r="AM415" s="11">
        <f>if(surveydata3!AI414="", 0, 1)</f>
        <v>1</v>
      </c>
      <c r="AN415" s="11">
        <f>if(surveydata3!AJ414="", 0, 1)</f>
        <v>0</v>
      </c>
      <c r="AO415" s="11">
        <f>if(surveydata3!AK414="", 0, 1)</f>
        <v>0</v>
      </c>
      <c r="AP415" s="11">
        <f>if(surveydata3!AL414="", 0, 1)</f>
        <v>0</v>
      </c>
      <c r="AQ415" s="11">
        <f>if(surveydata3!AM414="", 0, 1)</f>
        <v>0</v>
      </c>
      <c r="AR415" s="11">
        <f>if(surveydata3!AN414="", 0, 1)</f>
        <v>0</v>
      </c>
      <c r="AS415" s="2" t="s">
        <v>97</v>
      </c>
      <c r="AU415" t="str">
        <f t="shared" si="7"/>
        <v>Forums</v>
      </c>
      <c r="AW415" s="2">
        <v>8.0</v>
      </c>
      <c r="AX415">
        <f t="shared" si="8"/>
        <v>8</v>
      </c>
      <c r="AY415" s="2">
        <v>3.0</v>
      </c>
      <c r="BA415">
        <f t="shared" si="9"/>
        <v>3</v>
      </c>
      <c r="BB415" s="2">
        <v>12.0</v>
      </c>
      <c r="BC415" s="2" t="s">
        <v>2080</v>
      </c>
      <c r="BD415" s="2" t="s">
        <v>101</v>
      </c>
      <c r="BF415" t="str">
        <f t="shared" si="10"/>
        <v>Google</v>
      </c>
      <c r="BG415" s="2">
        <v>7.0</v>
      </c>
      <c r="BH415" s="2" t="s">
        <v>2081</v>
      </c>
      <c r="BI415" s="2" t="s">
        <v>2082</v>
      </c>
      <c r="BJ415" s="2" t="s">
        <v>202</v>
      </c>
      <c r="BK415" s="2">
        <v>1.0</v>
      </c>
    </row>
    <row r="416">
      <c r="A416" s="2">
        <v>413.0</v>
      </c>
      <c r="B416">
        <f>if(surveydata3!D415="", 0, 1)</f>
        <v>0</v>
      </c>
      <c r="C416">
        <f>if(surveydata3!E415="", 0, 1)</f>
        <v>1</v>
      </c>
      <c r="D416">
        <f>if(surveydata3!F415="", 0, 1)</f>
        <v>0</v>
      </c>
      <c r="E416">
        <f>if(surveydata3!G415="", 0, 1)</f>
        <v>0</v>
      </c>
      <c r="F416">
        <f>if(surveydata3!H415="", 0, 1)</f>
        <v>1</v>
      </c>
      <c r="G416">
        <f>if(surveydata3!I415="", 0, 1)</f>
        <v>0</v>
      </c>
      <c r="H416" s="4">
        <v>33630.0</v>
      </c>
      <c r="I416" s="2">
        <f t="shared" si="1"/>
        <v>26</v>
      </c>
      <c r="J416" s="2">
        <v>7.0</v>
      </c>
      <c r="K416" s="2">
        <v>30.0</v>
      </c>
      <c r="L416" s="2">
        <v>10.0</v>
      </c>
      <c r="M416" s="2">
        <v>20.0</v>
      </c>
      <c r="N416" s="2" t="s">
        <v>327</v>
      </c>
      <c r="O416" s="2">
        <v>0.0</v>
      </c>
      <c r="P416" s="2" t="s">
        <v>71</v>
      </c>
      <c r="R416" t="str">
        <f t="shared" si="2"/>
        <v>hoodie</v>
      </c>
      <c r="S416" s="2" t="s">
        <v>130</v>
      </c>
      <c r="U416" t="str">
        <f t="shared" si="3"/>
        <v>“Machine learning for life”</v>
      </c>
      <c r="V416" s="2">
        <v>1.0</v>
      </c>
      <c r="W416" s="2" t="s">
        <v>315</v>
      </c>
      <c r="Y416" t="str">
        <f t="shared" si="4"/>
        <v>Software Engineer</v>
      </c>
      <c r="Z416" s="2" t="s">
        <v>111</v>
      </c>
      <c r="AB416" t="str">
        <f t="shared" si="5"/>
        <v>Individual Contributor</v>
      </c>
      <c r="AC416" s="2" t="s">
        <v>123</v>
      </c>
      <c r="AE416" t="str">
        <f t="shared" si="6"/>
        <v>Technology &amp; Internet</v>
      </c>
      <c r="AF416" s="2">
        <v>6.0</v>
      </c>
      <c r="AG416" s="2" t="s">
        <v>1622</v>
      </c>
      <c r="AH416" s="2" t="s">
        <v>114</v>
      </c>
      <c r="AI416" s="11">
        <f>if(surveydata3!AE415="", 0, 1)</f>
        <v>0</v>
      </c>
      <c r="AJ416" s="11">
        <f>if(surveydata3!AF415="", 0, 1)</f>
        <v>0</v>
      </c>
      <c r="AK416" s="11">
        <f>if(surveydata3!AG415="", 0, 1)</f>
        <v>0</v>
      </c>
      <c r="AL416" s="11">
        <f>if(surveydata3!AH415="", 0, 1)</f>
        <v>0</v>
      </c>
      <c r="AM416" s="11">
        <f>if(surveydata3!AI415="", 0, 1)</f>
        <v>0</v>
      </c>
      <c r="AN416" s="11">
        <f>if(surveydata3!AJ415="", 0, 1)</f>
        <v>1</v>
      </c>
      <c r="AO416" s="11">
        <f>if(surveydata3!AK415="", 0, 1)</f>
        <v>0</v>
      </c>
      <c r="AP416" s="11">
        <f>if(surveydata3!AL415="", 0, 1)</f>
        <v>0</v>
      </c>
      <c r="AQ416" s="11">
        <f>if(surveydata3!AM415="", 0, 1)</f>
        <v>0</v>
      </c>
      <c r="AR416" s="11">
        <f>if(surveydata3!AN415="", 0, 1)</f>
        <v>0</v>
      </c>
      <c r="AS416" s="2" t="s">
        <v>97</v>
      </c>
      <c r="AU416" t="str">
        <f t="shared" si="7"/>
        <v>Forums</v>
      </c>
      <c r="AW416" s="2">
        <v>15.0</v>
      </c>
      <c r="AX416">
        <f t="shared" si="8"/>
        <v>15</v>
      </c>
      <c r="AY416" s="2">
        <v>4.0</v>
      </c>
      <c r="BA416">
        <f t="shared" si="9"/>
        <v>4</v>
      </c>
      <c r="BB416" s="2">
        <v>8.0</v>
      </c>
      <c r="BC416" s="2" t="s">
        <v>2083</v>
      </c>
      <c r="BD416" s="2" t="s">
        <v>101</v>
      </c>
      <c r="BF416" t="str">
        <f t="shared" si="10"/>
        <v>Google</v>
      </c>
      <c r="BG416" s="2">
        <v>10.0</v>
      </c>
      <c r="BH416" s="2" t="s">
        <v>2084</v>
      </c>
      <c r="BI416" s="2" t="s">
        <v>2085</v>
      </c>
      <c r="BJ416" s="2" t="s">
        <v>2086</v>
      </c>
      <c r="BK416" s="2">
        <v>1.0</v>
      </c>
    </row>
    <row r="417">
      <c r="A417" s="2">
        <v>414.0</v>
      </c>
      <c r="B417">
        <f>if(surveydata3!D416="", 0, 1)</f>
        <v>0</v>
      </c>
      <c r="C417">
        <f>if(surveydata3!E416="", 0, 1)</f>
        <v>1</v>
      </c>
      <c r="D417">
        <f>if(surveydata3!F416="", 0, 1)</f>
        <v>0</v>
      </c>
      <c r="E417">
        <f>if(surveydata3!G416="", 0, 1)</f>
        <v>0</v>
      </c>
      <c r="F417">
        <f>if(surveydata3!H416="", 0, 1)</f>
        <v>0</v>
      </c>
      <c r="G417">
        <f>if(surveydata3!I416="", 0, 1)</f>
        <v>0</v>
      </c>
      <c r="H417" s="4">
        <v>33369.0</v>
      </c>
      <c r="I417" s="2">
        <f t="shared" si="1"/>
        <v>27</v>
      </c>
      <c r="J417" s="2">
        <v>7.0</v>
      </c>
      <c r="K417" s="2">
        <v>60.0</v>
      </c>
      <c r="L417" s="2">
        <v>12.0</v>
      </c>
      <c r="M417" s="2">
        <v>10.0</v>
      </c>
      <c r="N417" s="2" t="s">
        <v>87</v>
      </c>
      <c r="O417" s="2">
        <v>0.0</v>
      </c>
      <c r="P417" s="2" t="s">
        <v>71</v>
      </c>
      <c r="R417" t="str">
        <f t="shared" si="2"/>
        <v>hoodie</v>
      </c>
      <c r="S417" s="2" t="s">
        <v>72</v>
      </c>
      <c r="U417" t="str">
        <f t="shared" si="3"/>
        <v>“Data is the new bacon"</v>
      </c>
      <c r="V417" s="2">
        <v>1.0</v>
      </c>
      <c r="W417" s="2" t="s">
        <v>213</v>
      </c>
      <c r="Y417" t="str">
        <f t="shared" si="4"/>
        <v>Business Intelligence / Business Analyst</v>
      </c>
      <c r="Z417" s="2" t="s">
        <v>111</v>
      </c>
      <c r="AB417" t="str">
        <f t="shared" si="5"/>
        <v>Individual Contributor</v>
      </c>
      <c r="AC417" s="2" t="s">
        <v>333</v>
      </c>
      <c r="AE417" t="str">
        <f t="shared" si="6"/>
        <v>Advertising &amp; Marketing</v>
      </c>
      <c r="AF417" s="2">
        <v>2.0</v>
      </c>
      <c r="AG417" s="2" t="s">
        <v>567</v>
      </c>
      <c r="AH417" s="2" t="s">
        <v>114</v>
      </c>
      <c r="AI417" s="11">
        <f>if(surveydata3!AE416="", 0, 1)</f>
        <v>0</v>
      </c>
      <c r="AJ417" s="11">
        <f>if(surveydata3!AF416="", 0, 1)</f>
        <v>0</v>
      </c>
      <c r="AK417" s="11">
        <f>if(surveydata3!AG416="", 0, 1)</f>
        <v>0</v>
      </c>
      <c r="AL417" s="11">
        <f>if(surveydata3!AH416="", 0, 1)</f>
        <v>1</v>
      </c>
      <c r="AM417" s="11">
        <f>if(surveydata3!AI416="", 0, 1)</f>
        <v>0</v>
      </c>
      <c r="AN417" s="11">
        <f>if(surveydata3!AJ416="", 0, 1)</f>
        <v>0</v>
      </c>
      <c r="AO417" s="11">
        <f>if(surveydata3!AK416="", 0, 1)</f>
        <v>0</v>
      </c>
      <c r="AP417" s="11">
        <f>if(surveydata3!AL416="", 0, 1)</f>
        <v>0</v>
      </c>
      <c r="AQ417" s="11">
        <f>if(surveydata3!AM416="", 0, 1)</f>
        <v>0</v>
      </c>
      <c r="AR417" s="11">
        <f>if(surveydata3!AN416="", 0, 1)</f>
        <v>0</v>
      </c>
      <c r="AS417" s="2" t="s">
        <v>116</v>
      </c>
      <c r="AU417" t="str">
        <f t="shared" si="7"/>
        <v>Stack Overflow</v>
      </c>
      <c r="AV417" s="2">
        <v>3.0</v>
      </c>
      <c r="AX417">
        <f t="shared" si="8"/>
        <v>3</v>
      </c>
      <c r="AY417" s="2">
        <v>2.0</v>
      </c>
      <c r="BA417">
        <f t="shared" si="9"/>
        <v>2</v>
      </c>
      <c r="BB417" s="2">
        <v>4.0</v>
      </c>
      <c r="BC417" s="2" t="s">
        <v>2087</v>
      </c>
      <c r="BD417" s="2" t="s">
        <v>84</v>
      </c>
      <c r="BF417" t="str">
        <f t="shared" si="10"/>
        <v>Friend / word of mouth</v>
      </c>
      <c r="BG417" s="2">
        <v>9.0</v>
      </c>
      <c r="BH417" s="2" t="s">
        <v>2088</v>
      </c>
      <c r="BI417" s="2" t="s">
        <v>2089</v>
      </c>
      <c r="BJ417" s="2" t="s">
        <v>2090</v>
      </c>
      <c r="BK417" s="2">
        <v>0.0</v>
      </c>
    </row>
    <row r="418">
      <c r="A418" s="2">
        <v>415.0</v>
      </c>
      <c r="B418">
        <f>if(surveydata3!D417="", 0, 1)</f>
        <v>1</v>
      </c>
      <c r="C418">
        <f>if(surveydata3!E417="", 0, 1)</f>
        <v>0</v>
      </c>
      <c r="D418">
        <f>if(surveydata3!F417="", 0, 1)</f>
        <v>0</v>
      </c>
      <c r="E418">
        <f>if(surveydata3!G417="", 0, 1)</f>
        <v>0</v>
      </c>
      <c r="F418">
        <f>if(surveydata3!H417="", 0, 1)</f>
        <v>0</v>
      </c>
      <c r="G418">
        <f>if(surveydata3!I417="", 0, 1)</f>
        <v>0</v>
      </c>
      <c r="H418" s="4">
        <v>35421.0</v>
      </c>
      <c r="I418" s="2">
        <f t="shared" si="1"/>
        <v>21</v>
      </c>
      <c r="J418" s="2">
        <v>5.0</v>
      </c>
      <c r="K418" s="2">
        <v>60.0</v>
      </c>
      <c r="L418" s="2">
        <v>8.0</v>
      </c>
      <c r="M418" s="2">
        <v>2.0</v>
      </c>
      <c r="N418" s="2" t="s">
        <v>134</v>
      </c>
      <c r="O418" s="2">
        <v>1.0</v>
      </c>
      <c r="R418" t="str">
        <f t="shared" si="2"/>
        <v/>
      </c>
      <c r="U418" t="str">
        <f t="shared" si="3"/>
        <v/>
      </c>
      <c r="V418" s="2">
        <v>0.0</v>
      </c>
      <c r="Y418" t="str">
        <f t="shared" si="4"/>
        <v/>
      </c>
      <c r="AB418" t="str">
        <f t="shared" si="5"/>
        <v/>
      </c>
      <c r="AE418" t="str">
        <f t="shared" si="6"/>
        <v/>
      </c>
      <c r="AH418" s="2" t="s">
        <v>236</v>
      </c>
      <c r="AI418" s="11">
        <f>if(surveydata3!AE417="", 0, 1)</f>
        <v>0</v>
      </c>
      <c r="AJ418" s="11">
        <f>if(surveydata3!AF417="", 0, 1)</f>
        <v>0</v>
      </c>
      <c r="AK418" s="11">
        <f>if(surveydata3!AG417="", 0, 1)</f>
        <v>1</v>
      </c>
      <c r="AL418" s="11">
        <f>if(surveydata3!AH417="", 0, 1)</f>
        <v>0</v>
      </c>
      <c r="AM418" s="11">
        <f>if(surveydata3!AI417="", 0, 1)</f>
        <v>0</v>
      </c>
      <c r="AN418" s="11">
        <f>if(surveydata3!AJ417="", 0, 1)</f>
        <v>0</v>
      </c>
      <c r="AO418" s="11">
        <f>if(surveydata3!AK417="", 0, 1)</f>
        <v>0</v>
      </c>
      <c r="AP418" s="11">
        <f>if(surveydata3!AL417="", 0, 1)</f>
        <v>0</v>
      </c>
      <c r="AQ418" s="11">
        <f>if(surveydata3!AM417="", 0, 1)</f>
        <v>0</v>
      </c>
      <c r="AR418" s="11">
        <f>if(surveydata3!AN417="", 0, 1)</f>
        <v>0</v>
      </c>
      <c r="AS418" s="2" t="s">
        <v>79</v>
      </c>
      <c r="AU418" t="str">
        <f t="shared" si="7"/>
        <v>Slack Channel</v>
      </c>
      <c r="AV418" s="2">
        <v>5.0</v>
      </c>
      <c r="AX418">
        <f t="shared" si="8"/>
        <v>5</v>
      </c>
      <c r="AY418" s="2">
        <v>6.0</v>
      </c>
      <c r="BA418">
        <f t="shared" si="9"/>
        <v>6</v>
      </c>
      <c r="BB418" s="2">
        <v>72.0</v>
      </c>
      <c r="BC418" s="2" t="s">
        <v>2091</v>
      </c>
      <c r="BD418" s="2" t="s">
        <v>101</v>
      </c>
      <c r="BF418" t="str">
        <f t="shared" si="10"/>
        <v>Google</v>
      </c>
      <c r="BG418" s="2">
        <v>10.0</v>
      </c>
      <c r="BH418" s="2" t="s">
        <v>2092</v>
      </c>
      <c r="BI418" s="2" t="s">
        <v>2093</v>
      </c>
      <c r="BJ418" s="2" t="s">
        <v>2094</v>
      </c>
      <c r="BK418" s="2">
        <v>1.0</v>
      </c>
    </row>
    <row r="419">
      <c r="A419" s="2">
        <v>416.0</v>
      </c>
      <c r="B419">
        <f>if(surveydata3!D418="", 0, 1)</f>
        <v>1</v>
      </c>
      <c r="C419">
        <f>if(surveydata3!E418="", 0, 1)</f>
        <v>1</v>
      </c>
      <c r="D419">
        <f>if(surveydata3!F418="", 0, 1)</f>
        <v>0</v>
      </c>
      <c r="E419">
        <f>if(surveydata3!G418="", 0, 1)</f>
        <v>0</v>
      </c>
      <c r="F419">
        <f>if(surveydata3!H418="", 0, 1)</f>
        <v>1</v>
      </c>
      <c r="G419">
        <f>if(surveydata3!I418="", 0, 1)</f>
        <v>0</v>
      </c>
      <c r="H419" s="4">
        <v>31277.0</v>
      </c>
      <c r="I419" s="2">
        <f t="shared" si="1"/>
        <v>33</v>
      </c>
      <c r="J419" s="2">
        <v>8.0</v>
      </c>
      <c r="K419" s="2">
        <v>30.0</v>
      </c>
      <c r="L419" s="2">
        <v>8.0</v>
      </c>
      <c r="M419" s="2">
        <v>3.0</v>
      </c>
      <c r="N419" s="2" t="s">
        <v>167</v>
      </c>
      <c r="O419" s="2">
        <v>1.0</v>
      </c>
      <c r="R419" t="str">
        <f t="shared" si="2"/>
        <v/>
      </c>
      <c r="U419" t="str">
        <f t="shared" si="3"/>
        <v/>
      </c>
      <c r="V419" s="2">
        <v>1.0</v>
      </c>
      <c r="W419" s="2" t="s">
        <v>121</v>
      </c>
      <c r="Y419" t="str">
        <f t="shared" si="4"/>
        <v>Data Engineer</v>
      </c>
      <c r="Z419" s="2" t="s">
        <v>111</v>
      </c>
      <c r="AB419" t="str">
        <f t="shared" si="5"/>
        <v>Individual Contributor</v>
      </c>
      <c r="AC419" s="2" t="s">
        <v>123</v>
      </c>
      <c r="AE419" t="str">
        <f t="shared" si="6"/>
        <v>Technology &amp; Internet</v>
      </c>
      <c r="AF419" s="2">
        <v>7.0</v>
      </c>
      <c r="AG419" s="2" t="s">
        <v>301</v>
      </c>
      <c r="AH419" s="2" t="s">
        <v>114</v>
      </c>
      <c r="AI419" s="11">
        <f>if(surveydata3!AE418="", 0, 1)</f>
        <v>0</v>
      </c>
      <c r="AJ419" s="11">
        <f>if(surveydata3!AF418="", 0, 1)</f>
        <v>0</v>
      </c>
      <c r="AK419" s="11">
        <f>if(surveydata3!AG418="", 0, 1)</f>
        <v>0</v>
      </c>
      <c r="AL419" s="11">
        <f>if(surveydata3!AH418="", 0, 1)</f>
        <v>0</v>
      </c>
      <c r="AM419" s="11">
        <f>if(surveydata3!AI418="", 0, 1)</f>
        <v>1</v>
      </c>
      <c r="AN419" s="11">
        <f>if(surveydata3!AJ418="", 0, 1)</f>
        <v>0</v>
      </c>
      <c r="AO419" s="11">
        <f>if(surveydata3!AK418="", 0, 1)</f>
        <v>0</v>
      </c>
      <c r="AP419" s="11">
        <f>if(surveydata3!AL418="", 0, 1)</f>
        <v>0</v>
      </c>
      <c r="AQ419" s="11">
        <f>if(surveydata3!AM418="", 0, 1)</f>
        <v>0</v>
      </c>
      <c r="AR419" s="11">
        <f>if(surveydata3!AN418="", 0, 1)</f>
        <v>0</v>
      </c>
      <c r="AS419" s="2" t="s">
        <v>97</v>
      </c>
      <c r="AU419" t="str">
        <f t="shared" si="7"/>
        <v>Forums</v>
      </c>
      <c r="AV419" s="2">
        <v>6.0</v>
      </c>
      <c r="AX419">
        <f t="shared" si="8"/>
        <v>6</v>
      </c>
      <c r="AY419" s="2">
        <v>6.0</v>
      </c>
      <c r="BA419">
        <f t="shared" si="9"/>
        <v>6</v>
      </c>
      <c r="BB419" s="2">
        <v>15.0</v>
      </c>
      <c r="BC419" s="2" t="s">
        <v>2095</v>
      </c>
      <c r="BD419" s="2" t="s">
        <v>101</v>
      </c>
      <c r="BF419" t="str">
        <f t="shared" si="10"/>
        <v>Google</v>
      </c>
      <c r="BG419" s="2">
        <v>10.0</v>
      </c>
      <c r="BH419" s="2" t="s">
        <v>2096</v>
      </c>
      <c r="BI419" s="2" t="s">
        <v>2097</v>
      </c>
      <c r="BJ419" s="2" t="s">
        <v>154</v>
      </c>
      <c r="BK419" s="2">
        <v>0.0</v>
      </c>
    </row>
    <row r="420">
      <c r="A420" s="2">
        <v>417.0</v>
      </c>
      <c r="B420">
        <f>if(surveydata3!D419="", 0, 1)</f>
        <v>0</v>
      </c>
      <c r="C420">
        <f>if(surveydata3!E419="", 0, 1)</f>
        <v>0</v>
      </c>
      <c r="D420">
        <f>if(surveydata3!F419="", 0, 1)</f>
        <v>0</v>
      </c>
      <c r="E420">
        <f>if(surveydata3!G419="", 0, 1)</f>
        <v>1</v>
      </c>
      <c r="F420">
        <f>if(surveydata3!H419="", 0, 1)</f>
        <v>0</v>
      </c>
      <c r="G420">
        <f>if(surveydata3!I419="", 0, 1)</f>
        <v>0</v>
      </c>
      <c r="H420" s="4">
        <v>35207.0</v>
      </c>
      <c r="I420" s="2">
        <f t="shared" si="1"/>
        <v>22</v>
      </c>
      <c r="J420" s="2">
        <v>5.0</v>
      </c>
      <c r="K420" s="2">
        <v>40.0</v>
      </c>
      <c r="L420" s="2">
        <v>16.0</v>
      </c>
      <c r="M420" s="2">
        <v>12.0</v>
      </c>
      <c r="N420" s="2" t="s">
        <v>327</v>
      </c>
      <c r="O420" s="2">
        <v>1.0</v>
      </c>
      <c r="R420" t="str">
        <f t="shared" si="2"/>
        <v/>
      </c>
      <c r="U420" t="str">
        <f t="shared" si="3"/>
        <v/>
      </c>
      <c r="V420" s="2">
        <v>1.0</v>
      </c>
      <c r="W420" s="2" t="s">
        <v>36</v>
      </c>
      <c r="Y420" t="str">
        <f t="shared" si="4"/>
        <v>Machine Learning Engineer</v>
      </c>
      <c r="Z420" s="2" t="s">
        <v>451</v>
      </c>
      <c r="AB420" t="str">
        <f t="shared" si="5"/>
        <v>Intern</v>
      </c>
      <c r="AC420" s="2" t="s">
        <v>76</v>
      </c>
      <c r="AE420" t="str">
        <f t="shared" si="6"/>
        <v>Education</v>
      </c>
      <c r="AF420" s="2">
        <v>1.0</v>
      </c>
      <c r="AG420" s="2" t="s">
        <v>1130</v>
      </c>
      <c r="AH420" s="2" t="s">
        <v>78</v>
      </c>
      <c r="AI420" s="11">
        <f>if(surveydata3!AE419="", 0, 1)</f>
        <v>0</v>
      </c>
      <c r="AJ420" s="11">
        <f>if(surveydata3!AF419="", 0, 1)</f>
        <v>0</v>
      </c>
      <c r="AK420" s="11">
        <f>if(surveydata3!AG419="", 0, 1)</f>
        <v>0</v>
      </c>
      <c r="AL420" s="11">
        <f>if(surveydata3!AH419="", 0, 1)</f>
        <v>0</v>
      </c>
      <c r="AM420" s="11">
        <f>if(surveydata3!AI419="", 0, 1)</f>
        <v>0</v>
      </c>
      <c r="AN420" s="11">
        <f>if(surveydata3!AJ419="", 0, 1)</f>
        <v>1</v>
      </c>
      <c r="AO420" s="11">
        <f>if(surveydata3!AK419="", 0, 1)</f>
        <v>0</v>
      </c>
      <c r="AP420" s="11">
        <f>if(surveydata3!AL419="", 0, 1)</f>
        <v>0</v>
      </c>
      <c r="AQ420" s="11">
        <f>if(surveydata3!AM419="", 0, 1)</f>
        <v>0</v>
      </c>
      <c r="AR420" s="11">
        <f>if(surveydata3!AN419="", 0, 1)</f>
        <v>0</v>
      </c>
      <c r="AS420" s="2" t="s">
        <v>116</v>
      </c>
      <c r="AU420" t="str">
        <f t="shared" si="7"/>
        <v>Stack Overflow</v>
      </c>
      <c r="AV420" s="2">
        <v>5.0</v>
      </c>
      <c r="AX420">
        <f t="shared" si="8"/>
        <v>5</v>
      </c>
      <c r="AY420" s="2">
        <v>4.0</v>
      </c>
      <c r="BA420">
        <f t="shared" si="9"/>
        <v>4</v>
      </c>
      <c r="BB420" s="2">
        <v>3.0</v>
      </c>
      <c r="BC420" s="2" t="s">
        <v>2098</v>
      </c>
      <c r="BD420" s="2" t="s">
        <v>101</v>
      </c>
      <c r="BF420" t="str">
        <f t="shared" si="10"/>
        <v>Google</v>
      </c>
      <c r="BG420" s="2">
        <v>10.0</v>
      </c>
      <c r="BH420" s="2" t="s">
        <v>2099</v>
      </c>
      <c r="BI420" s="2" t="s">
        <v>299</v>
      </c>
      <c r="BJ420" s="2" t="s">
        <v>2100</v>
      </c>
      <c r="BK420" s="2">
        <v>1.0</v>
      </c>
    </row>
    <row r="421">
      <c r="A421" s="2">
        <v>418.0</v>
      </c>
      <c r="B421">
        <f>if(surveydata3!D420="", 0, 1)</f>
        <v>0</v>
      </c>
      <c r="C421">
        <f>if(surveydata3!E420="", 0, 1)</f>
        <v>0</v>
      </c>
      <c r="D421">
        <f>if(surveydata3!F420="", 0, 1)</f>
        <v>0</v>
      </c>
      <c r="E421">
        <f>if(surveydata3!G420="", 0, 1)</f>
        <v>0</v>
      </c>
      <c r="F421">
        <f>if(surveydata3!H420="", 0, 1)</f>
        <v>1</v>
      </c>
      <c r="G421">
        <f>if(surveydata3!I420="", 0, 1)</f>
        <v>0</v>
      </c>
      <c r="H421" s="4">
        <v>30898.0</v>
      </c>
      <c r="I421" s="2">
        <f t="shared" si="1"/>
        <v>34</v>
      </c>
      <c r="J421" s="2">
        <v>8.0</v>
      </c>
      <c r="K421" s="2">
        <v>180.0</v>
      </c>
      <c r="L421" s="2">
        <v>6.0</v>
      </c>
      <c r="M421" s="2">
        <v>200.0</v>
      </c>
      <c r="N421" s="2" t="s">
        <v>291</v>
      </c>
      <c r="O421" s="2">
        <v>0.0</v>
      </c>
      <c r="P421" s="2" t="s">
        <v>71</v>
      </c>
      <c r="R421" t="str">
        <f t="shared" si="2"/>
        <v>hoodie</v>
      </c>
      <c r="S421" s="2" t="s">
        <v>90</v>
      </c>
      <c r="U421" t="str">
        <f t="shared" si="3"/>
        <v>”Math - all the cool kids are doing it”</v>
      </c>
      <c r="V421" s="2">
        <v>1.0</v>
      </c>
      <c r="W421" s="2" t="s">
        <v>315</v>
      </c>
      <c r="Y421" t="str">
        <f t="shared" si="4"/>
        <v>Software Engineer</v>
      </c>
      <c r="Z421" s="2" t="s">
        <v>111</v>
      </c>
      <c r="AB421" t="str">
        <f t="shared" si="5"/>
        <v>Individual Contributor</v>
      </c>
      <c r="AD421" s="2" t="s">
        <v>1010</v>
      </c>
      <c r="AE421" t="str">
        <f t="shared" si="6"/>
        <v>Finance</v>
      </c>
      <c r="AF421" s="2">
        <v>9.0</v>
      </c>
      <c r="AH421" s="2" t="s">
        <v>114</v>
      </c>
      <c r="AI421" s="11">
        <f>if(surveydata3!AE420="", 0, 1)</f>
        <v>0</v>
      </c>
      <c r="AJ421" s="11">
        <f>if(surveydata3!AF420="", 0, 1)</f>
        <v>0</v>
      </c>
      <c r="AK421" s="11">
        <f>if(surveydata3!AG420="", 0, 1)</f>
        <v>1</v>
      </c>
      <c r="AL421" s="11">
        <f>if(surveydata3!AH420="", 0, 1)</f>
        <v>0</v>
      </c>
      <c r="AM421" s="11">
        <f>if(surveydata3!AI420="", 0, 1)</f>
        <v>0</v>
      </c>
      <c r="AN421" s="11">
        <f>if(surveydata3!AJ420="", 0, 1)</f>
        <v>0</v>
      </c>
      <c r="AO421" s="11">
        <f>if(surveydata3!AK420="", 0, 1)</f>
        <v>0</v>
      </c>
      <c r="AP421" s="11">
        <f>if(surveydata3!AL420="", 0, 1)</f>
        <v>0</v>
      </c>
      <c r="AQ421" s="11">
        <f>if(surveydata3!AM420="", 0, 1)</f>
        <v>0</v>
      </c>
      <c r="AR421" s="11">
        <f>if(surveydata3!AN420="", 0, 1)</f>
        <v>0</v>
      </c>
      <c r="AS421" s="2" t="s">
        <v>97</v>
      </c>
      <c r="AU421" t="str">
        <f t="shared" si="7"/>
        <v>Forums</v>
      </c>
      <c r="AV421" s="2">
        <v>4.0</v>
      </c>
      <c r="AX421">
        <f t="shared" si="8"/>
        <v>4</v>
      </c>
      <c r="AY421" s="2">
        <v>2.0</v>
      </c>
      <c r="BA421">
        <f t="shared" si="9"/>
        <v>2</v>
      </c>
      <c r="BB421" s="2">
        <v>800.0</v>
      </c>
      <c r="BC421" s="2" t="s">
        <v>2101</v>
      </c>
      <c r="BD421" s="2" t="s">
        <v>101</v>
      </c>
      <c r="BF421" t="str">
        <f t="shared" si="10"/>
        <v>Google</v>
      </c>
      <c r="BG421" s="2">
        <v>9.0</v>
      </c>
      <c r="BH421" s="2" t="s">
        <v>1685</v>
      </c>
      <c r="BI421" s="2" t="s">
        <v>1685</v>
      </c>
      <c r="BK421" s="2">
        <v>1.0</v>
      </c>
    </row>
    <row r="422">
      <c r="A422" s="2">
        <v>419.0</v>
      </c>
      <c r="B422">
        <f>if(surveydata3!D421="", 0, 1)</f>
        <v>0</v>
      </c>
      <c r="C422">
        <f>if(surveydata3!E421="", 0, 1)</f>
        <v>1</v>
      </c>
      <c r="D422">
        <f>if(surveydata3!F421="", 0, 1)</f>
        <v>0</v>
      </c>
      <c r="E422">
        <f>if(surveydata3!G421="", 0, 1)</f>
        <v>1</v>
      </c>
      <c r="F422">
        <f>if(surveydata3!H421="", 0, 1)</f>
        <v>1</v>
      </c>
      <c r="G422">
        <f>if(surveydata3!I421="", 0, 1)</f>
        <v>0</v>
      </c>
      <c r="H422" s="4">
        <v>32560.0</v>
      </c>
      <c r="I422" s="2">
        <f t="shared" si="1"/>
        <v>29</v>
      </c>
      <c r="J422" s="2">
        <v>7.0</v>
      </c>
      <c r="K422" s="2">
        <v>60.0</v>
      </c>
      <c r="L422" s="2">
        <v>540.0</v>
      </c>
      <c r="M422" s="2">
        <v>12.0</v>
      </c>
      <c r="N422" s="2" t="s">
        <v>167</v>
      </c>
      <c r="O422" s="2">
        <v>0.0</v>
      </c>
      <c r="P422" s="2" t="s">
        <v>129</v>
      </c>
      <c r="R422" t="str">
        <f t="shared" si="2"/>
        <v>backpack</v>
      </c>
      <c r="S422" s="2" t="s">
        <v>90</v>
      </c>
      <c r="U422" t="str">
        <f t="shared" si="3"/>
        <v>”Math - all the cool kids are doing it”</v>
      </c>
      <c r="V422" s="2">
        <v>1.0</v>
      </c>
      <c r="W422" s="2" t="s">
        <v>121</v>
      </c>
      <c r="Y422" t="str">
        <f t="shared" si="4"/>
        <v>Data Engineer</v>
      </c>
      <c r="Z422" s="2" t="s">
        <v>111</v>
      </c>
      <c r="AB422" t="str">
        <f t="shared" si="5"/>
        <v>Individual Contributor</v>
      </c>
      <c r="AC422" s="2" t="s">
        <v>760</v>
      </c>
      <c r="AE422" t="str">
        <f t="shared" si="6"/>
        <v>Airlines &amp; Aerospace (including Defense)</v>
      </c>
      <c r="AF422" s="2">
        <v>5.0</v>
      </c>
      <c r="AG422" s="2" t="s">
        <v>2102</v>
      </c>
      <c r="AH422" s="2" t="s">
        <v>114</v>
      </c>
      <c r="AI422" s="11">
        <f>if(surveydata3!AE421="", 0, 1)</f>
        <v>0</v>
      </c>
      <c r="AJ422" s="11">
        <f>if(surveydata3!AF421="", 0, 1)</f>
        <v>0</v>
      </c>
      <c r="AK422" s="11">
        <f>if(surveydata3!AG421="", 0, 1)</f>
        <v>1</v>
      </c>
      <c r="AL422" s="11">
        <f>if(surveydata3!AH421="", 0, 1)</f>
        <v>0</v>
      </c>
      <c r="AM422" s="11">
        <f>if(surveydata3!AI421="", 0, 1)</f>
        <v>1</v>
      </c>
      <c r="AN422" s="11">
        <f>if(surveydata3!AJ421="", 0, 1)</f>
        <v>0</v>
      </c>
      <c r="AO422" s="11">
        <f>if(surveydata3!AK421="", 0, 1)</f>
        <v>0</v>
      </c>
      <c r="AP422" s="11">
        <f>if(surveydata3!AL421="", 0, 1)</f>
        <v>0</v>
      </c>
      <c r="AQ422" s="11">
        <f>if(surveydata3!AM421="", 0, 1)</f>
        <v>0</v>
      </c>
      <c r="AR422" s="11">
        <f>if(surveydata3!AN421="", 0, 1)</f>
        <v>0</v>
      </c>
      <c r="AS422" s="2" t="s">
        <v>97</v>
      </c>
      <c r="AU422" t="str">
        <f t="shared" si="7"/>
        <v>Forums</v>
      </c>
      <c r="AW422" s="2" t="s">
        <v>728</v>
      </c>
      <c r="AX422" t="str">
        <f t="shared" si="8"/>
        <v>10+</v>
      </c>
      <c r="AY422" s="2">
        <v>6.0</v>
      </c>
      <c r="BA422">
        <f t="shared" si="9"/>
        <v>6</v>
      </c>
      <c r="BB422" s="2">
        <v>400.0</v>
      </c>
      <c r="BC422" s="2" t="s">
        <v>2103</v>
      </c>
      <c r="BD422" s="2" t="s">
        <v>101</v>
      </c>
      <c r="BF422" t="str">
        <f t="shared" si="10"/>
        <v>Google</v>
      </c>
      <c r="BG422" s="2">
        <v>8.0</v>
      </c>
      <c r="BH422" s="2" t="s">
        <v>2104</v>
      </c>
      <c r="BK422" s="2">
        <v>1.0</v>
      </c>
    </row>
    <row r="423">
      <c r="A423" s="2">
        <v>420.0</v>
      </c>
      <c r="B423">
        <f>if(surveydata3!D422="", 0, 1)</f>
        <v>0</v>
      </c>
      <c r="C423">
        <f>if(surveydata3!E422="", 0, 1)</f>
        <v>0</v>
      </c>
      <c r="D423">
        <f>if(surveydata3!F422="", 0, 1)</f>
        <v>1</v>
      </c>
      <c r="E423">
        <f>if(surveydata3!G422="", 0, 1)</f>
        <v>1</v>
      </c>
      <c r="F423">
        <f>if(surveydata3!H422="", 0, 1)</f>
        <v>1</v>
      </c>
      <c r="G423">
        <f>if(surveydata3!I422="", 0, 1)</f>
        <v>0</v>
      </c>
      <c r="H423" s="4">
        <v>34123.0</v>
      </c>
      <c r="I423" s="2">
        <f t="shared" si="1"/>
        <v>25</v>
      </c>
      <c r="J423" s="2">
        <v>7.0</v>
      </c>
      <c r="K423" s="2">
        <v>3.0</v>
      </c>
      <c r="L423" s="2">
        <v>8.0</v>
      </c>
      <c r="M423" s="2">
        <v>6.0</v>
      </c>
      <c r="N423" s="2" t="s">
        <v>192</v>
      </c>
      <c r="O423" s="2">
        <v>1.0</v>
      </c>
      <c r="R423" t="str">
        <f t="shared" si="2"/>
        <v/>
      </c>
      <c r="U423" t="str">
        <f t="shared" si="3"/>
        <v/>
      </c>
      <c r="V423" s="2">
        <v>1.0</v>
      </c>
      <c r="W423" s="2" t="s">
        <v>213</v>
      </c>
      <c r="Y423" t="str">
        <f t="shared" si="4"/>
        <v>Business Intelligence / Business Analyst</v>
      </c>
      <c r="Z423" s="2" t="s">
        <v>111</v>
      </c>
      <c r="AB423" t="str">
        <f t="shared" si="5"/>
        <v>Individual Contributor</v>
      </c>
      <c r="AC423" s="2" t="s">
        <v>175</v>
      </c>
      <c r="AE423" t="str">
        <f t="shared" si="6"/>
        <v>Manufacturing</v>
      </c>
      <c r="AF423" s="2">
        <v>1.0</v>
      </c>
      <c r="AH423" s="2" t="s">
        <v>78</v>
      </c>
      <c r="AI423" s="11">
        <f>if(surveydata3!AE422="", 0, 1)</f>
        <v>0</v>
      </c>
      <c r="AJ423" s="11">
        <f>if(surveydata3!AF422="", 0, 1)</f>
        <v>0</v>
      </c>
      <c r="AK423" s="11">
        <f>if(surveydata3!AG422="", 0, 1)</f>
        <v>0</v>
      </c>
      <c r="AL423" s="11">
        <f>if(surveydata3!AH422="", 0, 1)</f>
        <v>0</v>
      </c>
      <c r="AM423" s="11">
        <f>if(surveydata3!AI422="", 0, 1)</f>
        <v>1</v>
      </c>
      <c r="AN423" s="11">
        <f>if(surveydata3!AJ422="", 0, 1)</f>
        <v>0</v>
      </c>
      <c r="AO423" s="11">
        <f>if(surveydata3!AK422="", 0, 1)</f>
        <v>0</v>
      </c>
      <c r="AP423" s="11">
        <f>if(surveydata3!AL422="", 0, 1)</f>
        <v>0</v>
      </c>
      <c r="AQ423" s="11">
        <f>if(surveydata3!AM422="", 0, 1)</f>
        <v>0</v>
      </c>
      <c r="AR423" s="11">
        <f>if(surveydata3!AN422="", 0, 1)</f>
        <v>0</v>
      </c>
      <c r="AS423" s="2" t="s">
        <v>97</v>
      </c>
      <c r="AU423" t="str">
        <f t="shared" si="7"/>
        <v>Forums</v>
      </c>
      <c r="AV423" s="2">
        <v>3.0</v>
      </c>
      <c r="AX423">
        <f t="shared" si="8"/>
        <v>3</v>
      </c>
      <c r="AZ423" s="2">
        <v>8.0</v>
      </c>
      <c r="BA423">
        <f t="shared" si="9"/>
        <v>8</v>
      </c>
      <c r="BB423" s="2">
        <v>10.0</v>
      </c>
      <c r="BC423" s="2" t="s">
        <v>2105</v>
      </c>
      <c r="BD423" s="2" t="s">
        <v>84</v>
      </c>
      <c r="BF423" t="str">
        <f t="shared" si="10"/>
        <v>Friend / word of mouth</v>
      </c>
      <c r="BG423" s="2">
        <v>9.0</v>
      </c>
      <c r="BH423" s="2" t="s">
        <v>2106</v>
      </c>
      <c r="BI423" s="2" t="s">
        <v>2107</v>
      </c>
      <c r="BJ423" s="2" t="s">
        <v>2108</v>
      </c>
      <c r="BK423" s="2">
        <v>1.0</v>
      </c>
    </row>
    <row r="424">
      <c r="A424" s="2">
        <v>421.0</v>
      </c>
      <c r="B424">
        <f>if(surveydata3!D423="", 0, 1)</f>
        <v>1</v>
      </c>
      <c r="C424">
        <f>if(surveydata3!E423="", 0, 1)</f>
        <v>1</v>
      </c>
      <c r="D424">
        <f>if(surveydata3!F423="", 0, 1)</f>
        <v>1</v>
      </c>
      <c r="E424">
        <f>if(surveydata3!G423="", 0, 1)</f>
        <v>0</v>
      </c>
      <c r="F424">
        <f>if(surveydata3!H423="", 0, 1)</f>
        <v>1</v>
      </c>
      <c r="G424">
        <f>if(surveydata3!I423="", 0, 1)</f>
        <v>0</v>
      </c>
      <c r="H424" s="4">
        <v>34931.0</v>
      </c>
      <c r="I424" s="2">
        <f t="shared" si="1"/>
        <v>23</v>
      </c>
      <c r="J424" s="2">
        <v>8.0</v>
      </c>
      <c r="K424" s="2">
        <v>0.0</v>
      </c>
      <c r="L424" s="2">
        <v>10.0</v>
      </c>
      <c r="M424" s="2">
        <v>2.0</v>
      </c>
      <c r="N424" s="2" t="s">
        <v>120</v>
      </c>
      <c r="O424" s="2">
        <v>0.0</v>
      </c>
      <c r="P424" s="2" t="s">
        <v>129</v>
      </c>
      <c r="R424" t="str">
        <f t="shared" si="2"/>
        <v>backpack</v>
      </c>
      <c r="S424" s="2" t="s">
        <v>135</v>
      </c>
      <c r="U424" t="str">
        <f t="shared" si="3"/>
        <v>“A quality life demands quality questions”</v>
      </c>
      <c r="V424" s="2">
        <v>0.0</v>
      </c>
      <c r="Y424" t="str">
        <f t="shared" si="4"/>
        <v/>
      </c>
      <c r="AB424" t="str">
        <f t="shared" si="5"/>
        <v/>
      </c>
      <c r="AE424" t="str">
        <f t="shared" si="6"/>
        <v/>
      </c>
      <c r="AH424" s="2" t="s">
        <v>78</v>
      </c>
      <c r="AI424" s="11">
        <f>if(surveydata3!AE423="", 0, 1)</f>
        <v>0</v>
      </c>
      <c r="AJ424" s="11">
        <f>if(surveydata3!AF423="", 0, 1)</f>
        <v>0</v>
      </c>
      <c r="AK424" s="11">
        <f>if(surveydata3!AG423="", 0, 1)</f>
        <v>0</v>
      </c>
      <c r="AL424" s="11">
        <f>if(surveydata3!AH423="", 0, 1)</f>
        <v>1</v>
      </c>
      <c r="AM424" s="11">
        <f>if(surveydata3!AI423="", 0, 1)</f>
        <v>0</v>
      </c>
      <c r="AN424" s="11">
        <f>if(surveydata3!AJ423="", 0, 1)</f>
        <v>0</v>
      </c>
      <c r="AO424" s="11">
        <f>if(surveydata3!AK423="", 0, 1)</f>
        <v>0</v>
      </c>
      <c r="AP424" s="11">
        <f>if(surveydata3!AL423="", 0, 1)</f>
        <v>0</v>
      </c>
      <c r="AQ424" s="11">
        <f>if(surveydata3!AM423="", 0, 1)</f>
        <v>0</v>
      </c>
      <c r="AR424" s="11">
        <f>if(surveydata3!AN423="", 0, 1)</f>
        <v>1</v>
      </c>
      <c r="AS424" s="2" t="s">
        <v>97</v>
      </c>
      <c r="AU424" t="str">
        <f t="shared" si="7"/>
        <v>Forums</v>
      </c>
      <c r="AW424" s="2">
        <v>25.0</v>
      </c>
      <c r="AX424">
        <f t="shared" si="8"/>
        <v>25</v>
      </c>
      <c r="AZ424" s="2">
        <v>10.0</v>
      </c>
      <c r="BA424">
        <f t="shared" si="9"/>
        <v>10</v>
      </c>
      <c r="BB424" s="2">
        <v>12.0</v>
      </c>
      <c r="BC424" s="2" t="s">
        <v>2109</v>
      </c>
      <c r="BD424" s="2" t="s">
        <v>101</v>
      </c>
      <c r="BF424" t="str">
        <f t="shared" si="10"/>
        <v>Google</v>
      </c>
      <c r="BG424" s="2">
        <v>10.0</v>
      </c>
      <c r="BH424" s="2" t="s">
        <v>2110</v>
      </c>
      <c r="BI424" s="2" t="s">
        <v>2111</v>
      </c>
      <c r="BJ424" s="2" t="s">
        <v>2112</v>
      </c>
      <c r="BK424" s="2">
        <v>1.0</v>
      </c>
    </row>
    <row r="425">
      <c r="A425" s="2">
        <v>422.0</v>
      </c>
      <c r="B425">
        <f>if(surveydata3!D424="", 0, 1)</f>
        <v>0</v>
      </c>
      <c r="C425">
        <f>if(surveydata3!E424="", 0, 1)</f>
        <v>1</v>
      </c>
      <c r="D425">
        <f>if(surveydata3!F424="", 0, 1)</f>
        <v>0</v>
      </c>
      <c r="E425">
        <f>if(surveydata3!G424="", 0, 1)</f>
        <v>0</v>
      </c>
      <c r="F425">
        <f>if(surveydata3!H424="", 0, 1)</f>
        <v>1</v>
      </c>
      <c r="G425">
        <f>if(surveydata3!I424="", 0, 1)</f>
        <v>0</v>
      </c>
      <c r="H425" s="4">
        <v>33568.0</v>
      </c>
      <c r="I425" s="2">
        <f t="shared" si="1"/>
        <v>26</v>
      </c>
      <c r="J425" s="2">
        <v>7.0</v>
      </c>
      <c r="K425" s="2">
        <v>1.0</v>
      </c>
      <c r="L425" s="2">
        <v>10.0</v>
      </c>
      <c r="M425" s="2">
        <v>10.0</v>
      </c>
      <c r="N425" s="2" t="s">
        <v>291</v>
      </c>
      <c r="O425" s="2">
        <v>1.0</v>
      </c>
      <c r="R425" t="str">
        <f t="shared" si="2"/>
        <v/>
      </c>
      <c r="U425" t="str">
        <f t="shared" si="3"/>
        <v/>
      </c>
      <c r="V425" s="2">
        <v>1.0</v>
      </c>
      <c r="W425" s="2" t="s">
        <v>35</v>
      </c>
      <c r="Y425" t="str">
        <f t="shared" si="4"/>
        <v>Data Analyst</v>
      </c>
      <c r="Z425" s="2" t="s">
        <v>111</v>
      </c>
      <c r="AB425" t="str">
        <f t="shared" si="5"/>
        <v>Individual Contributor</v>
      </c>
      <c r="AC425" s="2" t="s">
        <v>123</v>
      </c>
      <c r="AE425" t="str">
        <f t="shared" si="6"/>
        <v>Technology &amp; Internet</v>
      </c>
      <c r="AF425" s="2">
        <v>3.0</v>
      </c>
      <c r="AG425" s="2" t="s">
        <v>2113</v>
      </c>
      <c r="AH425" s="2" t="s">
        <v>78</v>
      </c>
      <c r="AI425" s="11">
        <f>if(surveydata3!AE424="", 0, 1)</f>
        <v>0</v>
      </c>
      <c r="AJ425" s="11">
        <f>if(surveydata3!AF424="", 0, 1)</f>
        <v>0</v>
      </c>
      <c r="AK425" s="11">
        <f>if(surveydata3!AG424="", 0, 1)</f>
        <v>0</v>
      </c>
      <c r="AL425" s="11">
        <f>if(surveydata3!AH424="", 0, 1)</f>
        <v>0</v>
      </c>
      <c r="AM425" s="11">
        <f>if(surveydata3!AI424="", 0, 1)</f>
        <v>0</v>
      </c>
      <c r="AN425" s="11">
        <f>if(surveydata3!AJ424="", 0, 1)</f>
        <v>1</v>
      </c>
      <c r="AO425" s="11">
        <f>if(surveydata3!AK424="", 0, 1)</f>
        <v>0</v>
      </c>
      <c r="AP425" s="11">
        <f>if(surveydata3!AL424="", 0, 1)</f>
        <v>0</v>
      </c>
      <c r="AQ425" s="11">
        <f>if(surveydata3!AM424="", 0, 1)</f>
        <v>0</v>
      </c>
      <c r="AR425" s="11">
        <f>if(surveydata3!AN424="", 0, 1)</f>
        <v>0</v>
      </c>
      <c r="AS425" s="2" t="s">
        <v>97</v>
      </c>
      <c r="AU425" t="str">
        <f t="shared" si="7"/>
        <v>Forums</v>
      </c>
      <c r="AW425" s="2">
        <v>15.0</v>
      </c>
      <c r="AX425">
        <f t="shared" si="8"/>
        <v>15</v>
      </c>
      <c r="AY425" s="2">
        <v>3.0</v>
      </c>
      <c r="BA425">
        <f t="shared" si="9"/>
        <v>3</v>
      </c>
      <c r="BB425" s="2">
        <v>20.0</v>
      </c>
      <c r="BC425" s="2" t="s">
        <v>2114</v>
      </c>
      <c r="BD425" s="2" t="s">
        <v>101</v>
      </c>
      <c r="BF425" t="str">
        <f t="shared" si="10"/>
        <v>Google</v>
      </c>
      <c r="BG425" s="2">
        <v>10.0</v>
      </c>
      <c r="BH425" s="2" t="s">
        <v>2115</v>
      </c>
      <c r="BI425" s="2" t="s">
        <v>2116</v>
      </c>
      <c r="BJ425" s="2" t="s">
        <v>2117</v>
      </c>
      <c r="BK425" s="2">
        <v>0.0</v>
      </c>
    </row>
    <row r="426">
      <c r="A426" s="2">
        <v>423.0</v>
      </c>
      <c r="B426">
        <f>if(surveydata3!D425="", 0, 1)</f>
        <v>0</v>
      </c>
      <c r="C426">
        <f>if(surveydata3!E425="", 0, 1)</f>
        <v>1</v>
      </c>
      <c r="D426">
        <f>if(surveydata3!F425="", 0, 1)</f>
        <v>0</v>
      </c>
      <c r="E426">
        <f>if(surveydata3!G425="", 0, 1)</f>
        <v>1</v>
      </c>
      <c r="F426">
        <f>if(surveydata3!H425="", 0, 1)</f>
        <v>0</v>
      </c>
      <c r="G426">
        <f>if(surveydata3!I425="", 0, 1)</f>
        <v>0</v>
      </c>
      <c r="H426" s="4">
        <v>29795.0</v>
      </c>
      <c r="I426" s="2">
        <f t="shared" si="1"/>
        <v>37</v>
      </c>
      <c r="J426" s="2">
        <v>6.0</v>
      </c>
      <c r="K426" s="2">
        <v>60.0</v>
      </c>
      <c r="L426" s="2">
        <v>7.0</v>
      </c>
      <c r="M426" s="2">
        <v>10.0</v>
      </c>
      <c r="N426" s="2" t="s">
        <v>120</v>
      </c>
      <c r="O426" s="2">
        <v>1.0</v>
      </c>
      <c r="R426" t="str">
        <f t="shared" si="2"/>
        <v/>
      </c>
      <c r="U426" t="str">
        <f t="shared" si="3"/>
        <v/>
      </c>
      <c r="V426" s="2">
        <v>1.0</v>
      </c>
      <c r="W426" s="2" t="s">
        <v>315</v>
      </c>
      <c r="Y426" t="str">
        <f t="shared" si="4"/>
        <v>Software Engineer</v>
      </c>
      <c r="Z426" s="2" t="s">
        <v>147</v>
      </c>
      <c r="AB426" t="str">
        <f t="shared" si="5"/>
        <v>Not Applicable</v>
      </c>
      <c r="AC426" s="2" t="s">
        <v>123</v>
      </c>
      <c r="AE426" t="str">
        <f t="shared" si="6"/>
        <v>Technology &amp; Internet</v>
      </c>
      <c r="AF426" s="2">
        <v>11.0</v>
      </c>
      <c r="AG426" s="2" t="s">
        <v>2118</v>
      </c>
      <c r="AH426" s="2" t="s">
        <v>114</v>
      </c>
      <c r="AI426" s="11">
        <f>if(surveydata3!AE425="", 0, 1)</f>
        <v>0</v>
      </c>
      <c r="AJ426" s="11">
        <f>if(surveydata3!AF425="", 0, 1)</f>
        <v>0</v>
      </c>
      <c r="AK426" s="11">
        <f>if(surveydata3!AG425="", 0, 1)</f>
        <v>0</v>
      </c>
      <c r="AL426" s="11">
        <f>if(surveydata3!AH425="", 0, 1)</f>
        <v>0</v>
      </c>
      <c r="AM426" s="11">
        <f>if(surveydata3!AI425="", 0, 1)</f>
        <v>1</v>
      </c>
      <c r="AN426" s="11">
        <f>if(surveydata3!AJ425="", 0, 1)</f>
        <v>0</v>
      </c>
      <c r="AO426" s="11">
        <f>if(surveydata3!AK425="", 0, 1)</f>
        <v>0</v>
      </c>
      <c r="AP426" s="11">
        <f>if(surveydata3!AL425="", 0, 1)</f>
        <v>0</v>
      </c>
      <c r="AQ426" s="11">
        <f>if(surveydata3!AM425="", 0, 1)</f>
        <v>0</v>
      </c>
      <c r="AR426" s="11">
        <f>if(surveydata3!AN425="", 0, 1)</f>
        <v>0</v>
      </c>
      <c r="AS426" s="2" t="s">
        <v>116</v>
      </c>
      <c r="AU426" t="str">
        <f t="shared" si="7"/>
        <v>Stack Overflow</v>
      </c>
      <c r="AV426" s="2">
        <v>4.0</v>
      </c>
      <c r="AX426">
        <f t="shared" si="8"/>
        <v>4</v>
      </c>
      <c r="AY426" s="2">
        <v>4.0</v>
      </c>
      <c r="BA426">
        <f t="shared" si="9"/>
        <v>4</v>
      </c>
      <c r="BB426" s="2">
        <v>10.0</v>
      </c>
      <c r="BC426" s="2" t="s">
        <v>2119</v>
      </c>
      <c r="BD426" s="2" t="s">
        <v>101</v>
      </c>
      <c r="BF426" t="str">
        <f t="shared" si="10"/>
        <v>Google</v>
      </c>
      <c r="BG426" s="2">
        <v>10.0</v>
      </c>
      <c r="BH426" s="2" t="s">
        <v>2120</v>
      </c>
      <c r="BI426" s="2" t="s">
        <v>2121</v>
      </c>
      <c r="BJ426" s="2" t="s">
        <v>2122</v>
      </c>
      <c r="BK426" s="2">
        <v>1.0</v>
      </c>
    </row>
    <row r="427">
      <c r="A427" s="2">
        <v>424.0</v>
      </c>
      <c r="B427">
        <f>if(surveydata3!D426="", 0, 1)</f>
        <v>0</v>
      </c>
      <c r="C427">
        <f>if(surveydata3!E426="", 0, 1)</f>
        <v>1</v>
      </c>
      <c r="D427">
        <f>if(surveydata3!F426="", 0, 1)</f>
        <v>0</v>
      </c>
      <c r="E427">
        <f>if(surveydata3!G426="", 0, 1)</f>
        <v>1</v>
      </c>
      <c r="F427">
        <f>if(surveydata3!H426="", 0, 1)</f>
        <v>0</v>
      </c>
      <c r="G427">
        <f>if(surveydata3!I426="", 0, 1)</f>
        <v>0</v>
      </c>
      <c r="H427" s="4">
        <v>34095.0</v>
      </c>
      <c r="I427" s="2">
        <f t="shared" si="1"/>
        <v>25</v>
      </c>
      <c r="J427" s="2">
        <v>5.0</v>
      </c>
      <c r="K427" s="2">
        <v>240.0</v>
      </c>
      <c r="L427" s="2">
        <v>6.0</v>
      </c>
      <c r="M427" s="2">
        <v>24.0</v>
      </c>
      <c r="N427" s="2" t="s">
        <v>134</v>
      </c>
      <c r="O427" s="2">
        <v>1.0</v>
      </c>
      <c r="R427" t="str">
        <f t="shared" si="2"/>
        <v/>
      </c>
      <c r="U427" t="str">
        <f t="shared" si="3"/>
        <v/>
      </c>
      <c r="V427" s="2">
        <v>1.0</v>
      </c>
      <c r="W427" s="2" t="s">
        <v>315</v>
      </c>
      <c r="Y427" t="str">
        <f t="shared" si="4"/>
        <v>Software Engineer</v>
      </c>
      <c r="Z427" s="2" t="s">
        <v>147</v>
      </c>
      <c r="AB427" t="str">
        <f t="shared" si="5"/>
        <v>Not Applicable</v>
      </c>
      <c r="AC427" s="2" t="s">
        <v>123</v>
      </c>
      <c r="AE427" t="str">
        <f t="shared" si="6"/>
        <v>Technology &amp; Internet</v>
      </c>
      <c r="AF427" s="2">
        <v>2.0</v>
      </c>
      <c r="AG427" s="2" t="s">
        <v>2123</v>
      </c>
      <c r="AH427" s="2" t="s">
        <v>464</v>
      </c>
      <c r="AI427" s="11">
        <f>if(surveydata3!AE426="", 0, 1)</f>
        <v>0</v>
      </c>
      <c r="AJ427" s="11">
        <f>if(surveydata3!AF426="", 0, 1)</f>
        <v>0</v>
      </c>
      <c r="AK427" s="11">
        <f>if(surveydata3!AG426="", 0, 1)</f>
        <v>0</v>
      </c>
      <c r="AL427" s="11">
        <f>if(surveydata3!AH426="", 0, 1)</f>
        <v>0</v>
      </c>
      <c r="AM427" s="11">
        <f>if(surveydata3!AI426="", 0, 1)</f>
        <v>0</v>
      </c>
      <c r="AN427" s="11">
        <f>if(surveydata3!AJ426="", 0, 1)</f>
        <v>1</v>
      </c>
      <c r="AO427" s="11">
        <f>if(surveydata3!AK426="", 0, 1)</f>
        <v>0</v>
      </c>
      <c r="AP427" s="11">
        <f>if(surveydata3!AL426="", 0, 1)</f>
        <v>0</v>
      </c>
      <c r="AQ427" s="11">
        <f>if(surveydata3!AM426="", 0, 1)</f>
        <v>0</v>
      </c>
      <c r="AR427" s="11">
        <f>if(surveydata3!AN426="", 0, 1)</f>
        <v>0</v>
      </c>
      <c r="AS427" s="2" t="s">
        <v>79</v>
      </c>
      <c r="AU427" t="str">
        <f t="shared" si="7"/>
        <v>Slack Channel</v>
      </c>
      <c r="AV427" s="2">
        <v>4.0</v>
      </c>
      <c r="AX427">
        <f t="shared" si="8"/>
        <v>4</v>
      </c>
      <c r="AY427" s="2">
        <v>4.0</v>
      </c>
      <c r="BA427">
        <f t="shared" si="9"/>
        <v>4</v>
      </c>
      <c r="BB427" s="2">
        <v>12.0</v>
      </c>
      <c r="BC427" s="2" t="s">
        <v>2124</v>
      </c>
      <c r="BD427" s="2" t="s">
        <v>101</v>
      </c>
      <c r="BF427" t="str">
        <f t="shared" si="10"/>
        <v>Google</v>
      </c>
      <c r="BG427" s="2">
        <v>10.0</v>
      </c>
      <c r="BH427" s="2" t="s">
        <v>2125</v>
      </c>
      <c r="BK427" s="2">
        <v>0.0</v>
      </c>
    </row>
    <row r="428">
      <c r="A428" s="2">
        <v>425.0</v>
      </c>
      <c r="B428">
        <f>if(surveydata3!D427="", 0, 1)</f>
        <v>1</v>
      </c>
      <c r="C428">
        <f>if(surveydata3!E427="", 0, 1)</f>
        <v>0</v>
      </c>
      <c r="D428">
        <f>if(surveydata3!F427="", 0, 1)</f>
        <v>0</v>
      </c>
      <c r="E428">
        <f>if(surveydata3!G427="", 0, 1)</f>
        <v>0</v>
      </c>
      <c r="F428">
        <f>if(surveydata3!H427="", 0, 1)</f>
        <v>0</v>
      </c>
      <c r="G428">
        <f>if(surveydata3!I427="", 0, 1)</f>
        <v>0</v>
      </c>
      <c r="H428" s="4">
        <v>22450.0</v>
      </c>
      <c r="I428" s="2">
        <f t="shared" si="1"/>
        <v>57</v>
      </c>
      <c r="J428" s="2">
        <v>7.0</v>
      </c>
      <c r="K428" s="2">
        <v>0.0</v>
      </c>
      <c r="L428" s="2">
        <v>8.0</v>
      </c>
      <c r="M428" s="2">
        <v>15.0</v>
      </c>
      <c r="N428" s="2" t="s">
        <v>167</v>
      </c>
      <c r="O428" s="2">
        <v>0.0</v>
      </c>
      <c r="P428" s="2" t="s">
        <v>129</v>
      </c>
      <c r="R428" t="str">
        <f t="shared" si="2"/>
        <v>backpack</v>
      </c>
      <c r="S428" s="2" t="s">
        <v>130</v>
      </c>
      <c r="U428" t="str">
        <f t="shared" si="3"/>
        <v>“Machine learning for life”</v>
      </c>
      <c r="V428" s="2">
        <v>1.0</v>
      </c>
      <c r="W428" s="2" t="s">
        <v>524</v>
      </c>
      <c r="Y428" t="str">
        <f t="shared" si="4"/>
        <v>Consulting</v>
      </c>
      <c r="Z428" s="2" t="s">
        <v>111</v>
      </c>
      <c r="AB428" t="str">
        <f t="shared" si="5"/>
        <v>Individual Contributor</v>
      </c>
      <c r="AC428" s="2" t="s">
        <v>123</v>
      </c>
      <c r="AE428" t="str">
        <f t="shared" si="6"/>
        <v>Technology &amp; Internet</v>
      </c>
      <c r="AF428" s="2">
        <v>30.0</v>
      </c>
      <c r="AG428" s="2" t="s">
        <v>145</v>
      </c>
      <c r="AH428" s="2" t="s">
        <v>114</v>
      </c>
      <c r="AI428" s="11">
        <f>if(surveydata3!AE427="", 0, 1)</f>
        <v>0</v>
      </c>
      <c r="AJ428" s="11">
        <f>if(surveydata3!AF427="", 0, 1)</f>
        <v>0</v>
      </c>
      <c r="AK428" s="11">
        <f>if(surveydata3!AG427="", 0, 1)</f>
        <v>0</v>
      </c>
      <c r="AL428" s="11">
        <f>if(surveydata3!AH427="", 0, 1)</f>
        <v>1</v>
      </c>
      <c r="AM428" s="11">
        <f>if(surveydata3!AI427="", 0, 1)</f>
        <v>0</v>
      </c>
      <c r="AN428" s="11">
        <f>if(surveydata3!AJ427="", 0, 1)</f>
        <v>0</v>
      </c>
      <c r="AO428" s="11">
        <f>if(surveydata3!AK427="", 0, 1)</f>
        <v>0</v>
      </c>
      <c r="AP428" s="11">
        <f>if(surveydata3!AL427="", 0, 1)</f>
        <v>0</v>
      </c>
      <c r="AQ428" s="11">
        <f>if(surveydata3!AM427="", 0, 1)</f>
        <v>0</v>
      </c>
      <c r="AR428" s="11">
        <f>if(surveydata3!AN427="", 0, 1)</f>
        <v>0</v>
      </c>
      <c r="AS428" s="2" t="s">
        <v>97</v>
      </c>
      <c r="AU428" t="str">
        <f t="shared" si="7"/>
        <v>Forums</v>
      </c>
      <c r="AV428" s="2">
        <v>6.0</v>
      </c>
      <c r="AX428">
        <f t="shared" si="8"/>
        <v>6</v>
      </c>
      <c r="AY428" s="2">
        <v>6.0</v>
      </c>
      <c r="BA428">
        <f t="shared" si="9"/>
        <v>6</v>
      </c>
      <c r="BB428" s="2">
        <v>40.0</v>
      </c>
      <c r="BC428" s="2" t="s">
        <v>2126</v>
      </c>
      <c r="BD428" s="2" t="s">
        <v>101</v>
      </c>
      <c r="BF428" t="str">
        <f t="shared" si="10"/>
        <v>Google</v>
      </c>
      <c r="BG428" s="2">
        <v>10.0</v>
      </c>
      <c r="BH428" s="2" t="s">
        <v>2127</v>
      </c>
      <c r="BI428" s="2" t="s">
        <v>2128</v>
      </c>
      <c r="BJ428" s="2" t="s">
        <v>2129</v>
      </c>
      <c r="BK428" s="2">
        <v>1.0</v>
      </c>
    </row>
    <row r="429">
      <c r="A429" s="2">
        <v>426.0</v>
      </c>
      <c r="B429">
        <f>if(surveydata3!D428="", 0, 1)</f>
        <v>0</v>
      </c>
      <c r="C429">
        <f>if(surveydata3!E428="", 0, 1)</f>
        <v>0</v>
      </c>
      <c r="D429">
        <f>if(surveydata3!F428="", 0, 1)</f>
        <v>1</v>
      </c>
      <c r="E429">
        <f>if(surveydata3!G428="", 0, 1)</f>
        <v>0</v>
      </c>
      <c r="F429">
        <f>if(surveydata3!H428="", 0, 1)</f>
        <v>1</v>
      </c>
      <c r="G429">
        <f>if(surveydata3!I428="", 0, 1)</f>
        <v>0</v>
      </c>
      <c r="I429" s="2" t="str">
        <f t="shared" si="1"/>
        <v/>
      </c>
      <c r="J429" s="2">
        <v>8.0</v>
      </c>
      <c r="K429" s="2">
        <v>0.0</v>
      </c>
      <c r="L429" s="2">
        <v>8.0</v>
      </c>
      <c r="M429" s="2">
        <v>4.0</v>
      </c>
      <c r="N429" s="2" t="s">
        <v>405</v>
      </c>
      <c r="O429" s="2">
        <v>0.0</v>
      </c>
      <c r="P429" s="2" t="s">
        <v>491</v>
      </c>
      <c r="R429" t="str">
        <f t="shared" si="2"/>
        <v>track suit / sweat suit</v>
      </c>
      <c r="S429" s="2" t="s">
        <v>130</v>
      </c>
      <c r="U429" t="str">
        <f t="shared" si="3"/>
        <v>“Machine learning for life”</v>
      </c>
      <c r="V429" s="2">
        <v>0.0</v>
      </c>
      <c r="Y429" t="str">
        <f t="shared" si="4"/>
        <v/>
      </c>
      <c r="AB429" t="str">
        <f t="shared" si="5"/>
        <v/>
      </c>
      <c r="AE429" t="str">
        <f t="shared" si="6"/>
        <v/>
      </c>
      <c r="AH429" s="2" t="s">
        <v>114</v>
      </c>
      <c r="AI429" s="11">
        <f>if(surveydata3!AE428="", 0, 1)</f>
        <v>0</v>
      </c>
      <c r="AJ429" s="11">
        <f>if(surveydata3!AF428="", 0, 1)</f>
        <v>0</v>
      </c>
      <c r="AK429" s="11">
        <f>if(surveydata3!AG428="", 0, 1)</f>
        <v>0</v>
      </c>
      <c r="AL429" s="11">
        <f>if(surveydata3!AH428="", 0, 1)</f>
        <v>0</v>
      </c>
      <c r="AM429" s="11">
        <f>if(surveydata3!AI428="", 0, 1)</f>
        <v>1</v>
      </c>
      <c r="AN429" s="11">
        <f>if(surveydata3!AJ428="", 0, 1)</f>
        <v>0</v>
      </c>
      <c r="AO429" s="11">
        <f>if(surveydata3!AK428="", 0, 1)</f>
        <v>0</v>
      </c>
      <c r="AP429" s="11">
        <f>if(surveydata3!AL428="", 0, 1)</f>
        <v>0</v>
      </c>
      <c r="AQ429" s="11">
        <f>if(surveydata3!AM428="", 0, 1)</f>
        <v>0</v>
      </c>
      <c r="AR429" s="11">
        <f>if(surveydata3!AN428="", 0, 1)</f>
        <v>1</v>
      </c>
      <c r="AS429" s="2" t="s">
        <v>237</v>
      </c>
      <c r="AU429" t="str">
        <f t="shared" si="7"/>
        <v>Mentor Help (classroom or 1:1 mentors)</v>
      </c>
      <c r="AV429" s="2">
        <v>4.0</v>
      </c>
      <c r="AX429">
        <f t="shared" si="8"/>
        <v>4</v>
      </c>
      <c r="AY429" s="2">
        <v>6.0</v>
      </c>
      <c r="BA429">
        <f t="shared" si="9"/>
        <v>6</v>
      </c>
      <c r="BB429" s="2">
        <v>4.0</v>
      </c>
      <c r="BC429" s="2" t="s">
        <v>1851</v>
      </c>
      <c r="BD429" s="2" t="s">
        <v>101</v>
      </c>
      <c r="BF429" t="str">
        <f t="shared" si="10"/>
        <v>Google</v>
      </c>
      <c r="BG429" s="2">
        <v>8.0</v>
      </c>
      <c r="BK429" s="2">
        <v>0.0</v>
      </c>
    </row>
    <row r="430">
      <c r="A430" s="2">
        <v>427.0</v>
      </c>
      <c r="B430">
        <f>if(surveydata3!D429="", 0, 1)</f>
        <v>1</v>
      </c>
      <c r="C430">
        <f>if(surveydata3!E429="", 0, 1)</f>
        <v>0</v>
      </c>
      <c r="D430">
        <f>if(surveydata3!F429="", 0, 1)</f>
        <v>0</v>
      </c>
      <c r="E430">
        <f>if(surveydata3!G429="", 0, 1)</f>
        <v>0</v>
      </c>
      <c r="F430">
        <f>if(surveydata3!H429="", 0, 1)</f>
        <v>0</v>
      </c>
      <c r="G430">
        <f>if(surveydata3!I429="", 0, 1)</f>
        <v>0</v>
      </c>
      <c r="H430" s="4">
        <v>29952.0</v>
      </c>
      <c r="I430" s="2">
        <f t="shared" si="1"/>
        <v>36</v>
      </c>
      <c r="J430" s="2">
        <v>7.0</v>
      </c>
      <c r="K430" s="2">
        <v>40.0</v>
      </c>
      <c r="L430" s="2">
        <v>7.0</v>
      </c>
      <c r="M430" s="2">
        <v>36.0</v>
      </c>
      <c r="N430" s="2" t="s">
        <v>87</v>
      </c>
      <c r="O430" s="2">
        <v>0.0</v>
      </c>
      <c r="P430" s="2" t="s">
        <v>89</v>
      </c>
      <c r="R430" t="str">
        <f t="shared" si="2"/>
        <v>t-shirt</v>
      </c>
      <c r="S430" s="2" t="s">
        <v>135</v>
      </c>
      <c r="U430" t="str">
        <f t="shared" si="3"/>
        <v>“A quality life demands quality questions”</v>
      </c>
      <c r="V430" s="2">
        <v>1.0</v>
      </c>
      <c r="W430" s="2" t="s">
        <v>11</v>
      </c>
      <c r="Y430" t="str">
        <f t="shared" si="4"/>
        <v>Other</v>
      </c>
      <c r="Z430" s="2" t="s">
        <v>147</v>
      </c>
      <c r="AB430" t="str">
        <f t="shared" si="5"/>
        <v>Not Applicable</v>
      </c>
      <c r="AC430" s="2" t="s">
        <v>531</v>
      </c>
      <c r="AE430" t="str">
        <f t="shared" si="6"/>
        <v>Government</v>
      </c>
      <c r="AF430" s="2">
        <v>6.0</v>
      </c>
      <c r="AG430" s="2" t="s">
        <v>2131</v>
      </c>
      <c r="AH430" s="2" t="s">
        <v>1229</v>
      </c>
      <c r="AI430" s="11">
        <f>if(surveydata3!AE429="", 0, 1)</f>
        <v>0</v>
      </c>
      <c r="AJ430" s="11">
        <f>if(surveydata3!AF429="", 0, 1)</f>
        <v>0</v>
      </c>
      <c r="AK430" s="11">
        <f>if(surveydata3!AG429="", 0, 1)</f>
        <v>0</v>
      </c>
      <c r="AL430" s="11">
        <f>if(surveydata3!AH429="", 0, 1)</f>
        <v>1</v>
      </c>
      <c r="AM430" s="11">
        <f>if(surveydata3!AI429="", 0, 1)</f>
        <v>0</v>
      </c>
      <c r="AN430" s="11">
        <f>if(surveydata3!AJ429="", 0, 1)</f>
        <v>0</v>
      </c>
      <c r="AO430" s="11">
        <f>if(surveydata3!AK429="", 0, 1)</f>
        <v>0</v>
      </c>
      <c r="AP430" s="11">
        <f>if(surveydata3!AL429="", 0, 1)</f>
        <v>0</v>
      </c>
      <c r="AQ430" s="11">
        <f>if(surveydata3!AM429="", 0, 1)</f>
        <v>0</v>
      </c>
      <c r="AR430" s="11">
        <f>if(surveydata3!AN429="", 0, 1)</f>
        <v>0</v>
      </c>
      <c r="AS430" s="2" t="s">
        <v>97</v>
      </c>
      <c r="AU430" t="str">
        <f t="shared" si="7"/>
        <v>Forums</v>
      </c>
      <c r="AV430" s="2">
        <v>5.0</v>
      </c>
      <c r="AX430">
        <f t="shared" si="8"/>
        <v>5</v>
      </c>
      <c r="AY430" s="2">
        <v>3.0</v>
      </c>
      <c r="BA430">
        <f t="shared" si="9"/>
        <v>3</v>
      </c>
      <c r="BB430" s="2">
        <v>3.0</v>
      </c>
      <c r="BC430" s="2" t="s">
        <v>2132</v>
      </c>
      <c r="BD430" s="2" t="s">
        <v>101</v>
      </c>
      <c r="BF430" t="str">
        <f t="shared" si="10"/>
        <v>Google</v>
      </c>
      <c r="BG430" s="2">
        <v>7.0</v>
      </c>
      <c r="BH430" s="2" t="s">
        <v>2133</v>
      </c>
      <c r="BI430" s="2" t="s">
        <v>2134</v>
      </c>
      <c r="BJ430" s="2" t="s">
        <v>2135</v>
      </c>
      <c r="BK430" s="2">
        <v>0.0</v>
      </c>
    </row>
    <row r="431">
      <c r="A431" s="2">
        <v>428.0</v>
      </c>
      <c r="B431">
        <f>if(surveydata3!D430="", 0, 1)</f>
        <v>0</v>
      </c>
      <c r="C431">
        <f>if(surveydata3!E430="", 0, 1)</f>
        <v>0</v>
      </c>
      <c r="D431">
        <f>if(surveydata3!F430="", 0, 1)</f>
        <v>0</v>
      </c>
      <c r="E431">
        <f>if(surveydata3!G430="", 0, 1)</f>
        <v>0</v>
      </c>
      <c r="F431">
        <f>if(surveydata3!H430="", 0, 1)</f>
        <v>1</v>
      </c>
      <c r="G431">
        <f>if(surveydata3!I430="", 0, 1)</f>
        <v>0</v>
      </c>
      <c r="H431" s="4">
        <v>34689.0</v>
      </c>
      <c r="I431" s="2">
        <f t="shared" si="1"/>
        <v>23</v>
      </c>
      <c r="J431" s="2">
        <v>7.0</v>
      </c>
      <c r="K431" s="2">
        <v>120.0</v>
      </c>
      <c r="L431" s="2">
        <v>8.0</v>
      </c>
      <c r="M431" s="2">
        <v>8.0</v>
      </c>
      <c r="N431" s="2" t="s">
        <v>134</v>
      </c>
      <c r="O431" s="2">
        <v>1.0</v>
      </c>
      <c r="P431" s="2" t="s">
        <v>71</v>
      </c>
      <c r="R431" t="str">
        <f t="shared" si="2"/>
        <v>hoodie</v>
      </c>
      <c r="S431" s="2" t="s">
        <v>130</v>
      </c>
      <c r="U431" t="str">
        <f t="shared" si="3"/>
        <v>“Machine learning for life”</v>
      </c>
      <c r="V431" s="2">
        <v>0.0</v>
      </c>
      <c r="Y431" t="str">
        <f t="shared" si="4"/>
        <v/>
      </c>
      <c r="AB431" t="str">
        <f t="shared" si="5"/>
        <v/>
      </c>
      <c r="AE431" t="str">
        <f t="shared" si="6"/>
        <v/>
      </c>
      <c r="AH431" s="2" t="s">
        <v>464</v>
      </c>
      <c r="AI431" s="11">
        <f>if(surveydata3!AE430="", 0, 1)</f>
        <v>0</v>
      </c>
      <c r="AJ431" s="11">
        <f>if(surveydata3!AF430="", 0, 1)</f>
        <v>0</v>
      </c>
      <c r="AK431" s="11">
        <f>if(surveydata3!AG430="", 0, 1)</f>
        <v>1</v>
      </c>
      <c r="AL431" s="11">
        <f>if(surveydata3!AH430="", 0, 1)</f>
        <v>0</v>
      </c>
      <c r="AM431" s="11">
        <f>if(surveydata3!AI430="", 0, 1)</f>
        <v>0</v>
      </c>
      <c r="AN431" s="11">
        <f>if(surveydata3!AJ430="", 0, 1)</f>
        <v>0</v>
      </c>
      <c r="AO431" s="11">
        <f>if(surveydata3!AK430="", 0, 1)</f>
        <v>1</v>
      </c>
      <c r="AP431" s="11">
        <f>if(surveydata3!AL430="", 0, 1)</f>
        <v>0</v>
      </c>
      <c r="AQ431" s="11">
        <f>if(surveydata3!AM430="", 0, 1)</f>
        <v>0</v>
      </c>
      <c r="AR431" s="11">
        <f>if(surveydata3!AN430="", 0, 1)</f>
        <v>0</v>
      </c>
      <c r="AS431" s="2" t="s">
        <v>97</v>
      </c>
      <c r="AU431" t="str">
        <f t="shared" si="7"/>
        <v>Forums</v>
      </c>
      <c r="AV431" s="2">
        <v>6.0</v>
      </c>
      <c r="AX431">
        <f t="shared" si="8"/>
        <v>6</v>
      </c>
      <c r="AY431" s="2">
        <v>6.0</v>
      </c>
      <c r="BA431">
        <f t="shared" si="9"/>
        <v>6</v>
      </c>
      <c r="BB431" s="2">
        <v>10.0</v>
      </c>
      <c r="BC431" s="2" t="s">
        <v>2136</v>
      </c>
      <c r="BD431" s="2" t="s">
        <v>101</v>
      </c>
      <c r="BF431" t="str">
        <f t="shared" si="10"/>
        <v>Google</v>
      </c>
      <c r="BG431" s="2">
        <v>8.0</v>
      </c>
      <c r="BH431" s="2" t="s">
        <v>2137</v>
      </c>
      <c r="BI431" s="2" t="s">
        <v>2138</v>
      </c>
      <c r="BJ431" s="2" t="s">
        <v>2139</v>
      </c>
    </row>
    <row r="432">
      <c r="A432" s="2">
        <v>429.0</v>
      </c>
      <c r="B432">
        <f>if(surveydata3!D431="", 0, 1)</f>
        <v>1</v>
      </c>
      <c r="C432">
        <f>if(surveydata3!E431="", 0, 1)</f>
        <v>1</v>
      </c>
      <c r="D432">
        <f>if(surveydata3!F431="", 0, 1)</f>
        <v>1</v>
      </c>
      <c r="E432">
        <f>if(surveydata3!G431="", 0, 1)</f>
        <v>0</v>
      </c>
      <c r="F432">
        <f>if(surveydata3!H431="", 0, 1)</f>
        <v>0</v>
      </c>
      <c r="G432">
        <f>if(surveydata3!I431="", 0, 1)</f>
        <v>0</v>
      </c>
      <c r="H432" s="4">
        <v>29960.0</v>
      </c>
      <c r="I432" s="2">
        <f t="shared" si="1"/>
        <v>36</v>
      </c>
      <c r="J432" s="2">
        <v>7.0</v>
      </c>
      <c r="K432" s="2">
        <v>20.0</v>
      </c>
      <c r="L432" s="2">
        <v>8.0</v>
      </c>
      <c r="M432" s="2">
        <v>2.0</v>
      </c>
      <c r="N432" s="2" t="s">
        <v>327</v>
      </c>
      <c r="O432" s="2">
        <v>0.0</v>
      </c>
      <c r="P432" s="2" t="s">
        <v>71</v>
      </c>
      <c r="R432" t="str">
        <f t="shared" si="2"/>
        <v>hoodie</v>
      </c>
      <c r="S432" s="2" t="s">
        <v>135</v>
      </c>
      <c r="U432" t="str">
        <f t="shared" si="3"/>
        <v>“A quality life demands quality questions”</v>
      </c>
      <c r="V432" s="2">
        <v>0.0</v>
      </c>
      <c r="Y432" t="str">
        <f t="shared" si="4"/>
        <v/>
      </c>
      <c r="AB432" t="str">
        <f t="shared" si="5"/>
        <v/>
      </c>
      <c r="AE432" t="str">
        <f t="shared" si="6"/>
        <v/>
      </c>
      <c r="AH432" s="2" t="s">
        <v>96</v>
      </c>
      <c r="AI432" s="11">
        <f>if(surveydata3!AE431="", 0, 1)</f>
        <v>0</v>
      </c>
      <c r="AJ432" s="11">
        <f>if(surveydata3!AF431="", 0, 1)</f>
        <v>0</v>
      </c>
      <c r="AK432" s="11">
        <f>if(surveydata3!AG431="", 0, 1)</f>
        <v>1</v>
      </c>
      <c r="AL432" s="11">
        <f>if(surveydata3!AH431="", 0, 1)</f>
        <v>0</v>
      </c>
      <c r="AM432" s="11">
        <f>if(surveydata3!AI431="", 0, 1)</f>
        <v>0</v>
      </c>
      <c r="AN432" s="11">
        <f>if(surveydata3!AJ431="", 0, 1)</f>
        <v>0</v>
      </c>
      <c r="AO432" s="11">
        <f>if(surveydata3!AK431="", 0, 1)</f>
        <v>0</v>
      </c>
      <c r="AP432" s="11">
        <f>if(surveydata3!AL431="", 0, 1)</f>
        <v>0</v>
      </c>
      <c r="AQ432" s="11">
        <f>if(surveydata3!AM431="", 0, 1)</f>
        <v>0</v>
      </c>
      <c r="AR432" s="11">
        <f>if(surveydata3!AN431="", 0, 1)</f>
        <v>0</v>
      </c>
      <c r="AS432" s="2" t="s">
        <v>97</v>
      </c>
      <c r="AU432" t="str">
        <f t="shared" si="7"/>
        <v>Forums</v>
      </c>
      <c r="AW432" s="2">
        <v>10.0</v>
      </c>
      <c r="AX432">
        <f t="shared" si="8"/>
        <v>10</v>
      </c>
      <c r="AZ432" s="2">
        <v>10.0</v>
      </c>
      <c r="BA432">
        <f t="shared" si="9"/>
        <v>10</v>
      </c>
      <c r="BB432" s="2">
        <v>30.0</v>
      </c>
      <c r="BC432" s="2" t="s">
        <v>2140</v>
      </c>
      <c r="BD432" s="2" t="s">
        <v>101</v>
      </c>
      <c r="BF432" t="str">
        <f t="shared" si="10"/>
        <v>Google</v>
      </c>
      <c r="BG432" s="2">
        <v>8.0</v>
      </c>
      <c r="BH432" s="2" t="s">
        <v>2141</v>
      </c>
      <c r="BJ432" s="2" t="s">
        <v>2142</v>
      </c>
      <c r="BK432" s="2">
        <v>0.0</v>
      </c>
    </row>
    <row r="433">
      <c r="A433" s="2">
        <v>430.0</v>
      </c>
      <c r="B433">
        <f>if(surveydata3!D432="", 0, 1)</f>
        <v>1</v>
      </c>
      <c r="C433">
        <f>if(surveydata3!E432="", 0, 1)</f>
        <v>0</v>
      </c>
      <c r="D433">
        <f>if(surveydata3!F432="", 0, 1)</f>
        <v>0</v>
      </c>
      <c r="E433">
        <f>if(surveydata3!G432="", 0, 1)</f>
        <v>1</v>
      </c>
      <c r="F433">
        <f>if(surveydata3!H432="", 0, 1)</f>
        <v>1</v>
      </c>
      <c r="G433">
        <f>if(surveydata3!I432="", 0, 1)</f>
        <v>0</v>
      </c>
      <c r="H433" s="4">
        <v>33591.0</v>
      </c>
      <c r="I433" s="2">
        <f t="shared" si="1"/>
        <v>26</v>
      </c>
      <c r="J433" s="2">
        <v>8.0</v>
      </c>
      <c r="K433" s="2">
        <v>15.0</v>
      </c>
      <c r="L433" s="2">
        <v>6.0</v>
      </c>
      <c r="M433" s="2">
        <v>30.0</v>
      </c>
      <c r="N433" s="2" t="s">
        <v>437</v>
      </c>
      <c r="O433" s="2">
        <v>0.0</v>
      </c>
      <c r="P433" s="2" t="s">
        <v>89</v>
      </c>
      <c r="R433" t="str">
        <f t="shared" si="2"/>
        <v>t-shirt</v>
      </c>
      <c r="S433" s="2" t="s">
        <v>90</v>
      </c>
      <c r="U433" t="str">
        <f t="shared" si="3"/>
        <v>”Math - all the cool kids are doing it”</v>
      </c>
      <c r="V433" s="2">
        <v>1.0</v>
      </c>
      <c r="W433" s="2" t="s">
        <v>315</v>
      </c>
      <c r="Y433" t="str">
        <f t="shared" si="4"/>
        <v>Software Engineer</v>
      </c>
      <c r="Z433" s="2" t="s">
        <v>111</v>
      </c>
      <c r="AB433" t="str">
        <f t="shared" si="5"/>
        <v>Individual Contributor</v>
      </c>
      <c r="AC433" s="2" t="s">
        <v>123</v>
      </c>
      <c r="AE433" t="str">
        <f t="shared" si="6"/>
        <v>Technology &amp; Internet</v>
      </c>
      <c r="AF433" s="2">
        <v>2.0</v>
      </c>
      <c r="AG433" s="2" t="s">
        <v>2143</v>
      </c>
      <c r="AH433" s="2" t="s">
        <v>78</v>
      </c>
      <c r="AI433" s="11">
        <f>if(surveydata3!AE432="", 0, 1)</f>
        <v>0</v>
      </c>
      <c r="AJ433" s="11">
        <f>if(surveydata3!AF432="", 0, 1)</f>
        <v>0</v>
      </c>
      <c r="AK433" s="11">
        <f>if(surveydata3!AG432="", 0, 1)</f>
        <v>0</v>
      </c>
      <c r="AL433" s="11">
        <f>if(surveydata3!AH432="", 0, 1)</f>
        <v>1</v>
      </c>
      <c r="AM433" s="11">
        <f>if(surveydata3!AI432="", 0, 1)</f>
        <v>0</v>
      </c>
      <c r="AN433" s="11">
        <f>if(surveydata3!AJ432="", 0, 1)</f>
        <v>0</v>
      </c>
      <c r="AO433" s="11">
        <f>if(surveydata3!AK432="", 0, 1)</f>
        <v>0</v>
      </c>
      <c r="AP433" s="11">
        <f>if(surveydata3!AL432="", 0, 1)</f>
        <v>0</v>
      </c>
      <c r="AQ433" s="11">
        <f>if(surveydata3!AM432="", 0, 1)</f>
        <v>0</v>
      </c>
      <c r="AR433" s="11">
        <f>if(surveydata3!AN432="", 0, 1)</f>
        <v>0</v>
      </c>
      <c r="AS433" s="2" t="s">
        <v>116</v>
      </c>
      <c r="AU433" t="str">
        <f t="shared" si="7"/>
        <v>Stack Overflow</v>
      </c>
      <c r="AV433" s="2">
        <v>3.0</v>
      </c>
      <c r="AX433">
        <f t="shared" si="8"/>
        <v>3</v>
      </c>
      <c r="AY433" s="2">
        <v>3.0</v>
      </c>
      <c r="BA433">
        <f t="shared" si="9"/>
        <v>3</v>
      </c>
      <c r="BB433" s="2">
        <v>5.0</v>
      </c>
      <c r="BC433" s="2" t="s">
        <v>2144</v>
      </c>
      <c r="BD433" s="2" t="s">
        <v>101</v>
      </c>
      <c r="BF433" t="str">
        <f t="shared" si="10"/>
        <v>Google</v>
      </c>
      <c r="BG433" s="2">
        <v>9.0</v>
      </c>
      <c r="BH433" s="2" t="s">
        <v>2145</v>
      </c>
      <c r="BK433" s="2">
        <v>1.0</v>
      </c>
    </row>
    <row r="434">
      <c r="A434" s="2">
        <v>431.0</v>
      </c>
      <c r="B434">
        <f>if(surveydata3!D433="", 0, 1)</f>
        <v>1</v>
      </c>
      <c r="C434">
        <f>if(surveydata3!E433="", 0, 1)</f>
        <v>0</v>
      </c>
      <c r="D434">
        <f>if(surveydata3!F433="", 0, 1)</f>
        <v>1</v>
      </c>
      <c r="E434">
        <f>if(surveydata3!G433="", 0, 1)</f>
        <v>0</v>
      </c>
      <c r="F434">
        <f>if(surveydata3!H433="", 0, 1)</f>
        <v>1</v>
      </c>
      <c r="G434">
        <f>if(surveydata3!I433="", 0, 1)</f>
        <v>0</v>
      </c>
      <c r="H434" s="4">
        <v>33238.0</v>
      </c>
      <c r="I434" s="2">
        <f t="shared" si="1"/>
        <v>27</v>
      </c>
      <c r="J434" s="2">
        <v>6.0</v>
      </c>
      <c r="K434" s="2">
        <v>0.0</v>
      </c>
      <c r="L434" s="2">
        <v>4.0</v>
      </c>
      <c r="M434" s="2">
        <v>4.0</v>
      </c>
      <c r="N434" s="2" t="s">
        <v>327</v>
      </c>
      <c r="O434" s="2">
        <v>1.0</v>
      </c>
      <c r="R434" t="str">
        <f t="shared" si="2"/>
        <v/>
      </c>
      <c r="U434" t="str">
        <f t="shared" si="3"/>
        <v/>
      </c>
      <c r="V434" s="2">
        <v>1.0</v>
      </c>
      <c r="W434" s="2" t="s">
        <v>224</v>
      </c>
      <c r="Y434" t="str">
        <f t="shared" si="4"/>
        <v>Data Scientist</v>
      </c>
      <c r="Z434" s="2" t="s">
        <v>451</v>
      </c>
      <c r="AB434" t="str">
        <f t="shared" si="5"/>
        <v>Intern</v>
      </c>
      <c r="AC434" s="2" t="s">
        <v>228</v>
      </c>
      <c r="AE434" t="str">
        <f t="shared" si="6"/>
        <v>Healthcare and Pharmaceuticals</v>
      </c>
      <c r="AF434" s="2">
        <v>0.0</v>
      </c>
      <c r="AG434" s="2" t="s">
        <v>2146</v>
      </c>
      <c r="AH434" s="2" t="s">
        <v>78</v>
      </c>
      <c r="AI434" s="11">
        <f>if(surveydata3!AE433="", 0, 1)</f>
        <v>0</v>
      </c>
      <c r="AJ434" s="11">
        <f>if(surveydata3!AF433="", 0, 1)</f>
        <v>0</v>
      </c>
      <c r="AK434" s="11">
        <f>if(surveydata3!AG433="", 0, 1)</f>
        <v>1</v>
      </c>
      <c r="AL434" s="11">
        <f>if(surveydata3!AH433="", 0, 1)</f>
        <v>0</v>
      </c>
      <c r="AM434" s="11">
        <f>if(surveydata3!AI433="", 0, 1)</f>
        <v>0</v>
      </c>
      <c r="AN434" s="11">
        <f>if(surveydata3!AJ433="", 0, 1)</f>
        <v>0</v>
      </c>
      <c r="AO434" s="11">
        <f>if(surveydata3!AK433="", 0, 1)</f>
        <v>0</v>
      </c>
      <c r="AP434" s="11">
        <f>if(surveydata3!AL433="", 0, 1)</f>
        <v>0</v>
      </c>
      <c r="AQ434" s="11">
        <f>if(surveydata3!AM433="", 0, 1)</f>
        <v>0</v>
      </c>
      <c r="AR434" s="11">
        <f>if(surveydata3!AN433="", 0, 1)</f>
        <v>0</v>
      </c>
      <c r="AS434" s="2" t="s">
        <v>97</v>
      </c>
      <c r="AU434" t="str">
        <f t="shared" si="7"/>
        <v>Forums</v>
      </c>
      <c r="AW434" s="2">
        <v>10.0</v>
      </c>
      <c r="AX434">
        <f t="shared" si="8"/>
        <v>10</v>
      </c>
      <c r="AY434" s="2">
        <v>2.0</v>
      </c>
      <c r="BA434">
        <f t="shared" si="9"/>
        <v>2</v>
      </c>
      <c r="BB434" s="2">
        <v>8.0</v>
      </c>
      <c r="BC434" s="2" t="s">
        <v>2147</v>
      </c>
      <c r="BD434" s="2" t="s">
        <v>101</v>
      </c>
      <c r="BF434" t="str">
        <f t="shared" si="10"/>
        <v>Google</v>
      </c>
      <c r="BG434" s="2">
        <v>10.0</v>
      </c>
      <c r="BH434" s="2" t="s">
        <v>2148</v>
      </c>
      <c r="BI434" s="2" t="s">
        <v>2149</v>
      </c>
      <c r="BJ434" s="2" t="s">
        <v>2150</v>
      </c>
      <c r="BK434" s="2">
        <v>1.0</v>
      </c>
    </row>
    <row r="435">
      <c r="A435" s="2">
        <v>432.0</v>
      </c>
      <c r="B435">
        <f>if(surveydata3!D434="", 0, 1)</f>
        <v>1</v>
      </c>
      <c r="C435">
        <f>if(surveydata3!E434="", 0, 1)</f>
        <v>0</v>
      </c>
      <c r="D435">
        <f>if(surveydata3!F434="", 0, 1)</f>
        <v>0</v>
      </c>
      <c r="E435">
        <f>if(surveydata3!G434="", 0, 1)</f>
        <v>0</v>
      </c>
      <c r="F435">
        <f>if(surveydata3!H434="", 0, 1)</f>
        <v>0</v>
      </c>
      <c r="G435">
        <f>if(surveydata3!I434="", 0, 1)</f>
        <v>0</v>
      </c>
      <c r="H435" s="4">
        <v>30585.0</v>
      </c>
      <c r="I435" s="2">
        <f t="shared" si="1"/>
        <v>34</v>
      </c>
      <c r="J435" s="2">
        <v>7.0</v>
      </c>
      <c r="K435" s="2">
        <v>40.0</v>
      </c>
      <c r="L435" s="2">
        <v>12.0</v>
      </c>
      <c r="M435" s="2">
        <v>10.0</v>
      </c>
      <c r="N435" s="2" t="s">
        <v>192</v>
      </c>
      <c r="O435" s="2">
        <v>0.0</v>
      </c>
      <c r="P435" s="2" t="s">
        <v>71</v>
      </c>
      <c r="R435" t="str">
        <f t="shared" si="2"/>
        <v>hoodie</v>
      </c>
      <c r="S435" s="2" t="s">
        <v>130</v>
      </c>
      <c r="U435" t="str">
        <f t="shared" si="3"/>
        <v>“Machine learning for life”</v>
      </c>
      <c r="V435" s="2">
        <v>1.0</v>
      </c>
      <c r="W435" s="2" t="s">
        <v>110</v>
      </c>
      <c r="Y435" t="str">
        <f t="shared" si="4"/>
        <v>Business/Strategy</v>
      </c>
      <c r="Z435" s="2" t="s">
        <v>122</v>
      </c>
      <c r="AB435" t="str">
        <f t="shared" si="5"/>
        <v>Director</v>
      </c>
      <c r="AC435" s="2" t="s">
        <v>112</v>
      </c>
      <c r="AE435" t="str">
        <f t="shared" si="6"/>
        <v>Business Support &amp; Logistics</v>
      </c>
      <c r="AF435" s="2">
        <v>13.0</v>
      </c>
      <c r="AG435" s="2" t="s">
        <v>2151</v>
      </c>
      <c r="AH435" s="2" t="s">
        <v>114</v>
      </c>
      <c r="AI435" s="11">
        <f>if(surveydata3!AE434="", 0, 1)</f>
        <v>0</v>
      </c>
      <c r="AJ435" s="11">
        <f>if(surveydata3!AF434="", 0, 1)</f>
        <v>0</v>
      </c>
      <c r="AK435" s="11">
        <f>if(surveydata3!AG434="", 0, 1)</f>
        <v>0</v>
      </c>
      <c r="AL435" s="11">
        <f>if(surveydata3!AH434="", 0, 1)</f>
        <v>1</v>
      </c>
      <c r="AM435" s="11">
        <f>if(surveydata3!AI434="", 0, 1)</f>
        <v>0</v>
      </c>
      <c r="AN435" s="11">
        <f>if(surveydata3!AJ434="", 0, 1)</f>
        <v>1</v>
      </c>
      <c r="AO435" s="11">
        <f>if(surveydata3!AK434="", 0, 1)</f>
        <v>0</v>
      </c>
      <c r="AP435" s="11">
        <f>if(surveydata3!AL434="", 0, 1)</f>
        <v>0</v>
      </c>
      <c r="AQ435" s="11">
        <f>if(surveydata3!AM434="", 0, 1)</f>
        <v>0</v>
      </c>
      <c r="AR435" s="11">
        <f>if(surveydata3!AN434="", 0, 1)</f>
        <v>0</v>
      </c>
      <c r="AS435" s="2" t="s">
        <v>97</v>
      </c>
      <c r="AU435" t="str">
        <f t="shared" si="7"/>
        <v>Forums</v>
      </c>
      <c r="AV435" s="2">
        <v>6.0</v>
      </c>
      <c r="AX435">
        <f t="shared" si="8"/>
        <v>6</v>
      </c>
      <c r="AY435" s="2">
        <v>5.0</v>
      </c>
      <c r="BA435">
        <f t="shared" si="9"/>
        <v>5</v>
      </c>
      <c r="BB435" s="2">
        <v>6.0</v>
      </c>
      <c r="BC435" s="2" t="s">
        <v>2152</v>
      </c>
      <c r="BD435" s="2" t="s">
        <v>84</v>
      </c>
      <c r="BF435" t="str">
        <f t="shared" si="10"/>
        <v>Friend / word of mouth</v>
      </c>
      <c r="BG435" s="2">
        <v>8.0</v>
      </c>
      <c r="BH435" s="2" t="s">
        <v>2153</v>
      </c>
      <c r="BI435" s="2" t="s">
        <v>2154</v>
      </c>
      <c r="BK435" s="2">
        <v>1.0</v>
      </c>
    </row>
    <row r="436">
      <c r="A436" s="2">
        <v>433.0</v>
      </c>
      <c r="B436">
        <f>if(surveydata3!D435="", 0, 1)</f>
        <v>1</v>
      </c>
      <c r="C436">
        <f>if(surveydata3!E435="", 0, 1)</f>
        <v>1</v>
      </c>
      <c r="D436">
        <f>if(surveydata3!F435="", 0, 1)</f>
        <v>0</v>
      </c>
      <c r="E436">
        <f>if(surveydata3!G435="", 0, 1)</f>
        <v>0</v>
      </c>
      <c r="F436">
        <f>if(surveydata3!H435="", 0, 1)</f>
        <v>0</v>
      </c>
      <c r="G436">
        <f>if(surveydata3!I435="", 0, 1)</f>
        <v>0</v>
      </c>
      <c r="H436" s="4">
        <v>31434.0</v>
      </c>
      <c r="I436" s="2">
        <f t="shared" si="1"/>
        <v>32</v>
      </c>
      <c r="J436" s="2">
        <v>6.0</v>
      </c>
      <c r="K436" s="2">
        <v>30.0</v>
      </c>
      <c r="L436" s="2">
        <v>12.0</v>
      </c>
      <c r="M436" s="2">
        <v>2.0</v>
      </c>
      <c r="N436" s="2" t="s">
        <v>291</v>
      </c>
      <c r="O436" s="2">
        <v>0.0</v>
      </c>
      <c r="P436" s="2" t="s">
        <v>71</v>
      </c>
      <c r="R436" t="str">
        <f t="shared" si="2"/>
        <v>hoodie</v>
      </c>
      <c r="T436" s="2" t="s">
        <v>2155</v>
      </c>
      <c r="U436" t="str">
        <f t="shared" si="3"/>
        <v>I create the future</v>
      </c>
      <c r="V436" s="2">
        <v>1.0</v>
      </c>
      <c r="W436" s="2" t="s">
        <v>315</v>
      </c>
      <c r="Y436" t="str">
        <f t="shared" si="4"/>
        <v>Software Engineer</v>
      </c>
      <c r="AA436" s="2" t="s">
        <v>2156</v>
      </c>
      <c r="AB436" t="str">
        <f t="shared" si="5"/>
        <v>Medium level</v>
      </c>
      <c r="AC436" s="2" t="s">
        <v>138</v>
      </c>
      <c r="AE436" t="str">
        <f t="shared" si="6"/>
        <v>Entertainment &amp; Leisure</v>
      </c>
      <c r="AF436" s="2">
        <v>3.0</v>
      </c>
      <c r="AG436" s="2" t="s">
        <v>2157</v>
      </c>
      <c r="AH436" s="2" t="s">
        <v>114</v>
      </c>
      <c r="AI436" s="11">
        <f>if(surveydata3!AE435="", 0, 1)</f>
        <v>0</v>
      </c>
      <c r="AJ436" s="11">
        <f>if(surveydata3!AF435="", 0, 1)</f>
        <v>0</v>
      </c>
      <c r="AK436" s="11">
        <f>if(surveydata3!AG435="", 0, 1)</f>
        <v>1</v>
      </c>
      <c r="AL436" s="11">
        <f>if(surveydata3!AH435="", 0, 1)</f>
        <v>0</v>
      </c>
      <c r="AM436" s="11">
        <f>if(surveydata3!AI435="", 0, 1)</f>
        <v>0</v>
      </c>
      <c r="AN436" s="11">
        <f>if(surveydata3!AJ435="", 0, 1)</f>
        <v>0</v>
      </c>
      <c r="AO436" s="11">
        <f>if(surveydata3!AK435="", 0, 1)</f>
        <v>0</v>
      </c>
      <c r="AP436" s="11">
        <f>if(surveydata3!AL435="", 0, 1)</f>
        <v>0</v>
      </c>
      <c r="AQ436" s="11">
        <f>if(surveydata3!AM435="", 0, 1)</f>
        <v>0</v>
      </c>
      <c r="AR436" s="11">
        <f>if(surveydata3!AN435="", 0, 1)</f>
        <v>0</v>
      </c>
      <c r="AS436" s="2" t="s">
        <v>116</v>
      </c>
      <c r="AU436" t="str">
        <f t="shared" si="7"/>
        <v>Stack Overflow</v>
      </c>
      <c r="AW436" s="2">
        <v>12.0</v>
      </c>
      <c r="AX436">
        <f t="shared" si="8"/>
        <v>12</v>
      </c>
      <c r="AY436" s="2">
        <v>5.0</v>
      </c>
      <c r="BA436">
        <f t="shared" si="9"/>
        <v>5</v>
      </c>
      <c r="BB436" s="2">
        <v>20.0</v>
      </c>
      <c r="BC436" s="2" t="s">
        <v>2158</v>
      </c>
      <c r="BD436" s="2" t="s">
        <v>101</v>
      </c>
      <c r="BF436" t="str">
        <f t="shared" si="10"/>
        <v>Google</v>
      </c>
      <c r="BG436" s="2">
        <v>8.0</v>
      </c>
      <c r="BH436" s="2" t="s">
        <v>2159</v>
      </c>
      <c r="BI436" s="2" t="s">
        <v>2160</v>
      </c>
      <c r="BJ436" s="2" t="s">
        <v>2161</v>
      </c>
      <c r="BK436" s="2">
        <v>1.0</v>
      </c>
    </row>
    <row r="437">
      <c r="A437" s="2">
        <v>434.0</v>
      </c>
      <c r="B437">
        <f>if(surveydata3!D436="", 0, 1)</f>
        <v>0</v>
      </c>
      <c r="C437">
        <f>if(surveydata3!E436="", 0, 1)</f>
        <v>0</v>
      </c>
      <c r="D437">
        <f>if(surveydata3!F436="", 0, 1)</f>
        <v>0</v>
      </c>
      <c r="E437">
        <f>if(surveydata3!G436="", 0, 1)</f>
        <v>0</v>
      </c>
      <c r="F437">
        <f>if(surveydata3!H436="", 0, 1)</f>
        <v>1</v>
      </c>
      <c r="G437">
        <f>if(surveydata3!I436="", 0, 1)</f>
        <v>0</v>
      </c>
      <c r="H437" s="4">
        <v>29930.0</v>
      </c>
      <c r="I437" s="2">
        <f t="shared" si="1"/>
        <v>36</v>
      </c>
      <c r="J437" s="2">
        <v>4.0</v>
      </c>
      <c r="K437" s="2">
        <v>0.0</v>
      </c>
      <c r="L437" s="2">
        <v>10.0</v>
      </c>
      <c r="M437" s="2">
        <v>120.0</v>
      </c>
      <c r="N437" s="2" t="s">
        <v>87</v>
      </c>
      <c r="O437" s="2">
        <v>0.0</v>
      </c>
      <c r="P437" s="2" t="s">
        <v>129</v>
      </c>
      <c r="R437" t="str">
        <f t="shared" si="2"/>
        <v>backpack</v>
      </c>
      <c r="S437" s="2" t="s">
        <v>130</v>
      </c>
      <c r="U437" t="str">
        <f t="shared" si="3"/>
        <v>“Machine learning for life”</v>
      </c>
      <c r="V437" s="2">
        <v>1.0</v>
      </c>
      <c r="W437" s="2" t="s">
        <v>524</v>
      </c>
      <c r="Y437" t="str">
        <f t="shared" si="4"/>
        <v>Consulting</v>
      </c>
      <c r="Z437" s="2" t="s">
        <v>147</v>
      </c>
      <c r="AB437" t="str">
        <f t="shared" si="5"/>
        <v>Not Applicable</v>
      </c>
      <c r="AC437" s="2" t="s">
        <v>123</v>
      </c>
      <c r="AE437" t="str">
        <f t="shared" si="6"/>
        <v>Technology &amp; Internet</v>
      </c>
      <c r="AF437" s="2">
        <v>15.0</v>
      </c>
      <c r="AH437" s="2" t="s">
        <v>78</v>
      </c>
      <c r="AI437" s="11">
        <f>if(surveydata3!AE436="", 0, 1)</f>
        <v>0</v>
      </c>
      <c r="AJ437" s="11">
        <f>if(surveydata3!AF436="", 0, 1)</f>
        <v>0</v>
      </c>
      <c r="AK437" s="11">
        <f>if(surveydata3!AG436="", 0, 1)</f>
        <v>0</v>
      </c>
      <c r="AL437" s="11">
        <f>if(surveydata3!AH436="", 0, 1)</f>
        <v>1</v>
      </c>
      <c r="AM437" s="11">
        <f>if(surveydata3!AI436="", 0, 1)</f>
        <v>0</v>
      </c>
      <c r="AN437" s="11">
        <f>if(surveydata3!AJ436="", 0, 1)</f>
        <v>0</v>
      </c>
      <c r="AO437" s="11">
        <f>if(surveydata3!AK436="", 0, 1)</f>
        <v>0</v>
      </c>
      <c r="AP437" s="11">
        <f>if(surveydata3!AL436="", 0, 1)</f>
        <v>0</v>
      </c>
      <c r="AQ437" s="11">
        <f>if(surveydata3!AM436="", 0, 1)</f>
        <v>0</v>
      </c>
      <c r="AR437" s="11">
        <f>if(surveydata3!AN436="", 0, 1)</f>
        <v>0</v>
      </c>
      <c r="AS437" s="2" t="s">
        <v>79</v>
      </c>
      <c r="AU437" t="str">
        <f t="shared" si="7"/>
        <v>Slack Channel</v>
      </c>
      <c r="AV437" s="2">
        <v>5.0</v>
      </c>
      <c r="AX437">
        <f t="shared" si="8"/>
        <v>5</v>
      </c>
      <c r="AZ437" s="2">
        <v>10.0</v>
      </c>
      <c r="BA437">
        <f t="shared" si="9"/>
        <v>10</v>
      </c>
      <c r="BB437" s="2">
        <v>20.0</v>
      </c>
      <c r="BC437" s="2" t="s">
        <v>2162</v>
      </c>
      <c r="BD437" s="2" t="s">
        <v>101</v>
      </c>
      <c r="BF437" t="str">
        <f t="shared" si="10"/>
        <v>Google</v>
      </c>
      <c r="BG437" s="2">
        <v>10.0</v>
      </c>
      <c r="BH437" s="2" t="s">
        <v>2163</v>
      </c>
      <c r="BK437" s="2">
        <v>0.0</v>
      </c>
    </row>
    <row r="438">
      <c r="A438" s="2">
        <v>435.0</v>
      </c>
      <c r="B438">
        <f>if(surveydata3!D437="", 0, 1)</f>
        <v>1</v>
      </c>
      <c r="C438">
        <f>if(surveydata3!E437="", 0, 1)</f>
        <v>0</v>
      </c>
      <c r="D438">
        <f>if(surveydata3!F437="", 0, 1)</f>
        <v>0</v>
      </c>
      <c r="E438">
        <f>if(surveydata3!G437="", 0, 1)</f>
        <v>1</v>
      </c>
      <c r="F438">
        <f>if(surveydata3!H437="", 0, 1)</f>
        <v>1</v>
      </c>
      <c r="G438">
        <f>if(surveydata3!I437="", 0, 1)</f>
        <v>0</v>
      </c>
      <c r="H438" s="4">
        <v>31833.0</v>
      </c>
      <c r="I438" s="2">
        <f t="shared" si="1"/>
        <v>31</v>
      </c>
      <c r="J438" s="2">
        <v>8.0</v>
      </c>
      <c r="K438" s="2">
        <v>60.0</v>
      </c>
      <c r="L438" s="2">
        <v>12.0</v>
      </c>
      <c r="M438" s="2">
        <v>20.0</v>
      </c>
      <c r="N438" s="2" t="s">
        <v>405</v>
      </c>
      <c r="O438" s="2">
        <v>0.0</v>
      </c>
      <c r="P438" s="2" t="s">
        <v>71</v>
      </c>
      <c r="R438" t="str">
        <f t="shared" si="2"/>
        <v>hoodie</v>
      </c>
      <c r="S438" s="2" t="s">
        <v>135</v>
      </c>
      <c r="U438" t="str">
        <f t="shared" si="3"/>
        <v>“A quality life demands quality questions”</v>
      </c>
      <c r="V438" s="2">
        <v>0.0</v>
      </c>
      <c r="Y438" t="str">
        <f t="shared" si="4"/>
        <v/>
      </c>
      <c r="AB438" t="str">
        <f t="shared" si="5"/>
        <v/>
      </c>
      <c r="AE438" t="str">
        <f t="shared" si="6"/>
        <v/>
      </c>
      <c r="AH438" s="2" t="s">
        <v>114</v>
      </c>
      <c r="AI438" s="11">
        <f>if(surveydata3!AE437="", 0, 1)</f>
        <v>0</v>
      </c>
      <c r="AJ438" s="11">
        <f>if(surveydata3!AF437="", 0, 1)</f>
        <v>0</v>
      </c>
      <c r="AK438" s="11">
        <f>if(surveydata3!AG437="", 0, 1)</f>
        <v>1</v>
      </c>
      <c r="AL438" s="11">
        <f>if(surveydata3!AH437="", 0, 1)</f>
        <v>0</v>
      </c>
      <c r="AM438" s="11">
        <f>if(surveydata3!AI437="", 0, 1)</f>
        <v>0</v>
      </c>
      <c r="AN438" s="11">
        <f>if(surveydata3!AJ437="", 0, 1)</f>
        <v>0</v>
      </c>
      <c r="AO438" s="11">
        <f>if(surveydata3!AK437="", 0, 1)</f>
        <v>0</v>
      </c>
      <c r="AP438" s="11">
        <f>if(surveydata3!AL437="", 0, 1)</f>
        <v>0</v>
      </c>
      <c r="AQ438" s="11">
        <f>if(surveydata3!AM437="", 0, 1)</f>
        <v>0</v>
      </c>
      <c r="AR438" s="11">
        <f>if(surveydata3!AN437="", 0, 1)</f>
        <v>0</v>
      </c>
      <c r="AS438" s="2" t="s">
        <v>97</v>
      </c>
      <c r="AU438" t="str">
        <f t="shared" si="7"/>
        <v>Forums</v>
      </c>
      <c r="AV438" s="2">
        <v>3.0</v>
      </c>
      <c r="AX438">
        <f t="shared" si="8"/>
        <v>3</v>
      </c>
      <c r="AY438" s="2">
        <v>3.0</v>
      </c>
      <c r="BA438">
        <f t="shared" si="9"/>
        <v>3</v>
      </c>
      <c r="BB438" s="2">
        <v>180.0</v>
      </c>
      <c r="BC438" s="2" t="s">
        <v>2164</v>
      </c>
      <c r="BD438" s="2" t="s">
        <v>294</v>
      </c>
      <c r="BF438" t="str">
        <f t="shared" si="10"/>
        <v>Twitter</v>
      </c>
      <c r="BG438" s="2">
        <v>9.0</v>
      </c>
      <c r="BH438" s="2" t="s">
        <v>2165</v>
      </c>
      <c r="BI438" s="2" t="s">
        <v>2166</v>
      </c>
      <c r="BJ438" s="2" t="s">
        <v>2167</v>
      </c>
      <c r="BK438" s="2">
        <v>1.0</v>
      </c>
    </row>
    <row r="439">
      <c r="A439" s="2">
        <v>436.0</v>
      </c>
      <c r="B439">
        <f>if(surveydata3!D438="", 0, 1)</f>
        <v>0</v>
      </c>
      <c r="C439">
        <f>if(surveydata3!E438="", 0, 1)</f>
        <v>1</v>
      </c>
      <c r="D439">
        <f>if(surveydata3!F438="", 0, 1)</f>
        <v>1</v>
      </c>
      <c r="E439">
        <f>if(surveydata3!G438="", 0, 1)</f>
        <v>0</v>
      </c>
      <c r="F439">
        <f>if(surveydata3!H438="", 0, 1)</f>
        <v>1</v>
      </c>
      <c r="G439">
        <f>if(surveydata3!I438="", 0, 1)</f>
        <v>0</v>
      </c>
      <c r="H439" s="4">
        <v>33725.0</v>
      </c>
      <c r="I439" s="2">
        <f t="shared" si="1"/>
        <v>26</v>
      </c>
      <c r="J439" s="2">
        <v>8.0</v>
      </c>
      <c r="K439" s="2">
        <v>0.0</v>
      </c>
      <c r="L439" s="2">
        <v>8.0</v>
      </c>
      <c r="M439" s="2">
        <v>15.0</v>
      </c>
      <c r="N439" s="2" t="s">
        <v>128</v>
      </c>
      <c r="O439" s="2">
        <v>1.0</v>
      </c>
      <c r="R439" t="str">
        <f t="shared" si="2"/>
        <v/>
      </c>
      <c r="U439" t="str">
        <f t="shared" si="3"/>
        <v/>
      </c>
      <c r="V439" s="2">
        <v>0.0</v>
      </c>
      <c r="Y439" t="str">
        <f t="shared" si="4"/>
        <v/>
      </c>
      <c r="AB439" t="str">
        <f t="shared" si="5"/>
        <v/>
      </c>
      <c r="AE439" t="str">
        <f t="shared" si="6"/>
        <v/>
      </c>
      <c r="AH439" s="2" t="s">
        <v>114</v>
      </c>
      <c r="AI439" s="11">
        <f>if(surveydata3!AE438="", 0, 1)</f>
        <v>0</v>
      </c>
      <c r="AJ439" s="11">
        <f>if(surveydata3!AF438="", 0, 1)</f>
        <v>0</v>
      </c>
      <c r="AK439" s="11">
        <f>if(surveydata3!AG438="", 0, 1)</f>
        <v>0</v>
      </c>
      <c r="AL439" s="11">
        <f>if(surveydata3!AH438="", 0, 1)</f>
        <v>0</v>
      </c>
      <c r="AM439" s="11">
        <f>if(surveydata3!AI438="", 0, 1)</f>
        <v>0</v>
      </c>
      <c r="AN439" s="11">
        <f>if(surveydata3!AJ438="", 0, 1)</f>
        <v>1</v>
      </c>
      <c r="AO439" s="11">
        <f>if(surveydata3!AK438="", 0, 1)</f>
        <v>0</v>
      </c>
      <c r="AP439" s="11">
        <f>if(surveydata3!AL438="", 0, 1)</f>
        <v>0</v>
      </c>
      <c r="AQ439" s="11">
        <f>if(surveydata3!AM438="", 0, 1)</f>
        <v>0</v>
      </c>
      <c r="AR439" s="11">
        <f>if(surveydata3!AN438="", 0, 1)</f>
        <v>0</v>
      </c>
      <c r="AS439" s="2" t="s">
        <v>97</v>
      </c>
      <c r="AU439" t="str">
        <f t="shared" si="7"/>
        <v>Forums</v>
      </c>
      <c r="AV439" s="2">
        <v>3.0</v>
      </c>
      <c r="AX439">
        <f t="shared" si="8"/>
        <v>3</v>
      </c>
      <c r="AY439" s="2">
        <v>5.0</v>
      </c>
      <c r="BA439">
        <f t="shared" si="9"/>
        <v>5</v>
      </c>
      <c r="BB439" s="2">
        <v>5.0</v>
      </c>
      <c r="BC439" s="2" t="s">
        <v>2168</v>
      </c>
      <c r="BD439" s="2" t="s">
        <v>101</v>
      </c>
      <c r="BF439" t="str">
        <f t="shared" si="10"/>
        <v>Google</v>
      </c>
      <c r="BG439" s="2">
        <v>8.0</v>
      </c>
      <c r="BH439" s="2" t="s">
        <v>2169</v>
      </c>
      <c r="BI439" s="2" t="s">
        <v>2170</v>
      </c>
      <c r="BJ439" s="2" t="s">
        <v>2171</v>
      </c>
      <c r="BK439" s="2">
        <v>0.0</v>
      </c>
    </row>
    <row r="440">
      <c r="A440" s="2">
        <v>437.0</v>
      </c>
      <c r="B440">
        <f>if(surveydata3!D439="", 0, 1)</f>
        <v>0</v>
      </c>
      <c r="C440">
        <f>if(surveydata3!E439="", 0, 1)</f>
        <v>0</v>
      </c>
      <c r="D440">
        <f>if(surveydata3!F439="", 0, 1)</f>
        <v>0</v>
      </c>
      <c r="E440">
        <f>if(surveydata3!G439="", 0, 1)</f>
        <v>0</v>
      </c>
      <c r="F440">
        <f>if(surveydata3!H439="", 0, 1)</f>
        <v>1</v>
      </c>
      <c r="G440">
        <f>if(surveydata3!I439="", 0, 1)</f>
        <v>0</v>
      </c>
      <c r="H440" s="4">
        <v>29313.0</v>
      </c>
      <c r="I440" s="2">
        <f t="shared" si="1"/>
        <v>38</v>
      </c>
      <c r="J440" s="2">
        <v>7.0</v>
      </c>
      <c r="K440" s="2">
        <v>50.0</v>
      </c>
      <c r="L440" s="2">
        <v>8.0</v>
      </c>
      <c r="M440" s="2">
        <v>3.0</v>
      </c>
      <c r="N440" s="2" t="s">
        <v>291</v>
      </c>
      <c r="O440" s="2">
        <v>1.0</v>
      </c>
      <c r="R440" t="str">
        <f t="shared" si="2"/>
        <v/>
      </c>
      <c r="U440" t="str">
        <f t="shared" si="3"/>
        <v/>
      </c>
      <c r="V440" s="2">
        <v>1.0</v>
      </c>
      <c r="W440" s="2" t="s">
        <v>315</v>
      </c>
      <c r="Y440" t="str">
        <f t="shared" si="4"/>
        <v>Software Engineer</v>
      </c>
      <c r="Z440" s="2" t="s">
        <v>111</v>
      </c>
      <c r="AB440" t="str">
        <f t="shared" si="5"/>
        <v>Individual Contributor</v>
      </c>
      <c r="AC440" s="2" t="s">
        <v>123</v>
      </c>
      <c r="AE440" t="str">
        <f t="shared" si="6"/>
        <v>Technology &amp; Internet</v>
      </c>
      <c r="AF440" s="2">
        <v>12.0</v>
      </c>
      <c r="AH440" s="2" t="s">
        <v>114</v>
      </c>
      <c r="AI440" s="11">
        <f>if(surveydata3!AE439="", 0, 1)</f>
        <v>0</v>
      </c>
      <c r="AJ440" s="11">
        <f>if(surveydata3!AF439="", 0, 1)</f>
        <v>0</v>
      </c>
      <c r="AK440" s="11">
        <f>if(surveydata3!AG439="", 0, 1)</f>
        <v>0</v>
      </c>
      <c r="AL440" s="11">
        <f>if(surveydata3!AH439="", 0, 1)</f>
        <v>0</v>
      </c>
      <c r="AM440" s="11">
        <f>if(surveydata3!AI439="", 0, 1)</f>
        <v>0</v>
      </c>
      <c r="AN440" s="11">
        <f>if(surveydata3!AJ439="", 0, 1)</f>
        <v>1</v>
      </c>
      <c r="AO440" s="11">
        <f>if(surveydata3!AK439="", 0, 1)</f>
        <v>0</v>
      </c>
      <c r="AP440" s="11">
        <f>if(surveydata3!AL439="", 0, 1)</f>
        <v>0</v>
      </c>
      <c r="AQ440" s="11">
        <f>if(surveydata3!AM439="", 0, 1)</f>
        <v>0</v>
      </c>
      <c r="AR440" s="11">
        <f>if(surveydata3!AN439="", 0, 1)</f>
        <v>0</v>
      </c>
      <c r="AS440" s="2" t="s">
        <v>116</v>
      </c>
      <c r="AU440" t="str">
        <f t="shared" si="7"/>
        <v>Stack Overflow</v>
      </c>
      <c r="AV440" s="2">
        <v>3.0</v>
      </c>
      <c r="AX440">
        <f t="shared" si="8"/>
        <v>3</v>
      </c>
      <c r="AY440" s="2">
        <v>2.0</v>
      </c>
      <c r="BA440">
        <f t="shared" si="9"/>
        <v>2</v>
      </c>
      <c r="BB440" s="2">
        <v>5.0</v>
      </c>
      <c r="BC440" s="2" t="s">
        <v>2172</v>
      </c>
      <c r="BD440" s="2" t="s">
        <v>101</v>
      </c>
      <c r="BF440" t="str">
        <f t="shared" si="10"/>
        <v>Google</v>
      </c>
      <c r="BG440" s="2">
        <v>7.0</v>
      </c>
      <c r="BH440" s="2" t="s">
        <v>2173</v>
      </c>
      <c r="BK440" s="2">
        <v>0.0</v>
      </c>
    </row>
    <row r="441">
      <c r="A441" s="2">
        <v>438.0</v>
      </c>
      <c r="B441">
        <f>if(surveydata3!D440="", 0, 1)</f>
        <v>0</v>
      </c>
      <c r="C441">
        <f>if(surveydata3!E440="", 0, 1)</f>
        <v>0</v>
      </c>
      <c r="D441">
        <f>if(surveydata3!F440="", 0, 1)</f>
        <v>1</v>
      </c>
      <c r="E441">
        <f>if(surveydata3!G440="", 0, 1)</f>
        <v>1</v>
      </c>
      <c r="F441">
        <f>if(surveydata3!H440="", 0, 1)</f>
        <v>0</v>
      </c>
      <c r="G441">
        <f>if(surveydata3!I440="", 0, 1)</f>
        <v>0</v>
      </c>
      <c r="H441" s="4">
        <v>34275.0</v>
      </c>
      <c r="I441" s="2">
        <f t="shared" si="1"/>
        <v>24</v>
      </c>
      <c r="J441" s="2">
        <v>7.0</v>
      </c>
      <c r="K441" s="2">
        <v>30.0</v>
      </c>
      <c r="L441" s="2">
        <v>8.0</v>
      </c>
      <c r="M441" s="2">
        <v>5.0</v>
      </c>
      <c r="N441" s="2" t="s">
        <v>327</v>
      </c>
      <c r="O441" s="2">
        <v>1.0</v>
      </c>
      <c r="R441" t="str">
        <f t="shared" si="2"/>
        <v/>
      </c>
      <c r="U441" t="str">
        <f t="shared" si="3"/>
        <v/>
      </c>
      <c r="V441" s="2">
        <v>0.0</v>
      </c>
      <c r="Y441" t="str">
        <f t="shared" si="4"/>
        <v/>
      </c>
      <c r="AB441" t="str">
        <f t="shared" si="5"/>
        <v/>
      </c>
      <c r="AE441" t="str">
        <f t="shared" si="6"/>
        <v/>
      </c>
      <c r="AH441" s="2" t="s">
        <v>78</v>
      </c>
      <c r="AI441" s="11">
        <f>if(surveydata3!AE440="", 0, 1)</f>
        <v>0</v>
      </c>
      <c r="AJ441" s="11">
        <f>if(surveydata3!AF440="", 0, 1)</f>
        <v>0</v>
      </c>
      <c r="AK441" s="11">
        <f>if(surveydata3!AG440="", 0, 1)</f>
        <v>0</v>
      </c>
      <c r="AL441" s="11">
        <f>if(surveydata3!AH440="", 0, 1)</f>
        <v>1</v>
      </c>
      <c r="AM441" s="11">
        <f>if(surveydata3!AI440="", 0, 1)</f>
        <v>0</v>
      </c>
      <c r="AN441" s="11">
        <f>if(surveydata3!AJ440="", 0, 1)</f>
        <v>0</v>
      </c>
      <c r="AO441" s="11">
        <f>if(surveydata3!AK440="", 0, 1)</f>
        <v>0</v>
      </c>
      <c r="AP441" s="11">
        <f>if(surveydata3!AL440="", 0, 1)</f>
        <v>0</v>
      </c>
      <c r="AQ441" s="11">
        <f>if(surveydata3!AM440="", 0, 1)</f>
        <v>0</v>
      </c>
      <c r="AR441" s="11">
        <f>if(surveydata3!AN440="", 0, 1)</f>
        <v>0</v>
      </c>
      <c r="AS441" s="2" t="s">
        <v>97</v>
      </c>
      <c r="AU441" t="str">
        <f t="shared" si="7"/>
        <v>Forums</v>
      </c>
      <c r="AV441" s="2">
        <v>6.0</v>
      </c>
      <c r="AX441">
        <f t="shared" si="8"/>
        <v>6</v>
      </c>
      <c r="AY441" s="2">
        <v>4.0</v>
      </c>
      <c r="BA441">
        <f t="shared" si="9"/>
        <v>4</v>
      </c>
      <c r="BB441" s="2">
        <v>30.0</v>
      </c>
      <c r="BC441" s="2" t="s">
        <v>2174</v>
      </c>
      <c r="BD441" s="2" t="s">
        <v>84</v>
      </c>
      <c r="BF441" t="str">
        <f t="shared" si="10"/>
        <v>Friend / word of mouth</v>
      </c>
      <c r="BG441" s="2">
        <v>9.0</v>
      </c>
      <c r="BH441" s="2" t="s">
        <v>2175</v>
      </c>
      <c r="BI441" s="2" t="s">
        <v>2176</v>
      </c>
      <c r="BJ441" s="2" t="s">
        <v>2177</v>
      </c>
      <c r="BK441" s="2">
        <v>0.0</v>
      </c>
    </row>
    <row r="442">
      <c r="A442" s="2">
        <v>439.0</v>
      </c>
      <c r="B442">
        <f>if(surveydata3!D441="", 0, 1)</f>
        <v>0</v>
      </c>
      <c r="C442">
        <f>if(surveydata3!E441="", 0, 1)</f>
        <v>0</v>
      </c>
      <c r="D442">
        <f>if(surveydata3!F441="", 0, 1)</f>
        <v>0</v>
      </c>
      <c r="E442">
        <f>if(surveydata3!G441="", 0, 1)</f>
        <v>0</v>
      </c>
      <c r="F442">
        <f>if(surveydata3!H441="", 0, 1)</f>
        <v>0</v>
      </c>
      <c r="G442">
        <f>if(surveydata3!I441="", 0, 1)</f>
        <v>1</v>
      </c>
      <c r="H442" s="4">
        <v>25124.0</v>
      </c>
      <c r="I442" s="2">
        <f t="shared" si="1"/>
        <v>49</v>
      </c>
      <c r="J442" s="2">
        <v>7.0</v>
      </c>
      <c r="K442" s="2">
        <v>0.0</v>
      </c>
      <c r="L442" s="2">
        <v>8.0</v>
      </c>
      <c r="M442" s="2">
        <v>20.0</v>
      </c>
      <c r="N442" s="2" t="s">
        <v>167</v>
      </c>
      <c r="O442" s="2">
        <v>1.0</v>
      </c>
      <c r="R442" t="str">
        <f t="shared" si="2"/>
        <v/>
      </c>
      <c r="U442" t="str">
        <f t="shared" si="3"/>
        <v/>
      </c>
      <c r="V442" s="2">
        <v>1.0</v>
      </c>
      <c r="W442" s="2" t="s">
        <v>2179</v>
      </c>
      <c r="Y442" t="str">
        <f t="shared" si="4"/>
        <v>Retired</v>
      </c>
      <c r="Z442" s="2" t="s">
        <v>207</v>
      </c>
      <c r="AB442" t="str">
        <f t="shared" si="5"/>
        <v>C-Level</v>
      </c>
      <c r="AC442" s="2" t="s">
        <v>123</v>
      </c>
      <c r="AE442" t="str">
        <f t="shared" si="6"/>
        <v>Technology &amp; Internet</v>
      </c>
      <c r="AF442" s="2">
        <v>25.0</v>
      </c>
      <c r="AG442" s="2" t="s">
        <v>2180</v>
      </c>
      <c r="AH442" s="2" t="s">
        <v>114</v>
      </c>
      <c r="AI442" s="11">
        <f>if(surveydata3!AE441="", 0, 1)</f>
        <v>0</v>
      </c>
      <c r="AJ442" s="11">
        <f>if(surveydata3!AF441="", 0, 1)</f>
        <v>0</v>
      </c>
      <c r="AK442" s="11">
        <f>if(surveydata3!AG441="", 0, 1)</f>
        <v>0</v>
      </c>
      <c r="AL442" s="11">
        <f>if(surveydata3!AH441="", 0, 1)</f>
        <v>0</v>
      </c>
      <c r="AM442" s="11">
        <f>if(surveydata3!AI441="", 0, 1)</f>
        <v>1</v>
      </c>
      <c r="AN442" s="11">
        <f>if(surveydata3!AJ441="", 0, 1)</f>
        <v>1</v>
      </c>
      <c r="AO442" s="11">
        <f>if(surveydata3!AK441="", 0, 1)</f>
        <v>0</v>
      </c>
      <c r="AP442" s="11">
        <f>if(surveydata3!AL441="", 0, 1)</f>
        <v>0</v>
      </c>
      <c r="AQ442" s="11">
        <f>if(surveydata3!AM441="", 0, 1)</f>
        <v>0</v>
      </c>
      <c r="AR442" s="11">
        <f>if(surveydata3!AN441="", 0, 1)</f>
        <v>1</v>
      </c>
      <c r="AS442" s="2" t="s">
        <v>97</v>
      </c>
      <c r="AU442" t="str">
        <f t="shared" si="7"/>
        <v>Forums</v>
      </c>
      <c r="AV442" s="2">
        <v>6.0</v>
      </c>
      <c r="AX442">
        <f t="shared" si="8"/>
        <v>6</v>
      </c>
      <c r="AY442" s="2">
        <v>6.0</v>
      </c>
      <c r="BA442">
        <f t="shared" si="9"/>
        <v>6</v>
      </c>
      <c r="BB442" s="2">
        <v>6.0</v>
      </c>
      <c r="BC442" s="2" t="s">
        <v>2182</v>
      </c>
      <c r="BD442" s="2" t="s">
        <v>101</v>
      </c>
      <c r="BF442" t="str">
        <f t="shared" si="10"/>
        <v>Google</v>
      </c>
      <c r="BG442" s="2">
        <v>9.0</v>
      </c>
      <c r="BH442" s="2" t="s">
        <v>2183</v>
      </c>
      <c r="BI442" s="2" t="s">
        <v>2184</v>
      </c>
      <c r="BJ442" s="2" t="s">
        <v>2185</v>
      </c>
      <c r="BK442" s="2">
        <v>1.0</v>
      </c>
    </row>
    <row r="443">
      <c r="A443" s="2">
        <v>440.0</v>
      </c>
      <c r="B443">
        <f>if(surveydata3!D442="", 0, 1)</f>
        <v>0</v>
      </c>
      <c r="C443">
        <f>if(surveydata3!E442="", 0, 1)</f>
        <v>1</v>
      </c>
      <c r="D443">
        <f>if(surveydata3!F442="", 0, 1)</f>
        <v>0</v>
      </c>
      <c r="E443">
        <f>if(surveydata3!G442="", 0, 1)</f>
        <v>0</v>
      </c>
      <c r="F443">
        <f>if(surveydata3!H442="", 0, 1)</f>
        <v>0</v>
      </c>
      <c r="G443">
        <f>if(surveydata3!I442="", 0, 1)</f>
        <v>0</v>
      </c>
      <c r="H443" s="4">
        <v>22573.0</v>
      </c>
      <c r="I443" s="2">
        <f t="shared" si="1"/>
        <v>56</v>
      </c>
      <c r="J443" s="2">
        <v>7.0</v>
      </c>
      <c r="K443" s="2">
        <v>0.0</v>
      </c>
      <c r="L443" s="2">
        <v>10.0</v>
      </c>
      <c r="M443" s="2">
        <v>10.0</v>
      </c>
      <c r="N443" s="2" t="s">
        <v>192</v>
      </c>
      <c r="O443" s="2">
        <v>1.0</v>
      </c>
      <c r="R443" t="str">
        <f t="shared" si="2"/>
        <v/>
      </c>
      <c r="U443" t="str">
        <f t="shared" si="3"/>
        <v/>
      </c>
      <c r="V443" s="2">
        <v>1.0</v>
      </c>
      <c r="W443" s="2" t="s">
        <v>315</v>
      </c>
      <c r="Y443" t="str">
        <f t="shared" si="4"/>
        <v>Software Engineer</v>
      </c>
      <c r="AA443" s="2" t="s">
        <v>2186</v>
      </c>
      <c r="AB443" t="str">
        <f t="shared" si="5"/>
        <v>Principal SW Scientist/Exec Director</v>
      </c>
      <c r="AC443" s="2" t="s">
        <v>684</v>
      </c>
      <c r="AE443" t="str">
        <f t="shared" si="6"/>
        <v>Electronics</v>
      </c>
      <c r="AF443" s="2">
        <v>35.0</v>
      </c>
      <c r="AG443" s="2" t="s">
        <v>2187</v>
      </c>
      <c r="AH443" s="2" t="s">
        <v>96</v>
      </c>
      <c r="AI443" s="11">
        <f>if(surveydata3!AE442="", 0, 1)</f>
        <v>0</v>
      </c>
      <c r="AJ443" s="11">
        <f>if(surveydata3!AF442="", 0, 1)</f>
        <v>0</v>
      </c>
      <c r="AK443" s="11">
        <f>if(surveydata3!AG442="", 0, 1)</f>
        <v>0</v>
      </c>
      <c r="AL443" s="11">
        <f>if(surveydata3!AH442="", 0, 1)</f>
        <v>0</v>
      </c>
      <c r="AM443" s="11">
        <f>if(surveydata3!AI442="", 0, 1)</f>
        <v>0</v>
      </c>
      <c r="AN443" s="11">
        <f>if(surveydata3!AJ442="", 0, 1)</f>
        <v>1</v>
      </c>
      <c r="AO443" s="11">
        <f>if(surveydata3!AK442="", 0, 1)</f>
        <v>0</v>
      </c>
      <c r="AP443" s="11">
        <f>if(surveydata3!AL442="", 0, 1)</f>
        <v>0</v>
      </c>
      <c r="AQ443" s="11">
        <f>if(surveydata3!AM442="", 0, 1)</f>
        <v>0</v>
      </c>
      <c r="AR443" s="11">
        <f>if(surveydata3!AN442="", 0, 1)</f>
        <v>0</v>
      </c>
      <c r="AS443" s="2" t="s">
        <v>97</v>
      </c>
      <c r="AU443" t="str">
        <f t="shared" si="7"/>
        <v>Forums</v>
      </c>
      <c r="AV443" s="2">
        <v>5.0</v>
      </c>
      <c r="AX443">
        <f t="shared" si="8"/>
        <v>5</v>
      </c>
      <c r="AY443" s="2">
        <v>3.0</v>
      </c>
      <c r="BA443">
        <f t="shared" si="9"/>
        <v>3</v>
      </c>
      <c r="BB443" s="2">
        <v>10.0</v>
      </c>
      <c r="BC443" s="2" t="s">
        <v>2188</v>
      </c>
      <c r="BD443" s="2" t="s">
        <v>84</v>
      </c>
      <c r="BF443" t="str">
        <f t="shared" si="10"/>
        <v>Friend / word of mouth</v>
      </c>
      <c r="BG443" s="2">
        <v>10.0</v>
      </c>
      <c r="BH443" s="2" t="s">
        <v>2189</v>
      </c>
      <c r="BI443" s="2" t="s">
        <v>2190</v>
      </c>
      <c r="BJ443" s="2" t="s">
        <v>202</v>
      </c>
      <c r="BK443" s="2">
        <v>1.0</v>
      </c>
    </row>
    <row r="444">
      <c r="A444" s="2">
        <v>441.0</v>
      </c>
      <c r="B444">
        <f>if(surveydata3!D443="", 0, 1)</f>
        <v>1</v>
      </c>
      <c r="C444">
        <f>if(surveydata3!E443="", 0, 1)</f>
        <v>0</v>
      </c>
      <c r="D444">
        <f>if(surveydata3!F443="", 0, 1)</f>
        <v>0</v>
      </c>
      <c r="E444">
        <f>if(surveydata3!G443="", 0, 1)</f>
        <v>1</v>
      </c>
      <c r="F444">
        <f>if(surveydata3!H443="", 0, 1)</f>
        <v>1</v>
      </c>
      <c r="G444">
        <f>if(surveydata3!I443="", 0, 1)</f>
        <v>0</v>
      </c>
      <c r="H444" s="4">
        <v>29023.0</v>
      </c>
      <c r="I444" s="2">
        <f t="shared" si="1"/>
        <v>39</v>
      </c>
      <c r="J444" s="2">
        <v>8.0</v>
      </c>
      <c r="K444" s="2">
        <v>75.0</v>
      </c>
      <c r="L444" s="2">
        <v>14.0</v>
      </c>
      <c r="M444" s="2">
        <v>8.0</v>
      </c>
      <c r="N444" s="2" t="s">
        <v>128</v>
      </c>
      <c r="O444" s="2">
        <v>1.0</v>
      </c>
      <c r="R444" t="str">
        <f t="shared" si="2"/>
        <v/>
      </c>
      <c r="U444" t="str">
        <f t="shared" si="3"/>
        <v/>
      </c>
      <c r="V444" s="2">
        <v>1.0</v>
      </c>
      <c r="W444" s="2" t="s">
        <v>74</v>
      </c>
      <c r="Y444" t="str">
        <f t="shared" si="4"/>
        <v>Product Management/Project Management</v>
      </c>
      <c r="Z444" s="2" t="s">
        <v>111</v>
      </c>
      <c r="AB444" t="str">
        <f t="shared" si="5"/>
        <v>Individual Contributor</v>
      </c>
      <c r="AC444" s="2" t="s">
        <v>399</v>
      </c>
      <c r="AE444" t="str">
        <f t="shared" si="6"/>
        <v>Utilities, Energy and Extraction</v>
      </c>
      <c r="AF444" s="2">
        <v>13.0</v>
      </c>
      <c r="AG444" s="2" t="s">
        <v>2191</v>
      </c>
      <c r="AH444" s="2" t="s">
        <v>78</v>
      </c>
      <c r="AI444" s="11">
        <f>if(surveydata3!AE443="", 0, 1)</f>
        <v>0</v>
      </c>
      <c r="AJ444" s="11">
        <f>if(surveydata3!AF443="", 0, 1)</f>
        <v>0</v>
      </c>
      <c r="AK444" s="11">
        <f>if(surveydata3!AG443="", 0, 1)</f>
        <v>0</v>
      </c>
      <c r="AL444" s="11">
        <f>if(surveydata3!AH443="", 0, 1)</f>
        <v>0</v>
      </c>
      <c r="AM444" s="11">
        <f>if(surveydata3!AI443="", 0, 1)</f>
        <v>0</v>
      </c>
      <c r="AN444" s="11">
        <f>if(surveydata3!AJ443="", 0, 1)</f>
        <v>1</v>
      </c>
      <c r="AO444" s="11">
        <f>if(surveydata3!AK443="", 0, 1)</f>
        <v>0</v>
      </c>
      <c r="AP444" s="11">
        <f>if(surveydata3!AL443="", 0, 1)</f>
        <v>0</v>
      </c>
      <c r="AQ444" s="11">
        <f>if(surveydata3!AM443="", 0, 1)</f>
        <v>0</v>
      </c>
      <c r="AR444" s="11">
        <f>if(surveydata3!AN443="", 0, 1)</f>
        <v>0</v>
      </c>
      <c r="AS444" s="2" t="s">
        <v>97</v>
      </c>
      <c r="AU444" t="str">
        <f t="shared" si="7"/>
        <v>Forums</v>
      </c>
      <c r="AW444" s="2" t="s">
        <v>2192</v>
      </c>
      <c r="AX444" t="str">
        <f t="shared" si="8"/>
        <v>greater than 6-10 depending on the topic and week</v>
      </c>
      <c r="AY444" s="2">
        <v>6.0</v>
      </c>
      <c r="BA444">
        <f t="shared" si="9"/>
        <v>6</v>
      </c>
      <c r="BB444" s="2">
        <v>12.0</v>
      </c>
      <c r="BC444" s="2" t="s">
        <v>2193</v>
      </c>
      <c r="BD444" s="2" t="s">
        <v>101</v>
      </c>
      <c r="BF444" t="str">
        <f t="shared" si="10"/>
        <v>Google</v>
      </c>
      <c r="BG444" s="2">
        <v>10.0</v>
      </c>
      <c r="BH444" s="2" t="s">
        <v>2194</v>
      </c>
      <c r="BI444" s="2" t="s">
        <v>2195</v>
      </c>
      <c r="BJ444" s="2" t="s">
        <v>1503</v>
      </c>
      <c r="BK444" s="2">
        <v>1.0</v>
      </c>
    </row>
    <row r="445">
      <c r="A445" s="2">
        <v>442.0</v>
      </c>
      <c r="B445">
        <f>if(surveydata3!D444="", 0, 1)</f>
        <v>0</v>
      </c>
      <c r="C445">
        <f>if(surveydata3!E444="", 0, 1)</f>
        <v>1</v>
      </c>
      <c r="D445">
        <f>if(surveydata3!F444="", 0, 1)</f>
        <v>0</v>
      </c>
      <c r="E445">
        <f>if(surveydata3!G444="", 0, 1)</f>
        <v>0</v>
      </c>
      <c r="F445">
        <f>if(surveydata3!H444="", 0, 1)</f>
        <v>0</v>
      </c>
      <c r="G445">
        <f>if(surveydata3!I444="", 0, 1)</f>
        <v>0</v>
      </c>
      <c r="H445" s="4">
        <v>33732.0</v>
      </c>
      <c r="I445" s="2">
        <f t="shared" si="1"/>
        <v>26</v>
      </c>
      <c r="J445" s="2">
        <v>7.0</v>
      </c>
      <c r="K445" s="2">
        <v>0.0</v>
      </c>
      <c r="L445" s="2">
        <v>12.0</v>
      </c>
      <c r="M445" s="2">
        <v>20.0</v>
      </c>
      <c r="N445" s="2" t="s">
        <v>291</v>
      </c>
      <c r="O445" s="2">
        <v>1.0</v>
      </c>
      <c r="R445" t="str">
        <f t="shared" si="2"/>
        <v/>
      </c>
      <c r="U445" t="str">
        <f t="shared" si="3"/>
        <v/>
      </c>
      <c r="V445" s="2">
        <v>1.0</v>
      </c>
      <c r="W445" s="2" t="s">
        <v>213</v>
      </c>
      <c r="Y445" t="str">
        <f t="shared" si="4"/>
        <v>Business Intelligence / Business Analyst</v>
      </c>
      <c r="Z445" s="2" t="s">
        <v>111</v>
      </c>
      <c r="AB445" t="str">
        <f t="shared" si="5"/>
        <v>Individual Contributor</v>
      </c>
      <c r="AC445" s="2" t="s">
        <v>333</v>
      </c>
      <c r="AE445" t="str">
        <f t="shared" si="6"/>
        <v>Advertising &amp; Marketing</v>
      </c>
      <c r="AF445" s="2">
        <v>3.0</v>
      </c>
      <c r="AG445" s="2" t="s">
        <v>2196</v>
      </c>
      <c r="AH445" s="2" t="s">
        <v>78</v>
      </c>
      <c r="AI445" s="11">
        <f>if(surveydata3!AE444="", 0, 1)</f>
        <v>0</v>
      </c>
      <c r="AJ445" s="11">
        <f>if(surveydata3!AF444="", 0, 1)</f>
        <v>0</v>
      </c>
      <c r="AK445" s="11">
        <f>if(surveydata3!AG444="", 0, 1)</f>
        <v>0</v>
      </c>
      <c r="AL445" s="11">
        <f>if(surveydata3!AH444="", 0, 1)</f>
        <v>0</v>
      </c>
      <c r="AM445" s="11">
        <f>if(surveydata3!AI444="", 0, 1)</f>
        <v>1</v>
      </c>
      <c r="AN445" s="11">
        <f>if(surveydata3!AJ444="", 0, 1)</f>
        <v>0</v>
      </c>
      <c r="AO445" s="11">
        <f>if(surveydata3!AK444="", 0, 1)</f>
        <v>0</v>
      </c>
      <c r="AP445" s="11">
        <f>if(surveydata3!AL444="", 0, 1)</f>
        <v>0</v>
      </c>
      <c r="AQ445" s="11">
        <f>if(surveydata3!AM444="", 0, 1)</f>
        <v>0</v>
      </c>
      <c r="AR445" s="11">
        <f>if(surveydata3!AN444="", 0, 1)</f>
        <v>0</v>
      </c>
      <c r="AS445" s="2" t="s">
        <v>79</v>
      </c>
      <c r="AU445" t="str">
        <f t="shared" si="7"/>
        <v>Slack Channel</v>
      </c>
      <c r="AW445" s="2">
        <v>10.0</v>
      </c>
      <c r="AX445">
        <f t="shared" si="8"/>
        <v>10</v>
      </c>
      <c r="AZ445" s="2">
        <v>8.0</v>
      </c>
      <c r="BA445">
        <f t="shared" si="9"/>
        <v>8</v>
      </c>
      <c r="BB445" s="2">
        <v>8.0</v>
      </c>
      <c r="BC445" s="2" t="s">
        <v>2197</v>
      </c>
      <c r="BD445" s="2" t="s">
        <v>101</v>
      </c>
      <c r="BF445" t="str">
        <f t="shared" si="10"/>
        <v>Google</v>
      </c>
      <c r="BG445" s="2">
        <v>9.0</v>
      </c>
      <c r="BH445" s="2" t="s">
        <v>2198</v>
      </c>
      <c r="BK445" s="2">
        <v>1.0</v>
      </c>
    </row>
    <row r="446">
      <c r="A446" s="2">
        <v>443.0</v>
      </c>
      <c r="B446">
        <f>if(surveydata3!D445="", 0, 1)</f>
        <v>1</v>
      </c>
      <c r="C446">
        <f>if(surveydata3!E445="", 0, 1)</f>
        <v>1</v>
      </c>
      <c r="D446">
        <f>if(surveydata3!F445="", 0, 1)</f>
        <v>1</v>
      </c>
      <c r="E446">
        <f>if(surveydata3!G445="", 0, 1)</f>
        <v>0</v>
      </c>
      <c r="F446">
        <f>if(surveydata3!H445="", 0, 1)</f>
        <v>1</v>
      </c>
      <c r="G446">
        <f>if(surveydata3!I445="", 0, 1)</f>
        <v>0</v>
      </c>
      <c r="H446" s="4">
        <v>32315.0</v>
      </c>
      <c r="I446" s="2">
        <f t="shared" si="1"/>
        <v>30</v>
      </c>
      <c r="J446" s="2">
        <v>8.0</v>
      </c>
      <c r="K446" s="2">
        <v>1.0</v>
      </c>
      <c r="L446" s="2">
        <v>8.0</v>
      </c>
      <c r="M446" s="2">
        <v>25.0</v>
      </c>
      <c r="N446" s="2" t="s">
        <v>405</v>
      </c>
      <c r="O446" s="2">
        <v>1.0</v>
      </c>
      <c r="R446" t="str">
        <f t="shared" si="2"/>
        <v/>
      </c>
      <c r="U446" t="str">
        <f t="shared" si="3"/>
        <v/>
      </c>
      <c r="V446" s="2">
        <v>1.0</v>
      </c>
      <c r="W446" s="2" t="s">
        <v>315</v>
      </c>
      <c r="Y446" t="str">
        <f t="shared" si="4"/>
        <v>Software Engineer</v>
      </c>
      <c r="Z446" s="2" t="s">
        <v>111</v>
      </c>
      <c r="AB446" t="str">
        <f t="shared" si="5"/>
        <v>Individual Contributor</v>
      </c>
      <c r="AC446" s="2" t="s">
        <v>123</v>
      </c>
      <c r="AE446" t="str">
        <f t="shared" si="6"/>
        <v>Technology &amp; Internet</v>
      </c>
      <c r="AF446" s="2">
        <v>1.0</v>
      </c>
      <c r="AG446" s="2" t="s">
        <v>101</v>
      </c>
      <c r="AH446" s="2" t="s">
        <v>96</v>
      </c>
      <c r="AI446" s="11">
        <f>if(surveydata3!AE445="", 0, 1)</f>
        <v>0</v>
      </c>
      <c r="AJ446" s="11">
        <f>if(surveydata3!AF445="", 0, 1)</f>
        <v>0</v>
      </c>
      <c r="AK446" s="11">
        <f>if(surveydata3!AG445="", 0, 1)</f>
        <v>1</v>
      </c>
      <c r="AL446" s="11">
        <f>if(surveydata3!AH445="", 0, 1)</f>
        <v>1</v>
      </c>
      <c r="AM446" s="11">
        <f>if(surveydata3!AI445="", 0, 1)</f>
        <v>0</v>
      </c>
      <c r="AN446" s="11">
        <f>if(surveydata3!AJ445="", 0, 1)</f>
        <v>1</v>
      </c>
      <c r="AO446" s="11">
        <f>if(surveydata3!AK445="", 0, 1)</f>
        <v>0</v>
      </c>
      <c r="AP446" s="11">
        <f>if(surveydata3!AL445="", 0, 1)</f>
        <v>0</v>
      </c>
      <c r="AQ446" s="11">
        <f>if(surveydata3!AM445="", 0, 1)</f>
        <v>0</v>
      </c>
      <c r="AR446" s="11">
        <f>if(surveydata3!AN445="", 0, 1)</f>
        <v>0</v>
      </c>
      <c r="AS446" s="2" t="s">
        <v>116</v>
      </c>
      <c r="AU446" t="str">
        <f t="shared" si="7"/>
        <v>Stack Overflow</v>
      </c>
      <c r="AV446" s="2">
        <v>1.0</v>
      </c>
      <c r="AX446">
        <f t="shared" si="8"/>
        <v>1</v>
      </c>
      <c r="AY446" s="2">
        <v>1.0</v>
      </c>
      <c r="BA446">
        <f t="shared" si="9"/>
        <v>1</v>
      </c>
      <c r="BB446" s="2">
        <v>30.0</v>
      </c>
      <c r="BC446" s="2" t="s">
        <v>2199</v>
      </c>
      <c r="BD446" s="2" t="s">
        <v>101</v>
      </c>
      <c r="BF446" t="str">
        <f t="shared" si="10"/>
        <v>Google</v>
      </c>
      <c r="BG446" s="2">
        <v>10.0</v>
      </c>
      <c r="BH446" s="2" t="s">
        <v>2200</v>
      </c>
      <c r="BJ446" s="2" t="s">
        <v>2201</v>
      </c>
      <c r="BK446" s="2">
        <v>1.0</v>
      </c>
    </row>
    <row r="447">
      <c r="A447" s="2">
        <v>444.0</v>
      </c>
      <c r="B447">
        <f>if(surveydata3!D446="", 0, 1)</f>
        <v>1</v>
      </c>
      <c r="C447">
        <f>if(surveydata3!E446="", 0, 1)</f>
        <v>0</v>
      </c>
      <c r="D447">
        <f>if(surveydata3!F446="", 0, 1)</f>
        <v>0</v>
      </c>
      <c r="E447">
        <f>if(surveydata3!G446="", 0, 1)</f>
        <v>0</v>
      </c>
      <c r="F447">
        <f>if(surveydata3!H446="", 0, 1)</f>
        <v>0</v>
      </c>
      <c r="G447">
        <f>if(surveydata3!I446="", 0, 1)</f>
        <v>0</v>
      </c>
      <c r="H447" s="4">
        <v>23257.0</v>
      </c>
      <c r="I447" s="2">
        <f t="shared" si="1"/>
        <v>55</v>
      </c>
      <c r="J447" s="2">
        <v>7.0</v>
      </c>
      <c r="K447" s="2">
        <v>90.0</v>
      </c>
      <c r="L447" s="2">
        <v>8.0</v>
      </c>
      <c r="M447" s="2">
        <v>10.0</v>
      </c>
      <c r="N447" s="2" t="s">
        <v>106</v>
      </c>
      <c r="O447" s="2">
        <v>0.0</v>
      </c>
      <c r="P447" s="2" t="s">
        <v>89</v>
      </c>
      <c r="R447" t="str">
        <f t="shared" si="2"/>
        <v>t-shirt</v>
      </c>
      <c r="S447" s="2" t="s">
        <v>135</v>
      </c>
      <c r="U447" t="str">
        <f t="shared" si="3"/>
        <v>“A quality life demands quality questions”</v>
      </c>
      <c r="V447" s="2">
        <v>1.0</v>
      </c>
      <c r="W447" s="2" t="s">
        <v>515</v>
      </c>
      <c r="Y447" t="str">
        <f t="shared" si="4"/>
        <v>Research</v>
      </c>
      <c r="Z447" s="2" t="s">
        <v>111</v>
      </c>
      <c r="AB447" t="str">
        <f t="shared" si="5"/>
        <v>Individual Contributor</v>
      </c>
      <c r="AC447" s="2" t="s">
        <v>76</v>
      </c>
      <c r="AE447" t="str">
        <f t="shared" si="6"/>
        <v>Education</v>
      </c>
      <c r="AF447" s="2">
        <v>28.0</v>
      </c>
      <c r="AG447" s="2" t="s">
        <v>2202</v>
      </c>
      <c r="AH447" s="2" t="s">
        <v>96</v>
      </c>
      <c r="AI447" s="11">
        <f>if(surveydata3!AE446="", 0, 1)</f>
        <v>0</v>
      </c>
      <c r="AJ447" s="11">
        <f>if(surveydata3!AF446="", 0, 1)</f>
        <v>0</v>
      </c>
      <c r="AK447" s="11">
        <f>if(surveydata3!AG446="", 0, 1)</f>
        <v>0</v>
      </c>
      <c r="AL447" s="11">
        <f>if(surveydata3!AH446="", 0, 1)</f>
        <v>0</v>
      </c>
      <c r="AM447" s="11">
        <f>if(surveydata3!AI446="", 0, 1)</f>
        <v>0</v>
      </c>
      <c r="AN447" s="11">
        <f>if(surveydata3!AJ446="", 0, 1)</f>
        <v>0</v>
      </c>
      <c r="AO447" s="11">
        <f>if(surveydata3!AK446="", 0, 1)</f>
        <v>0</v>
      </c>
      <c r="AP447" s="11">
        <f>if(surveydata3!AL446="", 0, 1)</f>
        <v>0</v>
      </c>
      <c r="AQ447" s="11">
        <f>if(surveydata3!AM446="", 0, 1)</f>
        <v>0</v>
      </c>
      <c r="AR447" s="11">
        <f>if(surveydata3!AN446="", 0, 1)</f>
        <v>1</v>
      </c>
      <c r="AS447" s="2" t="s">
        <v>97</v>
      </c>
      <c r="AU447" t="str">
        <f t="shared" si="7"/>
        <v>Forums</v>
      </c>
      <c r="AV447" s="2">
        <v>6.0</v>
      </c>
      <c r="AX447">
        <f t="shared" si="8"/>
        <v>6</v>
      </c>
      <c r="AY447" s="2">
        <v>6.0</v>
      </c>
      <c r="BA447">
        <f t="shared" si="9"/>
        <v>6</v>
      </c>
      <c r="BB447" s="2">
        <v>10.0</v>
      </c>
      <c r="BC447" s="2" t="s">
        <v>2204</v>
      </c>
      <c r="BD447" s="2" t="s">
        <v>101</v>
      </c>
      <c r="BF447" t="str">
        <f t="shared" si="10"/>
        <v>Google</v>
      </c>
      <c r="BG447" s="2">
        <v>9.0</v>
      </c>
      <c r="BH447" s="2" t="s">
        <v>2205</v>
      </c>
      <c r="BK447" s="2">
        <v>0.0</v>
      </c>
    </row>
    <row r="448">
      <c r="A448" s="2">
        <v>445.0</v>
      </c>
      <c r="B448">
        <f>if(surveydata3!D447="", 0, 1)</f>
        <v>0</v>
      </c>
      <c r="C448">
        <f>if(surveydata3!E447="", 0, 1)</f>
        <v>1</v>
      </c>
      <c r="D448">
        <f>if(surveydata3!F447="", 0, 1)</f>
        <v>0</v>
      </c>
      <c r="E448">
        <f>if(surveydata3!G447="", 0, 1)</f>
        <v>1</v>
      </c>
      <c r="F448">
        <f>if(surveydata3!H447="", 0, 1)</f>
        <v>1</v>
      </c>
      <c r="G448">
        <f>if(surveydata3!I447="", 0, 1)</f>
        <v>0</v>
      </c>
      <c r="H448" s="4">
        <v>32727.0</v>
      </c>
      <c r="I448" s="2">
        <f t="shared" si="1"/>
        <v>29</v>
      </c>
      <c r="J448" s="2">
        <v>5.0</v>
      </c>
      <c r="K448" s="2">
        <v>0.0</v>
      </c>
      <c r="L448" s="2">
        <v>16.0</v>
      </c>
      <c r="M448" s="2">
        <v>2.0</v>
      </c>
      <c r="N448" s="2" t="s">
        <v>437</v>
      </c>
      <c r="O448" s="2">
        <v>0.0</v>
      </c>
      <c r="P448" s="2" t="s">
        <v>129</v>
      </c>
      <c r="R448" t="str">
        <f t="shared" si="2"/>
        <v>backpack</v>
      </c>
      <c r="S448" s="2" t="s">
        <v>130</v>
      </c>
      <c r="U448" t="str">
        <f t="shared" si="3"/>
        <v>“Machine learning for life”</v>
      </c>
      <c r="V448" s="2">
        <v>1.0</v>
      </c>
      <c r="W448" s="2" t="s">
        <v>524</v>
      </c>
      <c r="Y448" t="str">
        <f t="shared" si="4"/>
        <v>Consulting</v>
      </c>
      <c r="Z448" s="2" t="s">
        <v>75</v>
      </c>
      <c r="AB448" t="str">
        <f t="shared" si="5"/>
        <v>Manager</v>
      </c>
      <c r="AC448" s="2" t="s">
        <v>123</v>
      </c>
      <c r="AE448" t="str">
        <f t="shared" si="6"/>
        <v>Technology &amp; Internet</v>
      </c>
      <c r="AF448" s="2">
        <v>5.0</v>
      </c>
      <c r="AG448" s="2" t="s">
        <v>2206</v>
      </c>
      <c r="AH448" s="2" t="s">
        <v>78</v>
      </c>
      <c r="AI448" s="11">
        <f>if(surveydata3!AE447="", 0, 1)</f>
        <v>0</v>
      </c>
      <c r="AJ448" s="11">
        <f>if(surveydata3!AF447="", 0, 1)</f>
        <v>0</v>
      </c>
      <c r="AK448" s="11">
        <f>if(surveydata3!AG447="", 0, 1)</f>
        <v>0</v>
      </c>
      <c r="AL448" s="11">
        <f>if(surveydata3!AH447="", 0, 1)</f>
        <v>0</v>
      </c>
      <c r="AM448" s="11">
        <f>if(surveydata3!AI447="", 0, 1)</f>
        <v>0</v>
      </c>
      <c r="AN448" s="11">
        <f>if(surveydata3!AJ447="", 0, 1)</f>
        <v>1</v>
      </c>
      <c r="AO448" s="11">
        <f>if(surveydata3!AK447="", 0, 1)</f>
        <v>0</v>
      </c>
      <c r="AP448" s="11">
        <f>if(surveydata3!AL447="", 0, 1)</f>
        <v>0</v>
      </c>
      <c r="AQ448" s="11">
        <f>if(surveydata3!AM447="", 0, 1)</f>
        <v>0</v>
      </c>
      <c r="AR448" s="11">
        <f>if(surveydata3!AN447="", 0, 1)</f>
        <v>0</v>
      </c>
      <c r="AS448" s="2" t="s">
        <v>97</v>
      </c>
      <c r="AU448" t="str">
        <f t="shared" si="7"/>
        <v>Forums</v>
      </c>
      <c r="AV448" s="2">
        <v>6.0</v>
      </c>
      <c r="AX448">
        <f t="shared" si="8"/>
        <v>6</v>
      </c>
      <c r="AY448" s="2">
        <v>6.0</v>
      </c>
      <c r="BA448">
        <f t="shared" si="9"/>
        <v>6</v>
      </c>
      <c r="BB448" s="2">
        <v>12.0</v>
      </c>
      <c r="BC448" s="2" t="s">
        <v>2207</v>
      </c>
      <c r="BD448" s="2" t="s">
        <v>101</v>
      </c>
      <c r="BF448" t="str">
        <f t="shared" si="10"/>
        <v>Google</v>
      </c>
      <c r="BG448" s="2">
        <v>10.0</v>
      </c>
      <c r="BH448" s="2" t="s">
        <v>2208</v>
      </c>
      <c r="BI448" s="2" t="s">
        <v>2209</v>
      </c>
      <c r="BK448" s="2">
        <v>1.0</v>
      </c>
    </row>
    <row r="449">
      <c r="A449" s="2">
        <v>446.0</v>
      </c>
      <c r="B449">
        <f>if(surveydata3!D448="", 0, 1)</f>
        <v>1</v>
      </c>
      <c r="C449">
        <f>if(surveydata3!E448="", 0, 1)</f>
        <v>1</v>
      </c>
      <c r="D449">
        <f>if(surveydata3!F448="", 0, 1)</f>
        <v>0</v>
      </c>
      <c r="E449">
        <f>if(surveydata3!G448="", 0, 1)</f>
        <v>0</v>
      </c>
      <c r="F449">
        <f>if(surveydata3!H448="", 0, 1)</f>
        <v>1</v>
      </c>
      <c r="G449">
        <f>if(surveydata3!I448="", 0, 1)</f>
        <v>0</v>
      </c>
      <c r="H449" s="4">
        <v>33114.0</v>
      </c>
      <c r="I449" s="2">
        <f t="shared" si="1"/>
        <v>28</v>
      </c>
      <c r="J449" s="2">
        <v>6.0</v>
      </c>
      <c r="K449" s="2">
        <v>180.0</v>
      </c>
      <c r="L449" s="2">
        <v>10.0</v>
      </c>
      <c r="M449" s="2">
        <v>9.0</v>
      </c>
      <c r="N449" s="2" t="s">
        <v>128</v>
      </c>
      <c r="O449" s="2">
        <v>1.0</v>
      </c>
      <c r="R449" t="str">
        <f t="shared" si="2"/>
        <v/>
      </c>
      <c r="U449" t="str">
        <f t="shared" si="3"/>
        <v/>
      </c>
      <c r="V449" s="2">
        <v>1.0</v>
      </c>
      <c r="W449" s="2" t="s">
        <v>224</v>
      </c>
      <c r="Y449" t="str">
        <f t="shared" si="4"/>
        <v>Data Scientist</v>
      </c>
      <c r="Z449" s="2" t="s">
        <v>111</v>
      </c>
      <c r="AB449" t="str">
        <f t="shared" si="5"/>
        <v>Individual Contributor</v>
      </c>
      <c r="AD449" s="2" t="s">
        <v>2210</v>
      </c>
      <c r="AE449" t="str">
        <f t="shared" si="6"/>
        <v>Outsourcing</v>
      </c>
      <c r="AF449" s="2">
        <v>1.0</v>
      </c>
      <c r="AG449" s="2" t="s">
        <v>2211</v>
      </c>
      <c r="AH449" s="2" t="s">
        <v>114</v>
      </c>
      <c r="AI449" s="11">
        <f>if(surveydata3!AE448="", 0, 1)</f>
        <v>0</v>
      </c>
      <c r="AJ449" s="11">
        <f>if(surveydata3!AF448="", 0, 1)</f>
        <v>0</v>
      </c>
      <c r="AK449" s="11">
        <f>if(surveydata3!AG448="", 0, 1)</f>
        <v>0</v>
      </c>
      <c r="AL449" s="11">
        <f>if(surveydata3!AH448="", 0, 1)</f>
        <v>0</v>
      </c>
      <c r="AM449" s="11">
        <f>if(surveydata3!AI448="", 0, 1)</f>
        <v>0</v>
      </c>
      <c r="AN449" s="11">
        <f>if(surveydata3!AJ448="", 0, 1)</f>
        <v>1</v>
      </c>
      <c r="AO449" s="11">
        <f>if(surveydata3!AK448="", 0, 1)</f>
        <v>0</v>
      </c>
      <c r="AP449" s="11">
        <f>if(surveydata3!AL448="", 0, 1)</f>
        <v>0</v>
      </c>
      <c r="AQ449" s="11">
        <f>if(surveydata3!AM448="", 0, 1)</f>
        <v>0</v>
      </c>
      <c r="AR449" s="11">
        <f>if(surveydata3!AN448="", 0, 1)</f>
        <v>0</v>
      </c>
      <c r="AS449" s="2" t="s">
        <v>1190</v>
      </c>
      <c r="AU449" t="str">
        <f t="shared" si="7"/>
        <v>Ask Me Anythings (AMAs)</v>
      </c>
      <c r="AW449" s="2">
        <v>10.0</v>
      </c>
      <c r="AX449">
        <f t="shared" si="8"/>
        <v>10</v>
      </c>
      <c r="AY449" s="2">
        <v>6.0</v>
      </c>
      <c r="BA449">
        <f t="shared" si="9"/>
        <v>6</v>
      </c>
      <c r="BB449" s="2">
        <v>6.0</v>
      </c>
      <c r="BC449" s="2" t="s">
        <v>2212</v>
      </c>
      <c r="BD449" s="2" t="s">
        <v>294</v>
      </c>
      <c r="BF449" t="str">
        <f t="shared" si="10"/>
        <v>Twitter</v>
      </c>
      <c r="BG449" s="2">
        <v>9.0</v>
      </c>
      <c r="BH449" s="2" t="s">
        <v>2213</v>
      </c>
      <c r="BI449" s="2" t="s">
        <v>2214</v>
      </c>
      <c r="BJ449" s="2" t="s">
        <v>2215</v>
      </c>
      <c r="BK449" s="2">
        <v>1.0</v>
      </c>
    </row>
    <row r="450">
      <c r="A450" s="2">
        <v>447.0</v>
      </c>
      <c r="B450">
        <f>if(surveydata3!D449="", 0, 1)</f>
        <v>1</v>
      </c>
      <c r="C450">
        <f>if(surveydata3!E449="", 0, 1)</f>
        <v>0</v>
      </c>
      <c r="D450">
        <f>if(surveydata3!F449="", 0, 1)</f>
        <v>0</v>
      </c>
      <c r="E450">
        <f>if(surveydata3!G449="", 0, 1)</f>
        <v>0</v>
      </c>
      <c r="F450">
        <f>if(surveydata3!H449="", 0, 1)</f>
        <v>0</v>
      </c>
      <c r="G450">
        <f>if(surveydata3!I449="", 0, 1)</f>
        <v>0</v>
      </c>
      <c r="H450" s="4">
        <v>34025.0</v>
      </c>
      <c r="I450" s="2">
        <f t="shared" si="1"/>
        <v>25</v>
      </c>
      <c r="J450" s="2">
        <v>9.0</v>
      </c>
      <c r="K450" s="2">
        <v>1.0</v>
      </c>
      <c r="L450" s="2">
        <v>6.0</v>
      </c>
      <c r="M450" s="2">
        <v>5.0</v>
      </c>
      <c r="N450" s="2" t="s">
        <v>405</v>
      </c>
      <c r="O450" s="2">
        <v>1.0</v>
      </c>
      <c r="R450" t="str">
        <f t="shared" si="2"/>
        <v/>
      </c>
      <c r="U450" t="str">
        <f t="shared" si="3"/>
        <v/>
      </c>
      <c r="V450" s="2">
        <v>1.0</v>
      </c>
      <c r="W450" s="2" t="s">
        <v>315</v>
      </c>
      <c r="Y450" t="str">
        <f t="shared" si="4"/>
        <v>Software Engineer</v>
      </c>
      <c r="Z450" s="2" t="s">
        <v>111</v>
      </c>
      <c r="AB450" t="str">
        <f t="shared" si="5"/>
        <v>Individual Contributor</v>
      </c>
      <c r="AC450" s="2" t="s">
        <v>123</v>
      </c>
      <c r="AE450" t="str">
        <f t="shared" si="6"/>
        <v>Technology &amp; Internet</v>
      </c>
      <c r="AF450" s="2">
        <v>2.0</v>
      </c>
      <c r="AG450" s="2" t="s">
        <v>2216</v>
      </c>
      <c r="AH450" s="2" t="s">
        <v>78</v>
      </c>
      <c r="AI450" s="11">
        <f>if(surveydata3!AE449="", 0, 1)</f>
        <v>0</v>
      </c>
      <c r="AJ450" s="11">
        <f>if(surveydata3!AF449="", 0, 1)</f>
        <v>0</v>
      </c>
      <c r="AK450" s="11">
        <f>if(surveydata3!AG449="", 0, 1)</f>
        <v>0</v>
      </c>
      <c r="AL450" s="11">
        <f>if(surveydata3!AH449="", 0, 1)</f>
        <v>1</v>
      </c>
      <c r="AM450" s="11">
        <f>if(surveydata3!AI449="", 0, 1)</f>
        <v>0</v>
      </c>
      <c r="AN450" s="11">
        <f>if(surveydata3!AJ449="", 0, 1)</f>
        <v>0</v>
      </c>
      <c r="AO450" s="11">
        <f>if(surveydata3!AK449="", 0, 1)</f>
        <v>0</v>
      </c>
      <c r="AP450" s="11">
        <f>if(surveydata3!AL449="", 0, 1)</f>
        <v>0</v>
      </c>
      <c r="AQ450" s="11">
        <f>if(surveydata3!AM449="", 0, 1)</f>
        <v>0</v>
      </c>
      <c r="AR450" s="11">
        <f>if(surveydata3!AN449="", 0, 1)</f>
        <v>0</v>
      </c>
      <c r="AS450" s="2" t="s">
        <v>116</v>
      </c>
      <c r="AU450" t="str">
        <f t="shared" si="7"/>
        <v>Stack Overflow</v>
      </c>
      <c r="AV450" s="2">
        <v>6.0</v>
      </c>
      <c r="AX450">
        <f t="shared" si="8"/>
        <v>6</v>
      </c>
      <c r="AY450" s="2">
        <v>5.0</v>
      </c>
      <c r="BA450">
        <f t="shared" si="9"/>
        <v>5</v>
      </c>
      <c r="BB450" s="2">
        <v>100.0</v>
      </c>
      <c r="BC450" s="2" t="s">
        <v>2217</v>
      </c>
      <c r="BD450" s="2" t="s">
        <v>101</v>
      </c>
      <c r="BF450" t="str">
        <f t="shared" si="10"/>
        <v>Google</v>
      </c>
      <c r="BG450" s="2">
        <v>9.0</v>
      </c>
      <c r="BH450" s="2" t="s">
        <v>2218</v>
      </c>
      <c r="BI450" s="2" t="s">
        <v>2219</v>
      </c>
      <c r="BK450" s="2">
        <v>1.0</v>
      </c>
    </row>
    <row r="451">
      <c r="A451" s="2">
        <v>448.0</v>
      </c>
      <c r="B451">
        <f>if(surveydata3!D450="", 0, 1)</f>
        <v>0</v>
      </c>
      <c r="C451">
        <f>if(surveydata3!E450="", 0, 1)</f>
        <v>1</v>
      </c>
      <c r="D451">
        <f>if(surveydata3!F450="", 0, 1)</f>
        <v>0</v>
      </c>
      <c r="E451">
        <f>if(surveydata3!G450="", 0, 1)</f>
        <v>0</v>
      </c>
      <c r="F451">
        <f>if(surveydata3!H450="", 0, 1)</f>
        <v>0</v>
      </c>
      <c r="G451">
        <f>if(surveydata3!I450="", 0, 1)</f>
        <v>0</v>
      </c>
      <c r="H451" s="4">
        <v>33077.0</v>
      </c>
      <c r="I451" s="2">
        <f t="shared" si="1"/>
        <v>28</v>
      </c>
      <c r="J451" s="2">
        <v>8.0</v>
      </c>
      <c r="K451" s="2">
        <v>6.0</v>
      </c>
      <c r="L451" s="2">
        <v>14.0</v>
      </c>
      <c r="M451" s="2">
        <v>6.0</v>
      </c>
      <c r="N451" s="2" t="s">
        <v>70</v>
      </c>
      <c r="O451" s="2">
        <v>0.0</v>
      </c>
      <c r="P451" s="2" t="s">
        <v>89</v>
      </c>
      <c r="R451" t="str">
        <f t="shared" si="2"/>
        <v>t-shirt</v>
      </c>
      <c r="S451" s="2" t="s">
        <v>135</v>
      </c>
      <c r="U451" t="str">
        <f t="shared" si="3"/>
        <v>“A quality life demands quality questions”</v>
      </c>
      <c r="V451" s="2">
        <v>1.0</v>
      </c>
      <c r="W451" s="2" t="s">
        <v>315</v>
      </c>
      <c r="Y451" t="str">
        <f t="shared" si="4"/>
        <v>Software Engineer</v>
      </c>
      <c r="Z451" s="2" t="s">
        <v>111</v>
      </c>
      <c r="AB451" t="str">
        <f t="shared" si="5"/>
        <v>Individual Contributor</v>
      </c>
      <c r="AC451" s="2" t="s">
        <v>123</v>
      </c>
      <c r="AE451" t="str">
        <f t="shared" si="6"/>
        <v>Technology &amp; Internet</v>
      </c>
      <c r="AF451" s="2">
        <v>5.0</v>
      </c>
      <c r="AG451" s="2" t="s">
        <v>2220</v>
      </c>
      <c r="AH451" s="2" t="s">
        <v>78</v>
      </c>
      <c r="AI451" s="11">
        <f>if(surveydata3!AE450="", 0, 1)</f>
        <v>0</v>
      </c>
      <c r="AJ451" s="11">
        <f>if(surveydata3!AF450="", 0, 1)</f>
        <v>0</v>
      </c>
      <c r="AK451" s="11">
        <f>if(surveydata3!AG450="", 0, 1)</f>
        <v>0</v>
      </c>
      <c r="AL451" s="11">
        <f>if(surveydata3!AH450="", 0, 1)</f>
        <v>1</v>
      </c>
      <c r="AM451" s="11">
        <f>if(surveydata3!AI450="", 0, 1)</f>
        <v>0</v>
      </c>
      <c r="AN451" s="11">
        <f>if(surveydata3!AJ450="", 0, 1)</f>
        <v>0</v>
      </c>
      <c r="AO451" s="11">
        <f>if(surveydata3!AK450="", 0, 1)</f>
        <v>0</v>
      </c>
      <c r="AP451" s="11">
        <f>if(surveydata3!AL450="", 0, 1)</f>
        <v>0</v>
      </c>
      <c r="AQ451" s="11">
        <f>if(surveydata3!AM450="", 0, 1)</f>
        <v>0</v>
      </c>
      <c r="AR451" s="11">
        <f>if(surveydata3!AN450="", 0, 1)</f>
        <v>0</v>
      </c>
      <c r="AS451" s="2" t="s">
        <v>116</v>
      </c>
      <c r="AU451" t="str">
        <f t="shared" si="7"/>
        <v>Stack Overflow</v>
      </c>
      <c r="AV451" s="2">
        <v>6.0</v>
      </c>
      <c r="AX451">
        <f t="shared" si="8"/>
        <v>6</v>
      </c>
      <c r="AY451" s="2">
        <v>4.0</v>
      </c>
      <c r="BA451">
        <f t="shared" si="9"/>
        <v>4</v>
      </c>
      <c r="BB451" s="2">
        <v>3.0</v>
      </c>
      <c r="BC451" s="2" t="s">
        <v>2221</v>
      </c>
      <c r="BD451" s="2" t="s">
        <v>84</v>
      </c>
      <c r="BF451" t="str">
        <f t="shared" si="10"/>
        <v>Friend / word of mouth</v>
      </c>
      <c r="BG451" s="2">
        <v>10.0</v>
      </c>
      <c r="BH451" s="2" t="s">
        <v>2222</v>
      </c>
      <c r="BI451" s="2" t="s">
        <v>2223</v>
      </c>
      <c r="BK451" s="2">
        <v>0.0</v>
      </c>
    </row>
    <row r="452">
      <c r="A452" s="2">
        <v>449.0</v>
      </c>
      <c r="B452">
        <f>if(surveydata3!D451="", 0, 1)</f>
        <v>0</v>
      </c>
      <c r="C452">
        <f>if(surveydata3!E451="", 0, 1)</f>
        <v>0</v>
      </c>
      <c r="D452">
        <f>if(surveydata3!F451="", 0, 1)</f>
        <v>0</v>
      </c>
      <c r="E452">
        <f>if(surveydata3!G451="", 0, 1)</f>
        <v>0</v>
      </c>
      <c r="F452">
        <f>if(surveydata3!H451="", 0, 1)</f>
        <v>1</v>
      </c>
      <c r="G452">
        <f>if(surveydata3!I451="", 0, 1)</f>
        <v>0</v>
      </c>
      <c r="H452" s="4">
        <v>27948.0</v>
      </c>
      <c r="I452" s="2">
        <f t="shared" si="1"/>
        <v>42</v>
      </c>
      <c r="J452" s="2">
        <v>6.0</v>
      </c>
      <c r="K452" s="2">
        <v>50.0</v>
      </c>
      <c r="L452" s="2">
        <v>8.0</v>
      </c>
      <c r="M452" s="2">
        <v>5.0</v>
      </c>
      <c r="N452" s="2" t="s">
        <v>405</v>
      </c>
      <c r="O452" s="2">
        <v>1.0</v>
      </c>
      <c r="R452" t="str">
        <f t="shared" si="2"/>
        <v/>
      </c>
      <c r="U452" t="str">
        <f t="shared" si="3"/>
        <v/>
      </c>
      <c r="V452" s="2">
        <v>1.0</v>
      </c>
      <c r="W452" s="2" t="s">
        <v>1898</v>
      </c>
      <c r="Y452" t="str">
        <f t="shared" si="4"/>
        <v>Self Driving Car</v>
      </c>
      <c r="Z452" s="2" t="s">
        <v>75</v>
      </c>
      <c r="AB452" t="str">
        <f t="shared" si="5"/>
        <v>Manager</v>
      </c>
      <c r="AC452" s="2" t="s">
        <v>374</v>
      </c>
      <c r="AE452" t="str">
        <f t="shared" si="6"/>
        <v>Automotive</v>
      </c>
      <c r="AF452" s="2">
        <v>5.0</v>
      </c>
      <c r="AG452" s="2" t="s">
        <v>2224</v>
      </c>
      <c r="AH452" s="2" t="s">
        <v>96</v>
      </c>
      <c r="AI452" s="11">
        <f>if(surveydata3!AE451="", 0, 1)</f>
        <v>0</v>
      </c>
      <c r="AJ452" s="11">
        <f>if(surveydata3!AF451="", 0, 1)</f>
        <v>0</v>
      </c>
      <c r="AK452" s="11">
        <f>if(surveydata3!AG451="", 0, 1)</f>
        <v>0</v>
      </c>
      <c r="AL452" s="11">
        <f>if(surveydata3!AH451="", 0, 1)</f>
        <v>1</v>
      </c>
      <c r="AM452" s="11">
        <f>if(surveydata3!AI451="", 0, 1)</f>
        <v>0</v>
      </c>
      <c r="AN452" s="11">
        <f>if(surveydata3!AJ451="", 0, 1)</f>
        <v>0</v>
      </c>
      <c r="AO452" s="11">
        <f>if(surveydata3!AK451="", 0, 1)</f>
        <v>1</v>
      </c>
      <c r="AP452" s="11">
        <f>if(surveydata3!AL451="", 0, 1)</f>
        <v>0</v>
      </c>
      <c r="AQ452" s="11">
        <f>if(surveydata3!AM451="", 0, 1)</f>
        <v>0</v>
      </c>
      <c r="AR452" s="11">
        <f>if(surveydata3!AN451="", 0, 1)</f>
        <v>0</v>
      </c>
      <c r="AS452" s="2" t="s">
        <v>97</v>
      </c>
      <c r="AU452" t="str">
        <f t="shared" si="7"/>
        <v>Forums</v>
      </c>
      <c r="AV452" s="2">
        <v>5.0</v>
      </c>
      <c r="AX452">
        <f t="shared" si="8"/>
        <v>5</v>
      </c>
      <c r="AY452" s="2">
        <v>3.0</v>
      </c>
      <c r="BA452">
        <f t="shared" si="9"/>
        <v>3</v>
      </c>
      <c r="BB452" s="2">
        <v>20.0</v>
      </c>
      <c r="BC452" s="2" t="s">
        <v>2225</v>
      </c>
      <c r="BE452" s="2" t="s">
        <v>2226</v>
      </c>
      <c r="BF452" t="str">
        <f t="shared" si="10"/>
        <v>I had participated in the first AI class before Udacity was founded? And just followed the steps of Mr. Thrun</v>
      </c>
      <c r="BG452" s="2">
        <v>9.0</v>
      </c>
      <c r="BH452" s="2" t="s">
        <v>2227</v>
      </c>
      <c r="BI452" s="2" t="s">
        <v>1414</v>
      </c>
      <c r="BK452" s="2">
        <v>0.0</v>
      </c>
    </row>
    <row r="453">
      <c r="A453" s="2">
        <v>450.0</v>
      </c>
      <c r="B453">
        <f>if(surveydata3!D452="", 0, 1)</f>
        <v>1</v>
      </c>
      <c r="C453">
        <f>if(surveydata3!E452="", 0, 1)</f>
        <v>0</v>
      </c>
      <c r="D453">
        <f>if(surveydata3!F452="", 0, 1)</f>
        <v>0</v>
      </c>
      <c r="E453">
        <f>if(surveydata3!G452="", 0, 1)</f>
        <v>0</v>
      </c>
      <c r="F453">
        <f>if(surveydata3!H452="", 0, 1)</f>
        <v>1</v>
      </c>
      <c r="G453">
        <f>if(surveydata3!I452="", 0, 1)</f>
        <v>0</v>
      </c>
      <c r="H453" s="4">
        <v>29093.0</v>
      </c>
      <c r="I453" s="2">
        <f t="shared" si="1"/>
        <v>39</v>
      </c>
      <c r="J453" s="2">
        <v>8.0</v>
      </c>
      <c r="K453" s="2">
        <v>75.0</v>
      </c>
      <c r="L453" s="2">
        <v>9.0</v>
      </c>
      <c r="M453" s="2">
        <v>20.0</v>
      </c>
      <c r="N453" s="2" t="s">
        <v>128</v>
      </c>
      <c r="O453" s="2">
        <v>0.0</v>
      </c>
      <c r="P453" s="2" t="s">
        <v>89</v>
      </c>
      <c r="R453" t="str">
        <f t="shared" si="2"/>
        <v>t-shirt</v>
      </c>
      <c r="S453" s="2" t="s">
        <v>130</v>
      </c>
      <c r="U453" t="str">
        <f t="shared" si="3"/>
        <v>“Machine learning for life”</v>
      </c>
      <c r="V453" s="2">
        <v>1.0</v>
      </c>
      <c r="W453" s="2" t="s">
        <v>145</v>
      </c>
      <c r="Y453" t="str">
        <f t="shared" si="4"/>
        <v>Freelancing</v>
      </c>
      <c r="Z453" s="2" t="s">
        <v>147</v>
      </c>
      <c r="AB453" t="str">
        <f t="shared" si="5"/>
        <v>Not Applicable</v>
      </c>
      <c r="AC453" s="2" t="s">
        <v>123</v>
      </c>
      <c r="AE453" t="str">
        <f t="shared" si="6"/>
        <v>Technology &amp; Internet</v>
      </c>
      <c r="AF453" s="2">
        <v>14.0</v>
      </c>
      <c r="AG453" s="2" t="s">
        <v>631</v>
      </c>
      <c r="AH453" s="2" t="s">
        <v>114</v>
      </c>
      <c r="AI453" s="11">
        <f>if(surveydata3!AE452="", 0, 1)</f>
        <v>0</v>
      </c>
      <c r="AJ453" s="11">
        <f>if(surveydata3!AF452="", 0, 1)</f>
        <v>0</v>
      </c>
      <c r="AK453" s="11">
        <f>if(surveydata3!AG452="", 0, 1)</f>
        <v>0</v>
      </c>
      <c r="AL453" s="11">
        <f>if(surveydata3!AH452="", 0, 1)</f>
        <v>1</v>
      </c>
      <c r="AM453" s="11">
        <f>if(surveydata3!AI452="", 0, 1)</f>
        <v>0</v>
      </c>
      <c r="AN453" s="11">
        <f>if(surveydata3!AJ452="", 0, 1)</f>
        <v>0</v>
      </c>
      <c r="AO453" s="11">
        <f>if(surveydata3!AK452="", 0, 1)</f>
        <v>0</v>
      </c>
      <c r="AP453" s="11">
        <f>if(surveydata3!AL452="", 0, 1)</f>
        <v>0</v>
      </c>
      <c r="AQ453" s="11">
        <f>if(surveydata3!AM452="", 0, 1)</f>
        <v>0</v>
      </c>
      <c r="AR453" s="11">
        <f>if(surveydata3!AN452="", 0, 1)</f>
        <v>0</v>
      </c>
      <c r="AS453" s="2" t="s">
        <v>97</v>
      </c>
      <c r="AU453" t="str">
        <f t="shared" si="7"/>
        <v>Forums</v>
      </c>
      <c r="AV453" s="2">
        <v>6.0</v>
      </c>
      <c r="AX453">
        <f t="shared" si="8"/>
        <v>6</v>
      </c>
      <c r="AZ453" s="2">
        <v>10.0</v>
      </c>
      <c r="BA453">
        <f t="shared" si="9"/>
        <v>10</v>
      </c>
      <c r="BB453" s="2">
        <v>15.0</v>
      </c>
      <c r="BC453" s="2" t="s">
        <v>2228</v>
      </c>
      <c r="BE453" s="2" t="s">
        <v>2229</v>
      </c>
      <c r="BF453" t="str">
        <f t="shared" si="10"/>
        <v>Media</v>
      </c>
      <c r="BG453" s="2">
        <v>10.0</v>
      </c>
      <c r="BH453" s="2" t="s">
        <v>2230</v>
      </c>
      <c r="BI453" s="2" t="s">
        <v>2231</v>
      </c>
      <c r="BJ453" s="2" t="s">
        <v>154</v>
      </c>
      <c r="BK453" s="2">
        <v>1.0</v>
      </c>
    </row>
    <row r="454">
      <c r="A454" s="2">
        <v>451.0</v>
      </c>
      <c r="B454">
        <f>if(surveydata3!D453="", 0, 1)</f>
        <v>1</v>
      </c>
      <c r="C454">
        <f>if(surveydata3!E453="", 0, 1)</f>
        <v>0</v>
      </c>
      <c r="D454">
        <f>if(surveydata3!F453="", 0, 1)</f>
        <v>0</v>
      </c>
      <c r="E454">
        <f>if(surveydata3!G453="", 0, 1)</f>
        <v>1</v>
      </c>
      <c r="F454">
        <f>if(surveydata3!H453="", 0, 1)</f>
        <v>1</v>
      </c>
      <c r="G454">
        <f>if(surveydata3!I453="", 0, 1)</f>
        <v>0</v>
      </c>
      <c r="H454" s="4">
        <v>32527.0</v>
      </c>
      <c r="I454" s="2">
        <f t="shared" si="1"/>
        <v>29</v>
      </c>
      <c r="J454" s="2">
        <v>8.0</v>
      </c>
      <c r="K454" s="2">
        <v>0.0</v>
      </c>
      <c r="L454" s="2">
        <v>10.0</v>
      </c>
      <c r="M454" s="2">
        <v>60.0</v>
      </c>
      <c r="N454" s="2" t="s">
        <v>167</v>
      </c>
      <c r="O454" s="2">
        <v>1.0</v>
      </c>
      <c r="R454" t="str">
        <f t="shared" si="2"/>
        <v/>
      </c>
      <c r="U454" t="str">
        <f t="shared" si="3"/>
        <v/>
      </c>
      <c r="V454" s="2">
        <v>1.0</v>
      </c>
      <c r="W454" s="2" t="s">
        <v>259</v>
      </c>
      <c r="Y454" t="str">
        <f t="shared" si="4"/>
        <v>Student</v>
      </c>
      <c r="Z454" s="2" t="s">
        <v>451</v>
      </c>
      <c r="AB454" t="str">
        <f t="shared" si="5"/>
        <v>Intern</v>
      </c>
      <c r="AC454" s="2" t="s">
        <v>123</v>
      </c>
      <c r="AE454" t="str">
        <f t="shared" si="6"/>
        <v>Technology &amp; Internet</v>
      </c>
      <c r="AF454" s="2">
        <v>1.0</v>
      </c>
      <c r="AG454" s="2" t="s">
        <v>2232</v>
      </c>
      <c r="AH454" s="2" t="s">
        <v>78</v>
      </c>
      <c r="AI454" s="11">
        <f>if(surveydata3!AE453="", 0, 1)</f>
        <v>0</v>
      </c>
      <c r="AJ454" s="11">
        <f>if(surveydata3!AF453="", 0, 1)</f>
        <v>0</v>
      </c>
      <c r="AK454" s="11">
        <f>if(surveydata3!AG453="", 0, 1)</f>
        <v>0</v>
      </c>
      <c r="AL454" s="11">
        <f>if(surveydata3!AH453="", 0, 1)</f>
        <v>1</v>
      </c>
      <c r="AM454" s="11">
        <f>if(surveydata3!AI453="", 0, 1)</f>
        <v>1</v>
      </c>
      <c r="AN454" s="11">
        <f>if(surveydata3!AJ453="", 0, 1)</f>
        <v>0</v>
      </c>
      <c r="AO454" s="11">
        <f>if(surveydata3!AK453="", 0, 1)</f>
        <v>0</v>
      </c>
      <c r="AP454" s="11">
        <f>if(surveydata3!AL453="", 0, 1)</f>
        <v>0</v>
      </c>
      <c r="AQ454" s="11">
        <f>if(surveydata3!AM453="", 0, 1)</f>
        <v>0</v>
      </c>
      <c r="AR454" s="11">
        <f>if(surveydata3!AN453="", 0, 1)</f>
        <v>0</v>
      </c>
      <c r="AS454" s="2" t="s">
        <v>79</v>
      </c>
      <c r="AU454" t="str">
        <f t="shared" si="7"/>
        <v>Slack Channel</v>
      </c>
      <c r="AV454" s="2">
        <v>5.0</v>
      </c>
      <c r="AX454">
        <f t="shared" si="8"/>
        <v>5</v>
      </c>
      <c r="AY454" s="2">
        <v>2.0</v>
      </c>
      <c r="BA454">
        <f t="shared" si="9"/>
        <v>2</v>
      </c>
      <c r="BB454" s="2">
        <v>6.0</v>
      </c>
      <c r="BC454" s="2" t="s">
        <v>2233</v>
      </c>
      <c r="BD454" s="2" t="s">
        <v>101</v>
      </c>
      <c r="BF454" t="str">
        <f t="shared" si="10"/>
        <v>Google</v>
      </c>
      <c r="BG454" s="2">
        <v>7.0</v>
      </c>
      <c r="BH454" s="2" t="s">
        <v>2234</v>
      </c>
      <c r="BI454" s="2" t="s">
        <v>2235</v>
      </c>
      <c r="BJ454" s="2" t="s">
        <v>2236</v>
      </c>
      <c r="BK454" s="2">
        <v>0.0</v>
      </c>
    </row>
    <row r="455">
      <c r="A455" s="2">
        <v>452.0</v>
      </c>
      <c r="B455">
        <f>if(surveydata3!D454="", 0, 1)</f>
        <v>1</v>
      </c>
      <c r="C455">
        <f>if(surveydata3!E454="", 0, 1)</f>
        <v>0</v>
      </c>
      <c r="D455">
        <f>if(surveydata3!F454="", 0, 1)</f>
        <v>0</v>
      </c>
      <c r="E455">
        <f>if(surveydata3!G454="", 0, 1)</f>
        <v>0</v>
      </c>
      <c r="F455">
        <f>if(surveydata3!H454="", 0, 1)</f>
        <v>0</v>
      </c>
      <c r="G455">
        <f>if(surveydata3!I454="", 0, 1)</f>
        <v>0</v>
      </c>
      <c r="H455" s="4">
        <v>27608.0</v>
      </c>
      <c r="I455" s="2">
        <f t="shared" si="1"/>
        <v>43</v>
      </c>
      <c r="J455" s="2">
        <v>7.0</v>
      </c>
      <c r="K455" s="2">
        <v>70.0</v>
      </c>
      <c r="L455" s="2">
        <v>8.0</v>
      </c>
      <c r="M455" s="2">
        <v>50.0</v>
      </c>
      <c r="N455" s="2" t="s">
        <v>167</v>
      </c>
      <c r="O455" s="2">
        <v>1.0</v>
      </c>
      <c r="R455" t="str">
        <f t="shared" si="2"/>
        <v/>
      </c>
      <c r="U455" t="str">
        <f t="shared" si="3"/>
        <v/>
      </c>
      <c r="V455" s="2">
        <v>1.0</v>
      </c>
      <c r="W455" s="2" t="s">
        <v>315</v>
      </c>
      <c r="Y455" t="str">
        <f t="shared" si="4"/>
        <v>Software Engineer</v>
      </c>
      <c r="Z455" s="2" t="s">
        <v>111</v>
      </c>
      <c r="AB455" t="str">
        <f t="shared" si="5"/>
        <v>Individual Contributor</v>
      </c>
      <c r="AC455" s="2" t="s">
        <v>412</v>
      </c>
      <c r="AE455" t="str">
        <f t="shared" si="6"/>
        <v>Transportation &amp; Delivery</v>
      </c>
      <c r="AF455" s="2">
        <v>15.0</v>
      </c>
      <c r="AG455" s="2" t="s">
        <v>2237</v>
      </c>
      <c r="AH455" s="2" t="s">
        <v>114</v>
      </c>
      <c r="AI455" s="11">
        <f>if(surveydata3!AE454="", 0, 1)</f>
        <v>0</v>
      </c>
      <c r="AJ455" s="11">
        <f>if(surveydata3!AF454="", 0, 1)</f>
        <v>0</v>
      </c>
      <c r="AK455" s="11">
        <f>if(surveydata3!AG454="", 0, 1)</f>
        <v>0</v>
      </c>
      <c r="AL455" s="11">
        <f>if(surveydata3!AH454="", 0, 1)</f>
        <v>0</v>
      </c>
      <c r="AM455" s="11">
        <f>if(surveydata3!AI454="", 0, 1)</f>
        <v>1</v>
      </c>
      <c r="AN455" s="11">
        <f>if(surveydata3!AJ454="", 0, 1)</f>
        <v>0</v>
      </c>
      <c r="AO455" s="11">
        <f>if(surveydata3!AK454="", 0, 1)</f>
        <v>0</v>
      </c>
      <c r="AP455" s="11">
        <f>if(surveydata3!AL454="", 0, 1)</f>
        <v>0</v>
      </c>
      <c r="AQ455" s="11">
        <f>if(surveydata3!AM454="", 0, 1)</f>
        <v>0</v>
      </c>
      <c r="AR455" s="11">
        <f>if(surveydata3!AN454="", 0, 1)</f>
        <v>0</v>
      </c>
      <c r="AS455" s="2" t="s">
        <v>97</v>
      </c>
      <c r="AU455" t="str">
        <f t="shared" si="7"/>
        <v>Forums</v>
      </c>
      <c r="AV455" s="2">
        <v>6.0</v>
      </c>
      <c r="AX455">
        <f t="shared" si="8"/>
        <v>6</v>
      </c>
      <c r="AY455" s="2">
        <v>4.0</v>
      </c>
      <c r="BA455">
        <f t="shared" si="9"/>
        <v>4</v>
      </c>
      <c r="BB455" s="2">
        <v>25.0</v>
      </c>
      <c r="BC455" s="2" t="s">
        <v>434</v>
      </c>
      <c r="BD455" s="2" t="s">
        <v>101</v>
      </c>
      <c r="BF455" t="str">
        <f t="shared" si="10"/>
        <v>Google</v>
      </c>
      <c r="BG455" s="2">
        <v>7.0</v>
      </c>
      <c r="BH455" s="2" t="s">
        <v>1885</v>
      </c>
      <c r="BK455" s="2">
        <v>0.0</v>
      </c>
    </row>
    <row r="456">
      <c r="A456" s="2">
        <v>453.0</v>
      </c>
      <c r="B456">
        <f>if(surveydata3!D455="", 0, 1)</f>
        <v>0</v>
      </c>
      <c r="C456">
        <f>if(surveydata3!E455="", 0, 1)</f>
        <v>1</v>
      </c>
      <c r="D456">
        <f>if(surveydata3!F455="", 0, 1)</f>
        <v>0</v>
      </c>
      <c r="E456">
        <f>if(surveydata3!G455="", 0, 1)</f>
        <v>0</v>
      </c>
      <c r="F456">
        <f>if(surveydata3!H455="", 0, 1)</f>
        <v>0</v>
      </c>
      <c r="G456">
        <f>if(surveydata3!I455="", 0, 1)</f>
        <v>0</v>
      </c>
      <c r="H456" s="4">
        <v>31265.0</v>
      </c>
      <c r="I456" s="2">
        <f t="shared" si="1"/>
        <v>33</v>
      </c>
      <c r="J456" s="2">
        <v>7.0</v>
      </c>
      <c r="K456" s="2">
        <v>0.0</v>
      </c>
      <c r="L456" s="2">
        <v>6.0</v>
      </c>
      <c r="M456" s="2">
        <v>20.0</v>
      </c>
      <c r="N456" s="2" t="s">
        <v>87</v>
      </c>
      <c r="O456" s="2">
        <v>0.0</v>
      </c>
      <c r="P456" s="2" t="s">
        <v>71</v>
      </c>
      <c r="R456" t="str">
        <f t="shared" si="2"/>
        <v>hoodie</v>
      </c>
      <c r="S456" s="2" t="s">
        <v>72</v>
      </c>
      <c r="U456" t="str">
        <f t="shared" si="3"/>
        <v>“Data is the new bacon"</v>
      </c>
      <c r="V456" s="2">
        <v>1.0</v>
      </c>
      <c r="W456" s="2" t="s">
        <v>224</v>
      </c>
      <c r="Y456" t="str">
        <f t="shared" si="4"/>
        <v>Data Scientist</v>
      </c>
      <c r="Z456" s="2" t="s">
        <v>111</v>
      </c>
      <c r="AB456" t="str">
        <f t="shared" si="5"/>
        <v>Individual Contributor</v>
      </c>
      <c r="AC456" s="2" t="s">
        <v>123</v>
      </c>
      <c r="AE456" t="str">
        <f t="shared" si="6"/>
        <v>Technology &amp; Internet</v>
      </c>
      <c r="AF456" s="2">
        <v>2.0</v>
      </c>
      <c r="AH456" s="2" t="s">
        <v>114</v>
      </c>
      <c r="AI456" s="11">
        <f>if(surveydata3!AE455="", 0, 1)</f>
        <v>0</v>
      </c>
      <c r="AJ456" s="11">
        <f>if(surveydata3!AF455="", 0, 1)</f>
        <v>0</v>
      </c>
      <c r="AK456" s="11">
        <f>if(surveydata3!AG455="", 0, 1)</f>
        <v>0</v>
      </c>
      <c r="AL456" s="11">
        <f>if(surveydata3!AH455="", 0, 1)</f>
        <v>0</v>
      </c>
      <c r="AM456" s="11">
        <f>if(surveydata3!AI455="", 0, 1)</f>
        <v>0</v>
      </c>
      <c r="AN456" s="11">
        <f>if(surveydata3!AJ455="", 0, 1)</f>
        <v>1</v>
      </c>
      <c r="AO456" s="11">
        <f>if(surveydata3!AK455="", 0, 1)</f>
        <v>0</v>
      </c>
      <c r="AP456" s="11">
        <f>if(surveydata3!AL455="", 0, 1)</f>
        <v>0</v>
      </c>
      <c r="AQ456" s="11">
        <f>if(surveydata3!AM455="", 0, 1)</f>
        <v>0</v>
      </c>
      <c r="AR456" s="11">
        <f>if(surveydata3!AN455="", 0, 1)</f>
        <v>0</v>
      </c>
      <c r="AS456" s="2" t="s">
        <v>79</v>
      </c>
      <c r="AU456" t="str">
        <f t="shared" si="7"/>
        <v>Slack Channel</v>
      </c>
      <c r="AV456" s="2">
        <v>5.0</v>
      </c>
      <c r="AX456">
        <f t="shared" si="8"/>
        <v>5</v>
      </c>
      <c r="AY456" s="2">
        <v>5.0</v>
      </c>
      <c r="BA456">
        <f t="shared" si="9"/>
        <v>5</v>
      </c>
      <c r="BB456" s="2">
        <v>10.0</v>
      </c>
      <c r="BC456" s="2" t="s">
        <v>808</v>
      </c>
      <c r="BD456" s="2" t="s">
        <v>84</v>
      </c>
      <c r="BF456" t="str">
        <f t="shared" si="10"/>
        <v>Friend / word of mouth</v>
      </c>
      <c r="BG456" s="2">
        <v>7.0</v>
      </c>
      <c r="BH456" s="2" t="s">
        <v>2238</v>
      </c>
      <c r="BK456" s="2">
        <v>0.0</v>
      </c>
    </row>
    <row r="457">
      <c r="A457" s="2">
        <v>454.0</v>
      </c>
      <c r="B457">
        <f>if(surveydata3!D456="", 0, 1)</f>
        <v>0</v>
      </c>
      <c r="C457">
        <f>if(surveydata3!E456="", 0, 1)</f>
        <v>1</v>
      </c>
      <c r="D457">
        <f>if(surveydata3!F456="", 0, 1)</f>
        <v>0</v>
      </c>
      <c r="E457">
        <f>if(surveydata3!G456="", 0, 1)</f>
        <v>0</v>
      </c>
      <c r="F457">
        <f>if(surveydata3!H456="", 0, 1)</f>
        <v>0</v>
      </c>
      <c r="G457">
        <f>if(surveydata3!I456="", 0, 1)</f>
        <v>0</v>
      </c>
      <c r="H457" s="4">
        <v>30445.0</v>
      </c>
      <c r="I457" s="2">
        <f t="shared" si="1"/>
        <v>35</v>
      </c>
      <c r="J457" s="2">
        <v>7.0</v>
      </c>
      <c r="K457" s="2">
        <v>30.0</v>
      </c>
      <c r="L457" s="2">
        <v>15.0</v>
      </c>
      <c r="M457" s="2">
        <v>8.0</v>
      </c>
      <c r="N457" s="2" t="s">
        <v>134</v>
      </c>
      <c r="O457" s="2">
        <v>1.0</v>
      </c>
      <c r="R457" t="str">
        <f t="shared" si="2"/>
        <v/>
      </c>
      <c r="U457" t="str">
        <f t="shared" si="3"/>
        <v/>
      </c>
      <c r="V457" s="2">
        <v>1.0</v>
      </c>
      <c r="W457" s="2" t="s">
        <v>315</v>
      </c>
      <c r="Y457" t="str">
        <f t="shared" si="4"/>
        <v>Software Engineer</v>
      </c>
      <c r="Z457" s="2" t="s">
        <v>75</v>
      </c>
      <c r="AB457" t="str">
        <f t="shared" si="5"/>
        <v>Manager</v>
      </c>
      <c r="AC457" s="2" t="s">
        <v>531</v>
      </c>
      <c r="AE457" t="str">
        <f t="shared" si="6"/>
        <v>Government</v>
      </c>
      <c r="AF457" s="2">
        <v>14.0</v>
      </c>
      <c r="AG457" s="2" t="s">
        <v>2239</v>
      </c>
      <c r="AH457" s="2" t="s">
        <v>78</v>
      </c>
      <c r="AI457" s="11">
        <f>if(surveydata3!AE456="", 0, 1)</f>
        <v>0</v>
      </c>
      <c r="AJ457" s="11">
        <f>if(surveydata3!AF456="", 0, 1)</f>
        <v>0</v>
      </c>
      <c r="AK457" s="11">
        <f>if(surveydata3!AG456="", 0, 1)</f>
        <v>0</v>
      </c>
      <c r="AL457" s="11">
        <f>if(surveydata3!AH456="", 0, 1)</f>
        <v>0</v>
      </c>
      <c r="AM457" s="11">
        <f>if(surveydata3!AI456="", 0, 1)</f>
        <v>0</v>
      </c>
      <c r="AN457" s="11">
        <f>if(surveydata3!AJ456="", 0, 1)</f>
        <v>1</v>
      </c>
      <c r="AO457" s="11">
        <f>if(surveydata3!AK456="", 0, 1)</f>
        <v>0</v>
      </c>
      <c r="AP457" s="11">
        <f>if(surveydata3!AL456="", 0, 1)</f>
        <v>0</v>
      </c>
      <c r="AQ457" s="11">
        <f>if(surveydata3!AM456="", 0, 1)</f>
        <v>0</v>
      </c>
      <c r="AR457" s="11">
        <f>if(surveydata3!AN456="", 0, 1)</f>
        <v>0</v>
      </c>
      <c r="AS457" s="2" t="s">
        <v>79</v>
      </c>
      <c r="AU457" t="str">
        <f t="shared" si="7"/>
        <v>Slack Channel</v>
      </c>
      <c r="AV457" s="2">
        <v>5.0</v>
      </c>
      <c r="AX457">
        <f t="shared" si="8"/>
        <v>5</v>
      </c>
      <c r="AY457" s="2">
        <v>4.0</v>
      </c>
      <c r="BA457">
        <f t="shared" si="9"/>
        <v>4</v>
      </c>
      <c r="BB457" s="2">
        <v>12.0</v>
      </c>
      <c r="BC457" s="2" t="s">
        <v>2240</v>
      </c>
      <c r="BD457" s="2" t="s">
        <v>101</v>
      </c>
      <c r="BF457" t="str">
        <f t="shared" si="10"/>
        <v>Google</v>
      </c>
      <c r="BG457" s="2">
        <v>10.0</v>
      </c>
      <c r="BH457" s="2" t="s">
        <v>2241</v>
      </c>
      <c r="BI457" s="2" t="s">
        <v>2231</v>
      </c>
      <c r="BJ457" s="2" t="s">
        <v>2242</v>
      </c>
      <c r="BK457" s="2">
        <v>1.0</v>
      </c>
    </row>
    <row r="458">
      <c r="A458" s="2">
        <v>455.0</v>
      </c>
      <c r="B458">
        <f>if(surveydata3!D457="", 0, 1)</f>
        <v>1</v>
      </c>
      <c r="C458">
        <f>if(surveydata3!E457="", 0, 1)</f>
        <v>0</v>
      </c>
      <c r="D458">
        <f>if(surveydata3!F457="", 0, 1)</f>
        <v>0</v>
      </c>
      <c r="E458">
        <f>if(surveydata3!G457="", 0, 1)</f>
        <v>0</v>
      </c>
      <c r="F458">
        <f>if(surveydata3!H457="", 0, 1)</f>
        <v>1</v>
      </c>
      <c r="G458">
        <f>if(surveydata3!I457="", 0, 1)</f>
        <v>0</v>
      </c>
      <c r="H458" s="4">
        <v>32097.0</v>
      </c>
      <c r="I458" s="2">
        <f t="shared" si="1"/>
        <v>30</v>
      </c>
      <c r="J458" s="2">
        <v>7.0</v>
      </c>
      <c r="K458" s="2">
        <v>0.0</v>
      </c>
      <c r="L458" s="2">
        <v>8.0</v>
      </c>
      <c r="M458" s="2">
        <v>50.0</v>
      </c>
      <c r="N458" s="2" t="s">
        <v>405</v>
      </c>
      <c r="O458" s="2">
        <v>1.0</v>
      </c>
      <c r="R458" t="str">
        <f t="shared" si="2"/>
        <v/>
      </c>
      <c r="U458" t="str">
        <f t="shared" si="3"/>
        <v/>
      </c>
      <c r="V458" s="2">
        <v>0.0</v>
      </c>
      <c r="Y458" t="str">
        <f t="shared" si="4"/>
        <v/>
      </c>
      <c r="AB458" t="str">
        <f t="shared" si="5"/>
        <v/>
      </c>
      <c r="AE458" t="str">
        <f t="shared" si="6"/>
        <v/>
      </c>
      <c r="AH458" s="2" t="s">
        <v>114</v>
      </c>
      <c r="AI458" s="11">
        <f>if(surveydata3!AE457="", 0, 1)</f>
        <v>1</v>
      </c>
      <c r="AJ458" s="11">
        <f>if(surveydata3!AF457="", 0, 1)</f>
        <v>0</v>
      </c>
      <c r="AK458" s="11">
        <f>if(surveydata3!AG457="", 0, 1)</f>
        <v>1</v>
      </c>
      <c r="AL458" s="11">
        <f>if(surveydata3!AH457="", 0, 1)</f>
        <v>1</v>
      </c>
      <c r="AM458" s="11">
        <f>if(surveydata3!AI457="", 0, 1)</f>
        <v>0</v>
      </c>
      <c r="AN458" s="11">
        <f>if(surveydata3!AJ457="", 0, 1)</f>
        <v>0</v>
      </c>
      <c r="AO458" s="11">
        <f>if(surveydata3!AK457="", 0, 1)</f>
        <v>0</v>
      </c>
      <c r="AP458" s="11">
        <f>if(surveydata3!AL457="", 0, 1)</f>
        <v>0</v>
      </c>
      <c r="AQ458" s="11">
        <f>if(surveydata3!AM457="", 0, 1)</f>
        <v>0</v>
      </c>
      <c r="AR458" s="11">
        <f>if(surveydata3!AN457="", 0, 1)</f>
        <v>0</v>
      </c>
      <c r="AS458" s="2" t="s">
        <v>97</v>
      </c>
      <c r="AU458" t="str">
        <f t="shared" si="7"/>
        <v>Forums</v>
      </c>
      <c r="AW458" s="2">
        <v>20.0</v>
      </c>
      <c r="AX458">
        <f t="shared" si="8"/>
        <v>20</v>
      </c>
      <c r="AZ458" s="2">
        <v>10.0</v>
      </c>
      <c r="BA458">
        <f t="shared" si="9"/>
        <v>10</v>
      </c>
      <c r="BB458" s="2">
        <v>5.0</v>
      </c>
      <c r="BC458" s="2" t="s">
        <v>2243</v>
      </c>
      <c r="BE458" s="2" t="s">
        <v>2244</v>
      </c>
      <c r="BF458" t="str">
        <f t="shared" si="10"/>
        <v>YouTube interview of Peter Diamandis</v>
      </c>
      <c r="BG458" s="2">
        <v>9.0</v>
      </c>
      <c r="BH458" s="2" t="s">
        <v>2245</v>
      </c>
      <c r="BI458" s="2" t="s">
        <v>2246</v>
      </c>
      <c r="BJ458" s="2" t="s">
        <v>2247</v>
      </c>
      <c r="BK458" s="2">
        <v>1.0</v>
      </c>
    </row>
    <row r="459">
      <c r="A459" s="2">
        <v>456.0</v>
      </c>
      <c r="B459">
        <f>if(surveydata3!D458="", 0, 1)</f>
        <v>1</v>
      </c>
      <c r="C459">
        <f>if(surveydata3!E458="", 0, 1)</f>
        <v>0</v>
      </c>
      <c r="D459">
        <f>if(surveydata3!F458="", 0, 1)</f>
        <v>0</v>
      </c>
      <c r="E459">
        <f>if(surveydata3!G458="", 0, 1)</f>
        <v>1</v>
      </c>
      <c r="F459">
        <f>if(surveydata3!H458="", 0, 1)</f>
        <v>1</v>
      </c>
      <c r="G459">
        <f>if(surveydata3!I458="", 0, 1)</f>
        <v>0</v>
      </c>
      <c r="H459" s="4">
        <v>35411.0</v>
      </c>
      <c r="I459" s="2">
        <f t="shared" si="1"/>
        <v>21</v>
      </c>
      <c r="J459" s="2">
        <v>7.0</v>
      </c>
      <c r="K459" s="2">
        <v>50.0</v>
      </c>
      <c r="L459" s="2">
        <v>9.0</v>
      </c>
      <c r="M459" s="2">
        <v>15.0</v>
      </c>
      <c r="N459" s="2" t="s">
        <v>128</v>
      </c>
      <c r="O459" s="2">
        <v>1.0</v>
      </c>
      <c r="R459" t="str">
        <f t="shared" si="2"/>
        <v/>
      </c>
      <c r="U459" t="str">
        <f t="shared" si="3"/>
        <v/>
      </c>
      <c r="V459" s="2">
        <v>0.0</v>
      </c>
      <c r="Y459" t="str">
        <f t="shared" si="4"/>
        <v/>
      </c>
      <c r="AB459" t="str">
        <f t="shared" si="5"/>
        <v/>
      </c>
      <c r="AE459" t="str">
        <f t="shared" si="6"/>
        <v/>
      </c>
      <c r="AH459" s="2" t="s">
        <v>78</v>
      </c>
      <c r="AI459" s="11">
        <f>if(surveydata3!AE458="", 0, 1)</f>
        <v>0</v>
      </c>
      <c r="AJ459" s="11">
        <f>if(surveydata3!AF458="", 0, 1)</f>
        <v>0</v>
      </c>
      <c r="AK459" s="11">
        <f>if(surveydata3!AG458="", 0, 1)</f>
        <v>0</v>
      </c>
      <c r="AL459" s="11">
        <f>if(surveydata3!AH458="", 0, 1)</f>
        <v>1</v>
      </c>
      <c r="AM459" s="11">
        <f>if(surveydata3!AI458="", 0, 1)</f>
        <v>0</v>
      </c>
      <c r="AN459" s="11">
        <f>if(surveydata3!AJ458="", 0, 1)</f>
        <v>0</v>
      </c>
      <c r="AO459" s="11">
        <f>if(surveydata3!AK458="", 0, 1)</f>
        <v>0</v>
      </c>
      <c r="AP459" s="11">
        <f>if(surveydata3!AL458="", 0, 1)</f>
        <v>0</v>
      </c>
      <c r="AQ459" s="11">
        <f>if(surveydata3!AM458="", 0, 1)</f>
        <v>0</v>
      </c>
      <c r="AR459" s="11">
        <f>if(surveydata3!AN458="", 0, 1)</f>
        <v>0</v>
      </c>
      <c r="AS459" s="2" t="s">
        <v>97</v>
      </c>
      <c r="AU459" t="str">
        <f t="shared" si="7"/>
        <v>Forums</v>
      </c>
      <c r="AV459" s="2">
        <v>5.0</v>
      </c>
      <c r="AX459">
        <f t="shared" si="8"/>
        <v>5</v>
      </c>
      <c r="AY459" s="2">
        <v>6.0</v>
      </c>
      <c r="BA459">
        <f t="shared" si="9"/>
        <v>6</v>
      </c>
      <c r="BB459" s="2">
        <v>14.0</v>
      </c>
      <c r="BC459" s="2" t="s">
        <v>2248</v>
      </c>
      <c r="BD459" s="2" t="s">
        <v>84</v>
      </c>
      <c r="BF459" t="str">
        <f t="shared" si="10"/>
        <v>Friend / word of mouth</v>
      </c>
      <c r="BG459" s="2">
        <v>10.0</v>
      </c>
      <c r="BH459" s="2" t="s">
        <v>2249</v>
      </c>
      <c r="BI459" s="2" t="s">
        <v>2250</v>
      </c>
      <c r="BJ459" s="2" t="s">
        <v>2251</v>
      </c>
      <c r="BK459" s="2">
        <v>1.0</v>
      </c>
    </row>
    <row r="460">
      <c r="A460" s="2">
        <v>457.0</v>
      </c>
      <c r="B460">
        <f>if(surveydata3!D459="", 0, 1)</f>
        <v>0</v>
      </c>
      <c r="C460">
        <f>if(surveydata3!E459="", 0, 1)</f>
        <v>0</v>
      </c>
      <c r="D460">
        <f>if(surveydata3!F459="", 0, 1)</f>
        <v>0</v>
      </c>
      <c r="E460">
        <f>if(surveydata3!G459="", 0, 1)</f>
        <v>0</v>
      </c>
      <c r="F460">
        <f>if(surveydata3!H459="", 0, 1)</f>
        <v>1</v>
      </c>
      <c r="G460">
        <f>if(surveydata3!I459="", 0, 1)</f>
        <v>0</v>
      </c>
      <c r="H460" s="4">
        <v>28051.0</v>
      </c>
      <c r="I460" s="2">
        <f t="shared" si="1"/>
        <v>41</v>
      </c>
      <c r="J460" s="2">
        <v>8.0</v>
      </c>
      <c r="K460" s="2">
        <v>10.0</v>
      </c>
      <c r="L460" s="2">
        <v>14.0</v>
      </c>
      <c r="M460" s="2">
        <v>0.0</v>
      </c>
      <c r="N460" s="2" t="s">
        <v>291</v>
      </c>
      <c r="O460" s="2">
        <v>0.0</v>
      </c>
      <c r="P460" s="2" t="s">
        <v>129</v>
      </c>
      <c r="R460" t="str">
        <f t="shared" si="2"/>
        <v>backpack</v>
      </c>
      <c r="S460" s="2" t="s">
        <v>135</v>
      </c>
      <c r="U460" t="str">
        <f t="shared" si="3"/>
        <v>“A quality life demands quality questions”</v>
      </c>
      <c r="V460" s="2">
        <v>1.0</v>
      </c>
      <c r="W460" s="2" t="s">
        <v>515</v>
      </c>
      <c r="Y460" t="str">
        <f t="shared" si="4"/>
        <v>Research</v>
      </c>
      <c r="Z460" s="2" t="s">
        <v>111</v>
      </c>
      <c r="AB460" t="str">
        <f t="shared" si="5"/>
        <v>Individual Contributor</v>
      </c>
      <c r="AC460" s="2" t="s">
        <v>123</v>
      </c>
      <c r="AE460" t="str">
        <f t="shared" si="6"/>
        <v>Technology &amp; Internet</v>
      </c>
      <c r="AF460" s="2">
        <v>10.0</v>
      </c>
      <c r="AH460" s="2" t="s">
        <v>96</v>
      </c>
      <c r="AI460" s="11">
        <f>if(surveydata3!AE459="", 0, 1)</f>
        <v>0</v>
      </c>
      <c r="AJ460" s="11">
        <f>if(surveydata3!AF459="", 0, 1)</f>
        <v>0</v>
      </c>
      <c r="AK460" s="11">
        <f>if(surveydata3!AG459="", 0, 1)</f>
        <v>0</v>
      </c>
      <c r="AL460" s="11">
        <f>if(surveydata3!AH459="", 0, 1)</f>
        <v>0</v>
      </c>
      <c r="AM460" s="11">
        <f>if(surveydata3!AI459="", 0, 1)</f>
        <v>0</v>
      </c>
      <c r="AN460" s="11">
        <f>if(surveydata3!AJ459="", 0, 1)</f>
        <v>1</v>
      </c>
      <c r="AO460" s="11">
        <f>if(surveydata3!AK459="", 0, 1)</f>
        <v>0</v>
      </c>
      <c r="AP460" s="11">
        <f>if(surveydata3!AL459="", 0, 1)</f>
        <v>0</v>
      </c>
      <c r="AQ460" s="11">
        <f>if(surveydata3!AM459="", 0, 1)</f>
        <v>0</v>
      </c>
      <c r="AR460" s="11">
        <f>if(surveydata3!AN459="", 0, 1)</f>
        <v>0</v>
      </c>
      <c r="AS460" s="2" t="s">
        <v>97</v>
      </c>
      <c r="AU460" t="str">
        <f t="shared" si="7"/>
        <v>Forums</v>
      </c>
      <c r="AV460" s="2">
        <v>5.0</v>
      </c>
      <c r="AX460">
        <f t="shared" si="8"/>
        <v>5</v>
      </c>
      <c r="AY460" s="2">
        <v>4.0</v>
      </c>
      <c r="BA460">
        <f t="shared" si="9"/>
        <v>4</v>
      </c>
      <c r="BB460" s="2">
        <v>12.0</v>
      </c>
      <c r="BC460" s="2" t="s">
        <v>2252</v>
      </c>
      <c r="BD460" s="2" t="s">
        <v>84</v>
      </c>
      <c r="BF460" t="str">
        <f t="shared" si="10"/>
        <v>Friend / word of mouth</v>
      </c>
      <c r="BG460" s="2">
        <v>9.0</v>
      </c>
      <c r="BH460" s="2" t="s">
        <v>2253</v>
      </c>
      <c r="BI460" s="2" t="s">
        <v>2254</v>
      </c>
      <c r="BJ460" s="2" t="s">
        <v>2255</v>
      </c>
      <c r="BK460" s="2">
        <v>0.0</v>
      </c>
    </row>
    <row r="461">
      <c r="A461" s="2">
        <v>458.0</v>
      </c>
      <c r="B461">
        <f>if(surveydata3!D460="", 0, 1)</f>
        <v>1</v>
      </c>
      <c r="C461">
        <f>if(surveydata3!E460="", 0, 1)</f>
        <v>0</v>
      </c>
      <c r="D461">
        <f>if(surveydata3!F460="", 0, 1)</f>
        <v>1</v>
      </c>
      <c r="E461">
        <f>if(surveydata3!G460="", 0, 1)</f>
        <v>1</v>
      </c>
      <c r="F461">
        <f>if(surveydata3!H460="", 0, 1)</f>
        <v>1</v>
      </c>
      <c r="G461">
        <f>if(surveydata3!I460="", 0, 1)</f>
        <v>0</v>
      </c>
      <c r="H461" s="4">
        <v>35749.0</v>
      </c>
      <c r="I461" s="2">
        <f t="shared" si="1"/>
        <v>20</v>
      </c>
      <c r="J461" s="2">
        <v>7.0</v>
      </c>
      <c r="K461" s="2">
        <v>120.0</v>
      </c>
      <c r="L461" s="2">
        <v>15.0</v>
      </c>
      <c r="M461" s="2">
        <v>100.0</v>
      </c>
      <c r="N461" s="2" t="s">
        <v>134</v>
      </c>
      <c r="O461" s="2">
        <v>0.0</v>
      </c>
      <c r="P461" s="2" t="s">
        <v>193</v>
      </c>
      <c r="R461" t="str">
        <f t="shared" si="2"/>
        <v>shoes (brand is TBD… probably Adidas or Puma)</v>
      </c>
      <c r="T461" s="2" t="s">
        <v>2256</v>
      </c>
      <c r="U461" t="str">
        <f t="shared" si="3"/>
        <v>I'm going Deep !</v>
      </c>
      <c r="V461" s="2">
        <v>0.0</v>
      </c>
      <c r="Y461" t="str">
        <f t="shared" si="4"/>
        <v/>
      </c>
      <c r="AB461" t="str">
        <f t="shared" si="5"/>
        <v/>
      </c>
      <c r="AE461" t="str">
        <f t="shared" si="6"/>
        <v/>
      </c>
      <c r="AH461" s="2" t="s">
        <v>78</v>
      </c>
      <c r="AI461" s="11">
        <f>if(surveydata3!AE460="", 0, 1)</f>
        <v>0</v>
      </c>
      <c r="AJ461" s="11">
        <f>if(surveydata3!AF460="", 0, 1)</f>
        <v>0</v>
      </c>
      <c r="AK461" s="11">
        <f>if(surveydata3!AG460="", 0, 1)</f>
        <v>0</v>
      </c>
      <c r="AL461" s="11">
        <f>if(surveydata3!AH460="", 0, 1)</f>
        <v>0</v>
      </c>
      <c r="AM461" s="11">
        <f>if(surveydata3!AI460="", 0, 1)</f>
        <v>0</v>
      </c>
      <c r="AN461" s="11">
        <f>if(surveydata3!AJ460="", 0, 1)</f>
        <v>1</v>
      </c>
      <c r="AO461" s="11">
        <f>if(surveydata3!AK460="", 0, 1)</f>
        <v>0</v>
      </c>
      <c r="AP461" s="11">
        <f>if(surveydata3!AL460="", 0, 1)</f>
        <v>0</v>
      </c>
      <c r="AQ461" s="11">
        <f>if(surveydata3!AM460="", 0, 1)</f>
        <v>0</v>
      </c>
      <c r="AR461" s="11">
        <f>if(surveydata3!AN460="", 0, 1)</f>
        <v>0</v>
      </c>
      <c r="AS461" s="2" t="s">
        <v>79</v>
      </c>
      <c r="AU461" t="str">
        <f t="shared" si="7"/>
        <v>Slack Channel</v>
      </c>
      <c r="AV461" s="2">
        <v>6.0</v>
      </c>
      <c r="AX461">
        <f t="shared" si="8"/>
        <v>6</v>
      </c>
      <c r="AY461" s="2">
        <v>6.0</v>
      </c>
      <c r="BA461">
        <f t="shared" si="9"/>
        <v>6</v>
      </c>
      <c r="BB461" s="2">
        <v>4.0</v>
      </c>
      <c r="BC461" s="2" t="s">
        <v>2257</v>
      </c>
      <c r="BD461" s="2" t="s">
        <v>84</v>
      </c>
      <c r="BF461" t="str">
        <f t="shared" si="10"/>
        <v>Friend / word of mouth</v>
      </c>
      <c r="BG461" s="2">
        <v>9.0</v>
      </c>
      <c r="BH461" s="2" t="s">
        <v>2258</v>
      </c>
      <c r="BI461" s="2" t="s">
        <v>2259</v>
      </c>
      <c r="BK461" s="2">
        <v>1.0</v>
      </c>
    </row>
    <row r="462">
      <c r="A462" s="2">
        <v>459.0</v>
      </c>
      <c r="B462">
        <f>if(surveydata3!D461="", 0, 1)</f>
        <v>1</v>
      </c>
      <c r="C462">
        <f>if(surveydata3!E461="", 0, 1)</f>
        <v>1</v>
      </c>
      <c r="D462">
        <f>if(surveydata3!F461="", 0, 1)</f>
        <v>0</v>
      </c>
      <c r="E462">
        <f>if(surveydata3!G461="", 0, 1)</f>
        <v>0</v>
      </c>
      <c r="F462">
        <f>if(surveydata3!H461="", 0, 1)</f>
        <v>0</v>
      </c>
      <c r="G462">
        <f>if(surveydata3!I461="", 0, 1)</f>
        <v>0</v>
      </c>
      <c r="H462" s="4">
        <v>26900.0</v>
      </c>
      <c r="I462" s="2">
        <f t="shared" si="1"/>
        <v>45</v>
      </c>
      <c r="J462" s="2">
        <v>6.0</v>
      </c>
      <c r="K462" s="2">
        <v>60.0</v>
      </c>
      <c r="L462" s="2">
        <v>16.0</v>
      </c>
      <c r="M462" s="2">
        <v>10.0</v>
      </c>
      <c r="N462" s="2" t="s">
        <v>134</v>
      </c>
      <c r="O462" s="2">
        <v>0.0</v>
      </c>
      <c r="P462" s="2" t="s">
        <v>129</v>
      </c>
      <c r="R462" t="str">
        <f t="shared" si="2"/>
        <v>backpack</v>
      </c>
      <c r="S462" s="2" t="s">
        <v>130</v>
      </c>
      <c r="U462" t="str">
        <f t="shared" si="3"/>
        <v>“Machine learning for life”</v>
      </c>
      <c r="V462" s="2">
        <v>0.0</v>
      </c>
      <c r="Y462" t="str">
        <f t="shared" si="4"/>
        <v/>
      </c>
      <c r="AB462" t="str">
        <f t="shared" si="5"/>
        <v/>
      </c>
      <c r="AE462" t="str">
        <f t="shared" si="6"/>
        <v/>
      </c>
      <c r="AH462" s="2" t="s">
        <v>114</v>
      </c>
      <c r="AI462" s="11">
        <f>if(surveydata3!AE461="", 0, 1)</f>
        <v>0</v>
      </c>
      <c r="AJ462" s="11">
        <f>if(surveydata3!AF461="", 0, 1)</f>
        <v>0</v>
      </c>
      <c r="AK462" s="11">
        <f>if(surveydata3!AG461="", 0, 1)</f>
        <v>1</v>
      </c>
      <c r="AL462" s="11">
        <f>if(surveydata3!AH461="", 0, 1)</f>
        <v>0</v>
      </c>
      <c r="AM462" s="11">
        <f>if(surveydata3!AI461="", 0, 1)</f>
        <v>0</v>
      </c>
      <c r="AN462" s="11">
        <f>if(surveydata3!AJ461="", 0, 1)</f>
        <v>0</v>
      </c>
      <c r="AO462" s="11">
        <f>if(surveydata3!AK461="", 0, 1)</f>
        <v>0</v>
      </c>
      <c r="AP462" s="11">
        <f>if(surveydata3!AL461="", 0, 1)</f>
        <v>0</v>
      </c>
      <c r="AQ462" s="11">
        <f>if(surveydata3!AM461="", 0, 1)</f>
        <v>0</v>
      </c>
      <c r="AR462" s="11">
        <f>if(surveydata3!AN461="", 0, 1)</f>
        <v>0</v>
      </c>
      <c r="AS462" s="2" t="s">
        <v>97</v>
      </c>
      <c r="AU462" t="str">
        <f t="shared" si="7"/>
        <v>Forums</v>
      </c>
      <c r="AW462" s="2">
        <v>40.0</v>
      </c>
      <c r="AX462">
        <f t="shared" si="8"/>
        <v>40</v>
      </c>
      <c r="AZ462" s="2">
        <v>20.0</v>
      </c>
      <c r="BA462">
        <f t="shared" si="9"/>
        <v>20</v>
      </c>
      <c r="BB462" s="2">
        <v>25.0</v>
      </c>
      <c r="BC462" s="2" t="s">
        <v>2260</v>
      </c>
      <c r="BD462" s="2" t="s">
        <v>101</v>
      </c>
      <c r="BF462" t="str">
        <f t="shared" si="10"/>
        <v>Google</v>
      </c>
      <c r="BG462" s="2">
        <v>9.0</v>
      </c>
      <c r="BH462" s="2" t="s">
        <v>2261</v>
      </c>
      <c r="BI462" s="2" t="s">
        <v>2262</v>
      </c>
      <c r="BJ462" s="2" t="s">
        <v>2263</v>
      </c>
      <c r="BK462" s="2">
        <v>1.0</v>
      </c>
    </row>
    <row r="463">
      <c r="A463" s="2">
        <v>460.0</v>
      </c>
      <c r="B463">
        <f>if(surveydata3!D462="", 0, 1)</f>
        <v>1</v>
      </c>
      <c r="C463">
        <f>if(surveydata3!E462="", 0, 1)</f>
        <v>0</v>
      </c>
      <c r="D463">
        <f>if(surveydata3!F462="", 0, 1)</f>
        <v>0</v>
      </c>
      <c r="E463">
        <f>if(surveydata3!G462="", 0, 1)</f>
        <v>0</v>
      </c>
      <c r="F463">
        <f>if(surveydata3!H462="", 0, 1)</f>
        <v>0</v>
      </c>
      <c r="G463">
        <f>if(surveydata3!I462="", 0, 1)</f>
        <v>0</v>
      </c>
      <c r="H463" s="4">
        <v>32226.0</v>
      </c>
      <c r="I463" s="2">
        <f t="shared" si="1"/>
        <v>30</v>
      </c>
      <c r="J463" s="2">
        <v>6.0</v>
      </c>
      <c r="K463" s="2">
        <v>20.0</v>
      </c>
      <c r="L463" s="2">
        <v>8.0</v>
      </c>
      <c r="M463" s="2">
        <v>3.0</v>
      </c>
      <c r="N463" s="2" t="s">
        <v>405</v>
      </c>
      <c r="O463" s="2">
        <v>1.0</v>
      </c>
      <c r="R463" t="str">
        <f t="shared" si="2"/>
        <v/>
      </c>
      <c r="U463" t="str">
        <f t="shared" si="3"/>
        <v/>
      </c>
      <c r="V463" s="2">
        <v>1.0</v>
      </c>
      <c r="W463" s="2" t="s">
        <v>315</v>
      </c>
      <c r="Y463" t="str">
        <f t="shared" si="4"/>
        <v>Software Engineer</v>
      </c>
      <c r="Z463" s="2" t="s">
        <v>147</v>
      </c>
      <c r="AB463" t="str">
        <f t="shared" si="5"/>
        <v>Not Applicable</v>
      </c>
      <c r="AC463" s="2" t="s">
        <v>123</v>
      </c>
      <c r="AE463" t="str">
        <f t="shared" si="6"/>
        <v>Technology &amp; Internet</v>
      </c>
      <c r="AF463" s="2">
        <v>2.0</v>
      </c>
      <c r="AG463" s="2" t="s">
        <v>1806</v>
      </c>
      <c r="AH463" s="2" t="s">
        <v>114</v>
      </c>
      <c r="AI463" s="11">
        <f>if(surveydata3!AE462="", 0, 1)</f>
        <v>0</v>
      </c>
      <c r="AJ463" s="11">
        <f>if(surveydata3!AF462="", 0, 1)</f>
        <v>0</v>
      </c>
      <c r="AK463" s="11">
        <f>if(surveydata3!AG462="", 0, 1)</f>
        <v>0</v>
      </c>
      <c r="AL463" s="11">
        <f>if(surveydata3!AH462="", 0, 1)</f>
        <v>1</v>
      </c>
      <c r="AM463" s="11">
        <f>if(surveydata3!AI462="", 0, 1)</f>
        <v>0</v>
      </c>
      <c r="AN463" s="11">
        <f>if(surveydata3!AJ462="", 0, 1)</f>
        <v>0</v>
      </c>
      <c r="AO463" s="11">
        <f>if(surveydata3!AK462="", 0, 1)</f>
        <v>0</v>
      </c>
      <c r="AP463" s="11">
        <f>if(surveydata3!AL462="", 0, 1)</f>
        <v>0</v>
      </c>
      <c r="AQ463" s="11">
        <f>if(surveydata3!AM462="", 0, 1)</f>
        <v>0</v>
      </c>
      <c r="AR463" s="11">
        <f>if(surveydata3!AN462="", 0, 1)</f>
        <v>0</v>
      </c>
      <c r="AT463" s="2" t="s">
        <v>2264</v>
      </c>
      <c r="AU463" t="str">
        <f t="shared" si="7"/>
        <v>Videos</v>
      </c>
      <c r="AV463" s="2">
        <v>5.0</v>
      </c>
      <c r="AX463">
        <f t="shared" si="8"/>
        <v>5</v>
      </c>
      <c r="AY463" s="2">
        <v>5.0</v>
      </c>
      <c r="BA463">
        <f t="shared" si="9"/>
        <v>5</v>
      </c>
      <c r="BB463" s="2">
        <v>20.0</v>
      </c>
      <c r="BC463" s="2" t="s">
        <v>2265</v>
      </c>
      <c r="BD463" s="2" t="s">
        <v>84</v>
      </c>
      <c r="BF463" t="str">
        <f t="shared" si="10"/>
        <v>Friend / word of mouth</v>
      </c>
      <c r="BG463" s="2">
        <v>10.0</v>
      </c>
      <c r="BH463" s="2" t="s">
        <v>102</v>
      </c>
      <c r="BI463" s="2" t="s">
        <v>102</v>
      </c>
      <c r="BJ463" s="2" t="s">
        <v>392</v>
      </c>
      <c r="BK463" s="2">
        <v>0.0</v>
      </c>
    </row>
    <row r="464">
      <c r="A464" s="2">
        <v>461.0</v>
      </c>
      <c r="B464">
        <f>if(surveydata3!D463="", 0, 1)</f>
        <v>1</v>
      </c>
      <c r="C464">
        <f>if(surveydata3!E463="", 0, 1)</f>
        <v>0</v>
      </c>
      <c r="D464">
        <f>if(surveydata3!F463="", 0, 1)</f>
        <v>0</v>
      </c>
      <c r="E464">
        <f>if(surveydata3!G463="", 0, 1)</f>
        <v>0</v>
      </c>
      <c r="F464">
        <f>if(surveydata3!H463="", 0, 1)</f>
        <v>1</v>
      </c>
      <c r="G464">
        <f>if(surveydata3!I463="", 0, 1)</f>
        <v>0</v>
      </c>
      <c r="H464" s="4">
        <v>27921.0</v>
      </c>
      <c r="I464" s="2">
        <f t="shared" si="1"/>
        <v>42</v>
      </c>
      <c r="J464" s="2">
        <v>6.0</v>
      </c>
      <c r="K464" s="2">
        <v>0.0</v>
      </c>
      <c r="L464" s="2">
        <v>5.0</v>
      </c>
      <c r="M464" s="2">
        <v>5.0</v>
      </c>
      <c r="N464" s="2" t="s">
        <v>192</v>
      </c>
      <c r="O464" s="2">
        <v>0.0</v>
      </c>
      <c r="P464" s="2" t="s">
        <v>129</v>
      </c>
      <c r="R464" t="str">
        <f t="shared" si="2"/>
        <v>backpack</v>
      </c>
      <c r="S464" s="2" t="s">
        <v>130</v>
      </c>
      <c r="U464" t="str">
        <f t="shared" si="3"/>
        <v>“Machine learning for life”</v>
      </c>
      <c r="V464" s="2">
        <v>1.0</v>
      </c>
      <c r="W464" s="2" t="s">
        <v>145</v>
      </c>
      <c r="Y464" t="str">
        <f t="shared" si="4"/>
        <v>Freelancing</v>
      </c>
      <c r="Z464" s="2" t="s">
        <v>147</v>
      </c>
      <c r="AB464" t="str">
        <f t="shared" si="5"/>
        <v>Not Applicable</v>
      </c>
      <c r="AC464" s="2" t="s">
        <v>123</v>
      </c>
      <c r="AE464" t="str">
        <f t="shared" si="6"/>
        <v>Technology &amp; Internet</v>
      </c>
      <c r="AF464" s="2">
        <v>15.0</v>
      </c>
      <c r="AH464" s="2" t="s">
        <v>114</v>
      </c>
      <c r="AI464" s="11">
        <f>if(surveydata3!AE463="", 0, 1)</f>
        <v>0</v>
      </c>
      <c r="AJ464" s="11">
        <f>if(surveydata3!AF463="", 0, 1)</f>
        <v>0</v>
      </c>
      <c r="AK464" s="11">
        <f>if(surveydata3!AG463="", 0, 1)</f>
        <v>0</v>
      </c>
      <c r="AL464" s="11">
        <f>if(surveydata3!AH463="", 0, 1)</f>
        <v>0</v>
      </c>
      <c r="AM464" s="11">
        <f>if(surveydata3!AI463="", 0, 1)</f>
        <v>0</v>
      </c>
      <c r="AN464" s="11">
        <f>if(surveydata3!AJ463="", 0, 1)</f>
        <v>0</v>
      </c>
      <c r="AO464" s="11">
        <f>if(surveydata3!AK463="", 0, 1)</f>
        <v>0</v>
      </c>
      <c r="AP464" s="11">
        <f>if(surveydata3!AL463="", 0, 1)</f>
        <v>0</v>
      </c>
      <c r="AQ464" s="11">
        <f>if(surveydata3!AM463="", 0, 1)</f>
        <v>1</v>
      </c>
      <c r="AR464" s="11">
        <f>if(surveydata3!AN463="", 0, 1)</f>
        <v>0</v>
      </c>
      <c r="AU464" t="str">
        <f t="shared" si="7"/>
        <v/>
      </c>
      <c r="AX464" t="str">
        <f t="shared" si="8"/>
        <v/>
      </c>
      <c r="BA464" t="str">
        <f t="shared" si="9"/>
        <v/>
      </c>
      <c r="BD464" s="2" t="s">
        <v>292</v>
      </c>
      <c r="BF464" t="str">
        <f t="shared" si="10"/>
        <v>Facebook</v>
      </c>
      <c r="BG464" s="2">
        <v>8.0</v>
      </c>
      <c r="BH464" s="2" t="s">
        <v>2266</v>
      </c>
      <c r="BI464" s="2" t="s">
        <v>2267</v>
      </c>
      <c r="BJ464" s="2" t="s">
        <v>2268</v>
      </c>
      <c r="BK464" s="2">
        <v>0.0</v>
      </c>
    </row>
    <row r="465">
      <c r="A465" s="2">
        <v>462.0</v>
      </c>
      <c r="B465">
        <f>if(surveydata3!D464="", 0, 1)</f>
        <v>1</v>
      </c>
      <c r="C465">
        <f>if(surveydata3!E464="", 0, 1)</f>
        <v>0</v>
      </c>
      <c r="D465">
        <f>if(surveydata3!F464="", 0, 1)</f>
        <v>0</v>
      </c>
      <c r="E465">
        <f>if(surveydata3!G464="", 0, 1)</f>
        <v>0</v>
      </c>
      <c r="F465">
        <f>if(surveydata3!H464="", 0, 1)</f>
        <v>0</v>
      </c>
      <c r="G465">
        <f>if(surveydata3!I464="", 0, 1)</f>
        <v>0</v>
      </c>
      <c r="H465" s="4">
        <v>33863.0</v>
      </c>
      <c r="I465" s="2">
        <f t="shared" si="1"/>
        <v>25</v>
      </c>
      <c r="J465" s="2">
        <v>7.0</v>
      </c>
      <c r="K465" s="2">
        <v>0.0</v>
      </c>
      <c r="L465" s="2">
        <v>15.0</v>
      </c>
      <c r="M465" s="2">
        <v>5.0</v>
      </c>
      <c r="N465" s="2" t="s">
        <v>167</v>
      </c>
      <c r="O465" s="2">
        <v>0.0</v>
      </c>
      <c r="P465" s="2" t="s">
        <v>71</v>
      </c>
      <c r="R465" t="str">
        <f t="shared" si="2"/>
        <v>hoodie</v>
      </c>
      <c r="S465" s="2" t="s">
        <v>130</v>
      </c>
      <c r="U465" t="str">
        <f t="shared" si="3"/>
        <v>“Machine learning for life”</v>
      </c>
      <c r="V465" s="2">
        <v>0.0</v>
      </c>
      <c r="Y465" t="str">
        <f t="shared" si="4"/>
        <v/>
      </c>
      <c r="AB465" t="str">
        <f t="shared" si="5"/>
        <v/>
      </c>
      <c r="AE465" t="str">
        <f t="shared" si="6"/>
        <v/>
      </c>
      <c r="AH465" s="2" t="s">
        <v>114</v>
      </c>
      <c r="AI465" s="11">
        <f>if(surveydata3!AE464="", 0, 1)</f>
        <v>0</v>
      </c>
      <c r="AJ465" s="11">
        <f>if(surveydata3!AF464="", 0, 1)</f>
        <v>0</v>
      </c>
      <c r="AK465" s="11">
        <f>if(surveydata3!AG464="", 0, 1)</f>
        <v>0</v>
      </c>
      <c r="AL465" s="11">
        <f>if(surveydata3!AH464="", 0, 1)</f>
        <v>0</v>
      </c>
      <c r="AM465" s="11">
        <f>if(surveydata3!AI464="", 0, 1)</f>
        <v>0</v>
      </c>
      <c r="AN465" s="11">
        <f>if(surveydata3!AJ464="", 0, 1)</f>
        <v>1</v>
      </c>
      <c r="AO465" s="11">
        <f>if(surveydata3!AK464="", 0, 1)</f>
        <v>0</v>
      </c>
      <c r="AP465" s="11">
        <f>if(surveydata3!AL464="", 0, 1)</f>
        <v>0</v>
      </c>
      <c r="AQ465" s="11">
        <f>if(surveydata3!AM464="", 0, 1)</f>
        <v>0</v>
      </c>
      <c r="AR465" s="11">
        <f>if(surveydata3!AN464="", 0, 1)</f>
        <v>0</v>
      </c>
      <c r="AS465" s="2" t="s">
        <v>97</v>
      </c>
      <c r="AU465" t="str">
        <f t="shared" si="7"/>
        <v>Forums</v>
      </c>
      <c r="AV465" s="2">
        <v>5.0</v>
      </c>
      <c r="AX465">
        <f t="shared" si="8"/>
        <v>5</v>
      </c>
      <c r="AY465" s="2">
        <v>5.0</v>
      </c>
      <c r="BA465">
        <f t="shared" si="9"/>
        <v>5</v>
      </c>
      <c r="BB465" s="2">
        <v>100.0</v>
      </c>
      <c r="BC465" s="2" t="s">
        <v>2269</v>
      </c>
      <c r="BD465" s="2" t="s">
        <v>101</v>
      </c>
      <c r="BF465" t="str">
        <f t="shared" si="10"/>
        <v>Google</v>
      </c>
      <c r="BG465" s="2">
        <v>10.0</v>
      </c>
      <c r="BH465" s="2" t="s">
        <v>2270</v>
      </c>
      <c r="BI465" s="2" t="s">
        <v>2271</v>
      </c>
      <c r="BK465" s="2">
        <v>1.0</v>
      </c>
    </row>
    <row r="466">
      <c r="A466" s="2">
        <v>463.0</v>
      </c>
      <c r="B466">
        <f>if(surveydata3!D465="", 0, 1)</f>
        <v>1</v>
      </c>
      <c r="C466">
        <f>if(surveydata3!E465="", 0, 1)</f>
        <v>0</v>
      </c>
      <c r="D466">
        <f>if(surveydata3!F465="", 0, 1)</f>
        <v>0</v>
      </c>
      <c r="E466">
        <f>if(surveydata3!G465="", 0, 1)</f>
        <v>0</v>
      </c>
      <c r="F466">
        <f>if(surveydata3!H465="", 0, 1)</f>
        <v>0</v>
      </c>
      <c r="G466">
        <f>if(surveydata3!I465="", 0, 1)</f>
        <v>0</v>
      </c>
      <c r="H466" s="4">
        <v>31904.0</v>
      </c>
      <c r="I466" s="2">
        <f t="shared" si="1"/>
        <v>31</v>
      </c>
      <c r="J466" s="2">
        <v>8.0</v>
      </c>
      <c r="K466" s="2">
        <v>0.0</v>
      </c>
      <c r="L466" s="2">
        <v>10.0</v>
      </c>
      <c r="M466" s="2">
        <v>12.0</v>
      </c>
      <c r="N466" s="2" t="s">
        <v>291</v>
      </c>
      <c r="O466" s="2">
        <v>0.0</v>
      </c>
      <c r="P466" s="2" t="s">
        <v>71</v>
      </c>
      <c r="R466" t="str">
        <f t="shared" si="2"/>
        <v>hoodie</v>
      </c>
      <c r="S466" s="2" t="s">
        <v>72</v>
      </c>
      <c r="U466" t="str">
        <f t="shared" si="3"/>
        <v>“Data is the new bacon"</v>
      </c>
      <c r="V466" s="2">
        <v>0.0</v>
      </c>
      <c r="Y466" t="str">
        <f t="shared" si="4"/>
        <v/>
      </c>
      <c r="AB466" t="str">
        <f t="shared" si="5"/>
        <v/>
      </c>
      <c r="AE466" t="str">
        <f t="shared" si="6"/>
        <v/>
      </c>
      <c r="AH466" s="2" t="s">
        <v>78</v>
      </c>
      <c r="AI466" s="11">
        <f>if(surveydata3!AE465="", 0, 1)</f>
        <v>0</v>
      </c>
      <c r="AJ466" s="11">
        <f>if(surveydata3!AF465="", 0, 1)</f>
        <v>0</v>
      </c>
      <c r="AK466" s="11">
        <f>if(surveydata3!AG465="", 0, 1)</f>
        <v>1</v>
      </c>
      <c r="AL466" s="11">
        <f>if(surveydata3!AH465="", 0, 1)</f>
        <v>0</v>
      </c>
      <c r="AM466" s="11">
        <f>if(surveydata3!AI465="", 0, 1)</f>
        <v>0</v>
      </c>
      <c r="AN466" s="11">
        <f>if(surveydata3!AJ465="", 0, 1)</f>
        <v>0</v>
      </c>
      <c r="AO466" s="11">
        <f>if(surveydata3!AK465="", 0, 1)</f>
        <v>0</v>
      </c>
      <c r="AP466" s="11">
        <f>if(surveydata3!AL465="", 0, 1)</f>
        <v>0</v>
      </c>
      <c r="AQ466" s="11">
        <f>if(surveydata3!AM465="", 0, 1)</f>
        <v>0</v>
      </c>
      <c r="AR466" s="11">
        <f>if(surveydata3!AN465="", 0, 1)</f>
        <v>0</v>
      </c>
      <c r="AS466" s="2" t="s">
        <v>97</v>
      </c>
      <c r="AU466" t="str">
        <f t="shared" si="7"/>
        <v>Forums</v>
      </c>
      <c r="AV466" s="2">
        <v>5.0</v>
      </c>
      <c r="AX466">
        <f t="shared" si="8"/>
        <v>5</v>
      </c>
      <c r="AY466" s="2">
        <v>5.0</v>
      </c>
      <c r="BA466">
        <f t="shared" si="9"/>
        <v>5</v>
      </c>
      <c r="BB466" s="2">
        <v>5.0</v>
      </c>
      <c r="BC466" s="2" t="s">
        <v>2272</v>
      </c>
      <c r="BD466" s="2" t="s">
        <v>101</v>
      </c>
      <c r="BF466" t="str">
        <f t="shared" si="10"/>
        <v>Google</v>
      </c>
      <c r="BG466" s="2">
        <v>8.0</v>
      </c>
      <c r="BH466" s="2" t="s">
        <v>102</v>
      </c>
      <c r="BI466" s="2" t="s">
        <v>2273</v>
      </c>
      <c r="BJ466" s="2" t="s">
        <v>2274</v>
      </c>
      <c r="BK466" s="2">
        <v>1.0</v>
      </c>
    </row>
    <row r="467">
      <c r="A467" s="2">
        <v>464.0</v>
      </c>
      <c r="B467">
        <f>if(surveydata3!D466="", 0, 1)</f>
        <v>1</v>
      </c>
      <c r="C467">
        <f>if(surveydata3!E466="", 0, 1)</f>
        <v>0</v>
      </c>
      <c r="D467">
        <f>if(surveydata3!F466="", 0, 1)</f>
        <v>1</v>
      </c>
      <c r="E467">
        <f>if(surveydata3!G466="", 0, 1)</f>
        <v>0</v>
      </c>
      <c r="F467">
        <f>if(surveydata3!H466="", 0, 1)</f>
        <v>1</v>
      </c>
      <c r="G467">
        <f>if(surveydata3!I466="", 0, 1)</f>
        <v>0</v>
      </c>
      <c r="H467" s="4">
        <v>29535.0</v>
      </c>
      <c r="I467" s="2">
        <f t="shared" si="1"/>
        <v>37</v>
      </c>
      <c r="J467" s="2">
        <v>7.0</v>
      </c>
      <c r="K467" s="2">
        <v>0.0</v>
      </c>
      <c r="L467" s="2">
        <v>10.0</v>
      </c>
      <c r="M467" s="2">
        <v>0.0</v>
      </c>
      <c r="N467" s="2" t="s">
        <v>167</v>
      </c>
      <c r="O467" s="2">
        <v>0.0</v>
      </c>
      <c r="P467" s="2" t="s">
        <v>89</v>
      </c>
      <c r="R467" t="str">
        <f t="shared" si="2"/>
        <v>t-shirt</v>
      </c>
      <c r="S467" s="2" t="s">
        <v>130</v>
      </c>
      <c r="U467" t="str">
        <f t="shared" si="3"/>
        <v>“Machine learning for life”</v>
      </c>
      <c r="V467" s="2">
        <v>1.0</v>
      </c>
      <c r="W467" s="2" t="s">
        <v>224</v>
      </c>
      <c r="Y467" t="str">
        <f t="shared" si="4"/>
        <v>Data Scientist</v>
      </c>
      <c r="Z467" s="2" t="s">
        <v>111</v>
      </c>
      <c r="AB467" t="str">
        <f t="shared" si="5"/>
        <v>Individual Contributor</v>
      </c>
      <c r="AC467" s="2" t="s">
        <v>123</v>
      </c>
      <c r="AE467" t="str">
        <f t="shared" si="6"/>
        <v>Technology &amp; Internet</v>
      </c>
      <c r="AF467" s="2">
        <v>1.0</v>
      </c>
      <c r="AG467" s="2" t="s">
        <v>149</v>
      </c>
      <c r="AH467" s="2" t="s">
        <v>114</v>
      </c>
      <c r="AI467" s="11">
        <f>if(surveydata3!AE466="", 0, 1)</f>
        <v>0</v>
      </c>
      <c r="AJ467" s="11">
        <f>if(surveydata3!AF466="", 0, 1)</f>
        <v>0</v>
      </c>
      <c r="AK467" s="11">
        <f>if(surveydata3!AG466="", 0, 1)</f>
        <v>1</v>
      </c>
      <c r="AL467" s="11">
        <f>if(surveydata3!AH466="", 0, 1)</f>
        <v>0</v>
      </c>
      <c r="AM467" s="11">
        <f>if(surveydata3!AI466="", 0, 1)</f>
        <v>0</v>
      </c>
      <c r="AN467" s="11">
        <f>if(surveydata3!AJ466="", 0, 1)</f>
        <v>0</v>
      </c>
      <c r="AO467" s="11">
        <f>if(surveydata3!AK466="", 0, 1)</f>
        <v>0</v>
      </c>
      <c r="AP467" s="11">
        <f>if(surveydata3!AL466="", 0, 1)</f>
        <v>0</v>
      </c>
      <c r="AQ467" s="11">
        <f>if(surveydata3!AM466="", 0, 1)</f>
        <v>0</v>
      </c>
      <c r="AR467" s="11">
        <f>if(surveydata3!AN466="", 0, 1)</f>
        <v>0</v>
      </c>
      <c r="AS467" s="2" t="s">
        <v>116</v>
      </c>
      <c r="AU467" t="str">
        <f t="shared" si="7"/>
        <v>Stack Overflow</v>
      </c>
      <c r="AV467" s="2">
        <v>6.0</v>
      </c>
      <c r="AX467">
        <f t="shared" si="8"/>
        <v>6</v>
      </c>
      <c r="AY467" s="2">
        <v>3.0</v>
      </c>
      <c r="BA467">
        <f t="shared" si="9"/>
        <v>3</v>
      </c>
      <c r="BB467" s="2">
        <v>8.0</v>
      </c>
      <c r="BC467" s="2" t="s">
        <v>2275</v>
      </c>
      <c r="BE467" s="2" t="s">
        <v>1986</v>
      </c>
      <c r="BF467" t="str">
        <f t="shared" si="10"/>
        <v>Email</v>
      </c>
      <c r="BG467" s="2">
        <v>6.0</v>
      </c>
      <c r="BH467" s="2" t="s">
        <v>2276</v>
      </c>
      <c r="BI467" s="2" t="s">
        <v>2277</v>
      </c>
      <c r="BK467" s="2">
        <v>1.0</v>
      </c>
    </row>
    <row r="468">
      <c r="A468" s="2">
        <v>465.0</v>
      </c>
      <c r="B468">
        <f>if(surveydata3!D467="", 0, 1)</f>
        <v>1</v>
      </c>
      <c r="C468">
        <f>if(surveydata3!E467="", 0, 1)</f>
        <v>0</v>
      </c>
      <c r="D468">
        <f>if(surveydata3!F467="", 0, 1)</f>
        <v>0</v>
      </c>
      <c r="E468">
        <f>if(surveydata3!G467="", 0, 1)</f>
        <v>0</v>
      </c>
      <c r="F468">
        <f>if(surveydata3!H467="", 0, 1)</f>
        <v>1</v>
      </c>
      <c r="G468">
        <f>if(surveydata3!I467="", 0, 1)</f>
        <v>0</v>
      </c>
      <c r="H468" s="4">
        <v>31458.0</v>
      </c>
      <c r="I468" s="2">
        <f t="shared" si="1"/>
        <v>32</v>
      </c>
      <c r="J468" s="2">
        <v>7.0</v>
      </c>
      <c r="K468" s="2">
        <v>90.0</v>
      </c>
      <c r="L468" s="2">
        <v>14.0</v>
      </c>
      <c r="M468" s="2">
        <v>0.0</v>
      </c>
      <c r="N468" s="2" t="s">
        <v>87</v>
      </c>
      <c r="O468" s="2">
        <v>0.0</v>
      </c>
      <c r="P468" s="2" t="s">
        <v>193</v>
      </c>
      <c r="R468" t="str">
        <f t="shared" si="2"/>
        <v>shoes (brand is TBD… probably Adidas or Puma)</v>
      </c>
      <c r="S468" s="2" t="s">
        <v>130</v>
      </c>
      <c r="U468" t="str">
        <f t="shared" si="3"/>
        <v>“Machine learning for life”</v>
      </c>
      <c r="V468" s="2">
        <v>1.0</v>
      </c>
      <c r="X468" s="2" t="s">
        <v>2278</v>
      </c>
      <c r="Y468" t="str">
        <f t="shared" si="4"/>
        <v>Udacity Mentor</v>
      </c>
      <c r="Z468" s="2" t="s">
        <v>147</v>
      </c>
      <c r="AB468" t="str">
        <f t="shared" si="5"/>
        <v>Not Applicable</v>
      </c>
      <c r="AC468" s="2" t="s">
        <v>76</v>
      </c>
      <c r="AE468" t="str">
        <f t="shared" si="6"/>
        <v>Education</v>
      </c>
      <c r="AF468" s="2">
        <v>1.0</v>
      </c>
      <c r="AG468" s="2" t="s">
        <v>2146</v>
      </c>
      <c r="AH468" s="2" t="s">
        <v>78</v>
      </c>
      <c r="AI468" s="11">
        <f>if(surveydata3!AE467="", 0, 1)</f>
        <v>0</v>
      </c>
      <c r="AJ468" s="11">
        <f>if(surveydata3!AF467="", 0, 1)</f>
        <v>0</v>
      </c>
      <c r="AK468" s="11">
        <f>if(surveydata3!AG467="", 0, 1)</f>
        <v>1</v>
      </c>
      <c r="AL468" s="11">
        <f>if(surveydata3!AH467="", 0, 1)</f>
        <v>1</v>
      </c>
      <c r="AM468" s="11">
        <f>if(surveydata3!AI467="", 0, 1)</f>
        <v>1</v>
      </c>
      <c r="AN468" s="11">
        <f>if(surveydata3!AJ467="", 0, 1)</f>
        <v>1</v>
      </c>
      <c r="AO468" s="11">
        <f>if(surveydata3!AK467="", 0, 1)</f>
        <v>1</v>
      </c>
      <c r="AP468" s="11">
        <f>if(surveydata3!AL467="", 0, 1)</f>
        <v>0</v>
      </c>
      <c r="AQ468" s="11">
        <f>if(surveydata3!AM467="", 0, 1)</f>
        <v>0</v>
      </c>
      <c r="AR468" s="11">
        <f>if(surveydata3!AN467="", 0, 1)</f>
        <v>0</v>
      </c>
      <c r="AS468" s="2" t="s">
        <v>97</v>
      </c>
      <c r="AU468" t="str">
        <f t="shared" si="7"/>
        <v>Forums</v>
      </c>
      <c r="AW468" s="2">
        <v>10.0</v>
      </c>
      <c r="AX468">
        <f t="shared" si="8"/>
        <v>10</v>
      </c>
      <c r="AZ468" s="2">
        <v>8.0</v>
      </c>
      <c r="BA468">
        <f t="shared" si="9"/>
        <v>8</v>
      </c>
      <c r="BB468" s="2">
        <v>12.0</v>
      </c>
      <c r="BC468" s="2" t="s">
        <v>2279</v>
      </c>
      <c r="BE468" s="2" t="s">
        <v>2280</v>
      </c>
      <c r="BF468" t="str">
        <f t="shared" si="10"/>
        <v>hacker news</v>
      </c>
      <c r="BG468" s="2">
        <v>9.0</v>
      </c>
      <c r="BH468" s="2" t="s">
        <v>2281</v>
      </c>
      <c r="BI468" s="2" t="s">
        <v>2282</v>
      </c>
      <c r="BJ468" s="2" t="s">
        <v>2283</v>
      </c>
    </row>
    <row r="469">
      <c r="A469" s="2">
        <v>466.0</v>
      </c>
      <c r="B469">
        <f>if(surveydata3!D468="", 0, 1)</f>
        <v>0</v>
      </c>
      <c r="C469">
        <f>if(surveydata3!E468="", 0, 1)</f>
        <v>1</v>
      </c>
      <c r="D469">
        <f>if(surveydata3!F468="", 0, 1)</f>
        <v>0</v>
      </c>
      <c r="E469">
        <f>if(surveydata3!G468="", 0, 1)</f>
        <v>0</v>
      </c>
      <c r="F469">
        <f>if(surveydata3!H468="", 0, 1)</f>
        <v>1</v>
      </c>
      <c r="G469">
        <f>if(surveydata3!I468="", 0, 1)</f>
        <v>0</v>
      </c>
      <c r="H469" s="4">
        <v>20026.0</v>
      </c>
      <c r="I469" s="2">
        <f t="shared" si="1"/>
        <v>63</v>
      </c>
      <c r="J469" s="2">
        <v>6.0</v>
      </c>
      <c r="K469" s="2">
        <v>48.0</v>
      </c>
      <c r="L469" s="2">
        <v>10.0</v>
      </c>
      <c r="M469" s="2">
        <v>4.0</v>
      </c>
      <c r="N469" s="2" t="s">
        <v>405</v>
      </c>
      <c r="O469" s="2">
        <v>0.0</v>
      </c>
      <c r="P469" s="2" t="s">
        <v>129</v>
      </c>
      <c r="R469" t="str">
        <f t="shared" si="2"/>
        <v>backpack</v>
      </c>
      <c r="S469" s="2" t="s">
        <v>130</v>
      </c>
      <c r="U469" t="str">
        <f t="shared" si="3"/>
        <v>“Machine learning for life”</v>
      </c>
      <c r="V469" s="2">
        <v>1.0</v>
      </c>
      <c r="W469" s="2" t="s">
        <v>524</v>
      </c>
      <c r="Y469" t="str">
        <f t="shared" si="4"/>
        <v>Consulting</v>
      </c>
      <c r="Z469" s="2" t="s">
        <v>75</v>
      </c>
      <c r="AB469" t="str">
        <f t="shared" si="5"/>
        <v>Manager</v>
      </c>
      <c r="AC469" s="2" t="s">
        <v>123</v>
      </c>
      <c r="AE469" t="str">
        <f t="shared" si="6"/>
        <v>Technology &amp; Internet</v>
      </c>
      <c r="AF469" s="2">
        <v>40.0</v>
      </c>
      <c r="AG469" s="2" t="s">
        <v>2284</v>
      </c>
      <c r="AH469" s="2" t="s">
        <v>114</v>
      </c>
      <c r="AI469" s="11">
        <f>if(surveydata3!AE468="", 0, 1)</f>
        <v>0</v>
      </c>
      <c r="AJ469" s="11">
        <f>if(surveydata3!AF468="", 0, 1)</f>
        <v>0</v>
      </c>
      <c r="AK469" s="11">
        <f>if(surveydata3!AG468="", 0, 1)</f>
        <v>0</v>
      </c>
      <c r="AL469" s="11">
        <f>if(surveydata3!AH468="", 0, 1)</f>
        <v>1</v>
      </c>
      <c r="AM469" s="11">
        <f>if(surveydata3!AI468="", 0, 1)</f>
        <v>0</v>
      </c>
      <c r="AN469" s="11">
        <f>if(surveydata3!AJ468="", 0, 1)</f>
        <v>0</v>
      </c>
      <c r="AO469" s="11">
        <f>if(surveydata3!AK468="", 0, 1)</f>
        <v>0</v>
      </c>
      <c r="AP469" s="11">
        <f>if(surveydata3!AL468="", 0, 1)</f>
        <v>0</v>
      </c>
      <c r="AQ469" s="11">
        <f>if(surveydata3!AM468="", 0, 1)</f>
        <v>0</v>
      </c>
      <c r="AR469" s="11">
        <f>if(surveydata3!AN468="", 0, 1)</f>
        <v>0</v>
      </c>
      <c r="AS469" s="2" t="s">
        <v>97</v>
      </c>
      <c r="AU469" t="str">
        <f t="shared" si="7"/>
        <v>Forums</v>
      </c>
      <c r="AV469" s="2">
        <v>6.0</v>
      </c>
      <c r="AX469">
        <f t="shared" si="8"/>
        <v>6</v>
      </c>
      <c r="AY469" s="2">
        <v>6.0</v>
      </c>
      <c r="BA469">
        <f t="shared" si="9"/>
        <v>6</v>
      </c>
      <c r="BB469" s="2">
        <v>100.0</v>
      </c>
      <c r="BC469" s="2" t="s">
        <v>2285</v>
      </c>
      <c r="BD469" s="2" t="s">
        <v>101</v>
      </c>
      <c r="BF469" t="str">
        <f t="shared" si="10"/>
        <v>Google</v>
      </c>
      <c r="BG469" s="2">
        <v>9.0</v>
      </c>
      <c r="BH469" s="2" t="s">
        <v>2286</v>
      </c>
      <c r="BI469" s="2" t="s">
        <v>2287</v>
      </c>
      <c r="BK469" s="2">
        <v>1.0</v>
      </c>
    </row>
    <row r="470">
      <c r="A470" s="2">
        <v>467.0</v>
      </c>
      <c r="B470">
        <f>if(surveydata3!D469="", 0, 1)</f>
        <v>1</v>
      </c>
      <c r="C470">
        <f>if(surveydata3!E469="", 0, 1)</f>
        <v>0</v>
      </c>
      <c r="D470">
        <f>if(surveydata3!F469="", 0, 1)</f>
        <v>0</v>
      </c>
      <c r="E470">
        <f>if(surveydata3!G469="", 0, 1)</f>
        <v>0</v>
      </c>
      <c r="F470">
        <f>if(surveydata3!H469="", 0, 1)</f>
        <v>0</v>
      </c>
      <c r="G470">
        <f>if(surveydata3!I469="", 0, 1)</f>
        <v>0</v>
      </c>
      <c r="H470" s="4">
        <v>29644.0</v>
      </c>
      <c r="I470" s="2">
        <f t="shared" si="1"/>
        <v>37</v>
      </c>
      <c r="J470" s="2">
        <v>7.0</v>
      </c>
      <c r="K470" s="2">
        <v>0.0</v>
      </c>
      <c r="L470" s="2">
        <v>11.0</v>
      </c>
      <c r="M470" s="2">
        <v>12.0</v>
      </c>
      <c r="N470" s="2" t="s">
        <v>167</v>
      </c>
      <c r="O470" s="2">
        <v>1.0</v>
      </c>
      <c r="R470" t="str">
        <f t="shared" si="2"/>
        <v/>
      </c>
      <c r="U470" t="str">
        <f t="shared" si="3"/>
        <v/>
      </c>
      <c r="V470" s="2">
        <v>1.0</v>
      </c>
      <c r="W470" s="2" t="s">
        <v>195</v>
      </c>
      <c r="Y470" t="str">
        <f t="shared" si="4"/>
        <v>Co-founder (or solo founder)</v>
      </c>
      <c r="Z470" s="2" t="s">
        <v>122</v>
      </c>
      <c r="AB470" t="str">
        <f t="shared" si="5"/>
        <v>Director</v>
      </c>
      <c r="AC470" s="2" t="s">
        <v>123</v>
      </c>
      <c r="AE470" t="str">
        <f t="shared" si="6"/>
        <v>Technology &amp; Internet</v>
      </c>
      <c r="AF470" s="2">
        <v>18.0</v>
      </c>
      <c r="AG470" s="2" t="s">
        <v>2288</v>
      </c>
      <c r="AH470" s="2" t="s">
        <v>464</v>
      </c>
      <c r="AI470" s="11">
        <f>if(surveydata3!AE469="", 0, 1)</f>
        <v>0</v>
      </c>
      <c r="AJ470" s="11">
        <f>if(surveydata3!AF469="", 0, 1)</f>
        <v>0</v>
      </c>
      <c r="AK470" s="11">
        <f>if(surveydata3!AG469="", 0, 1)</f>
        <v>0</v>
      </c>
      <c r="AL470" s="11">
        <f>if(surveydata3!AH469="", 0, 1)</f>
        <v>0</v>
      </c>
      <c r="AM470" s="11">
        <f>if(surveydata3!AI469="", 0, 1)</f>
        <v>0</v>
      </c>
      <c r="AN470" s="11">
        <f>if(surveydata3!AJ469="", 0, 1)</f>
        <v>1</v>
      </c>
      <c r="AO470" s="11">
        <f>if(surveydata3!AK469="", 0, 1)</f>
        <v>0</v>
      </c>
      <c r="AP470" s="11">
        <f>if(surveydata3!AL469="", 0, 1)</f>
        <v>0</v>
      </c>
      <c r="AQ470" s="11">
        <f>if(surveydata3!AM469="", 0, 1)</f>
        <v>0</v>
      </c>
      <c r="AR470" s="11">
        <f>if(surveydata3!AN469="", 0, 1)</f>
        <v>0</v>
      </c>
      <c r="AS470" s="2" t="s">
        <v>79</v>
      </c>
      <c r="AU470" t="str">
        <f t="shared" si="7"/>
        <v>Slack Channel</v>
      </c>
      <c r="AW470" s="2">
        <v>20.0</v>
      </c>
      <c r="AX470">
        <f t="shared" si="8"/>
        <v>20</v>
      </c>
      <c r="AZ470" s="2">
        <v>10.0</v>
      </c>
      <c r="BA470">
        <f t="shared" si="9"/>
        <v>10</v>
      </c>
      <c r="BB470" s="2">
        <v>30.0</v>
      </c>
      <c r="BC470" s="2" t="s">
        <v>2289</v>
      </c>
      <c r="BE470" s="10" t="s">
        <v>2290</v>
      </c>
      <c r="BF470" s="77" t="str">
        <f t="shared" si="10"/>
        <v>vc.ru</v>
      </c>
      <c r="BG470" s="2">
        <v>10.0</v>
      </c>
      <c r="BH470" s="2" t="s">
        <v>2291</v>
      </c>
      <c r="BI470" s="2" t="s">
        <v>2292</v>
      </c>
      <c r="BJ470" s="2" t="s">
        <v>2293</v>
      </c>
      <c r="BK470" s="2">
        <v>0.0</v>
      </c>
    </row>
    <row r="471">
      <c r="A471" s="2">
        <v>468.0</v>
      </c>
      <c r="B471">
        <f>if(surveydata3!D470="", 0, 1)</f>
        <v>1</v>
      </c>
      <c r="C471">
        <f>if(surveydata3!E470="", 0, 1)</f>
        <v>0</v>
      </c>
      <c r="D471">
        <f>if(surveydata3!F470="", 0, 1)</f>
        <v>0</v>
      </c>
      <c r="E471">
        <f>if(surveydata3!G470="", 0, 1)</f>
        <v>0</v>
      </c>
      <c r="F471">
        <f>if(surveydata3!H470="", 0, 1)</f>
        <v>0</v>
      </c>
      <c r="G471">
        <f>if(surveydata3!I470="", 0, 1)</f>
        <v>0</v>
      </c>
      <c r="H471" s="4">
        <v>34587.0</v>
      </c>
      <c r="I471" s="2">
        <f t="shared" si="1"/>
        <v>23</v>
      </c>
      <c r="J471" s="2">
        <v>7.0</v>
      </c>
      <c r="K471" s="2">
        <v>0.0</v>
      </c>
      <c r="L471" s="2">
        <v>9.0</v>
      </c>
      <c r="M471" s="2">
        <v>3.0</v>
      </c>
      <c r="N471" s="2" t="s">
        <v>120</v>
      </c>
      <c r="O471" s="2">
        <v>1.0</v>
      </c>
      <c r="R471" t="str">
        <f t="shared" si="2"/>
        <v/>
      </c>
      <c r="U471" t="str">
        <f t="shared" si="3"/>
        <v/>
      </c>
      <c r="V471" s="2">
        <v>1.0</v>
      </c>
      <c r="W471" s="2" t="s">
        <v>36</v>
      </c>
      <c r="Y471" t="str">
        <f t="shared" si="4"/>
        <v>Machine Learning Engineer</v>
      </c>
      <c r="Z471" s="2" t="s">
        <v>147</v>
      </c>
      <c r="AB471" t="str">
        <f t="shared" si="5"/>
        <v>Not Applicable</v>
      </c>
      <c r="AC471" s="2" t="s">
        <v>76</v>
      </c>
      <c r="AE471" t="str">
        <f t="shared" si="6"/>
        <v>Education</v>
      </c>
      <c r="AF471" s="2">
        <v>0.0</v>
      </c>
      <c r="AG471" s="2" t="s">
        <v>77</v>
      </c>
      <c r="AH471" s="2" t="s">
        <v>78</v>
      </c>
      <c r="AI471" s="11">
        <f>if(surveydata3!AE470="", 0, 1)</f>
        <v>0</v>
      </c>
      <c r="AJ471" s="11">
        <f>if(surveydata3!AF470="", 0, 1)</f>
        <v>0</v>
      </c>
      <c r="AK471" s="11">
        <f>if(surveydata3!AG470="", 0, 1)</f>
        <v>0</v>
      </c>
      <c r="AL471" s="11">
        <f>if(surveydata3!AH470="", 0, 1)</f>
        <v>1</v>
      </c>
      <c r="AM471" s="11">
        <f>if(surveydata3!AI470="", 0, 1)</f>
        <v>0</v>
      </c>
      <c r="AN471" s="11">
        <f>if(surveydata3!AJ470="", 0, 1)</f>
        <v>0</v>
      </c>
      <c r="AO471" s="11">
        <f>if(surveydata3!AK470="", 0, 1)</f>
        <v>0</v>
      </c>
      <c r="AP471" s="11">
        <f>if(surveydata3!AL470="", 0, 1)</f>
        <v>0</v>
      </c>
      <c r="AQ471" s="11">
        <f>if(surveydata3!AM470="", 0, 1)</f>
        <v>0</v>
      </c>
      <c r="AR471" s="11">
        <f>if(surveydata3!AN470="", 0, 1)</f>
        <v>0</v>
      </c>
      <c r="AS471" s="2" t="s">
        <v>79</v>
      </c>
      <c r="AU471" t="str">
        <f t="shared" si="7"/>
        <v>Slack Channel</v>
      </c>
      <c r="AV471" s="2">
        <v>6.0</v>
      </c>
      <c r="AX471">
        <f t="shared" si="8"/>
        <v>6</v>
      </c>
      <c r="AY471" s="2">
        <v>6.0</v>
      </c>
      <c r="BA471">
        <f t="shared" si="9"/>
        <v>6</v>
      </c>
      <c r="BB471" s="2">
        <v>10.0</v>
      </c>
      <c r="BC471" s="2" t="s">
        <v>2294</v>
      </c>
      <c r="BD471" s="2" t="s">
        <v>101</v>
      </c>
      <c r="BF471" t="str">
        <f t="shared" si="10"/>
        <v>Google</v>
      </c>
      <c r="BG471" s="2">
        <v>10.0</v>
      </c>
      <c r="BH471" s="2" t="s">
        <v>2295</v>
      </c>
      <c r="BI471" s="2" t="s">
        <v>2296</v>
      </c>
      <c r="BJ471" s="2" t="s">
        <v>2297</v>
      </c>
      <c r="BK471" s="2">
        <v>1.0</v>
      </c>
    </row>
    <row r="472">
      <c r="A472" s="2">
        <v>469.0</v>
      </c>
      <c r="B472">
        <f>if(surveydata3!D471="", 0, 1)</f>
        <v>1</v>
      </c>
      <c r="C472">
        <f>if(surveydata3!E471="", 0, 1)</f>
        <v>1</v>
      </c>
      <c r="D472">
        <f>if(surveydata3!F471="", 0, 1)</f>
        <v>0</v>
      </c>
      <c r="E472">
        <f>if(surveydata3!G471="", 0, 1)</f>
        <v>0</v>
      </c>
      <c r="F472">
        <f>if(surveydata3!H471="", 0, 1)</f>
        <v>1</v>
      </c>
      <c r="G472">
        <f>if(surveydata3!I471="", 0, 1)</f>
        <v>0</v>
      </c>
      <c r="H472" s="4">
        <v>28762.0</v>
      </c>
      <c r="I472" s="2">
        <f t="shared" si="1"/>
        <v>39</v>
      </c>
      <c r="J472" s="2">
        <v>4.0</v>
      </c>
      <c r="K472" s="2">
        <v>180.0</v>
      </c>
      <c r="L472" s="2">
        <v>12.0</v>
      </c>
      <c r="M472" s="2">
        <v>10.0</v>
      </c>
      <c r="N472" s="2" t="s">
        <v>437</v>
      </c>
      <c r="O472" s="2">
        <v>1.0</v>
      </c>
      <c r="R472" t="str">
        <f t="shared" si="2"/>
        <v/>
      </c>
      <c r="U472" t="str">
        <f t="shared" si="3"/>
        <v/>
      </c>
      <c r="V472" s="2">
        <v>1.0</v>
      </c>
      <c r="W472" s="2" t="s">
        <v>515</v>
      </c>
      <c r="Y472" t="str">
        <f t="shared" si="4"/>
        <v>Research</v>
      </c>
      <c r="AA472" s="2" t="s">
        <v>393</v>
      </c>
      <c r="AB472" t="str">
        <f t="shared" si="5"/>
        <v>Engineer</v>
      </c>
      <c r="AC472" s="2" t="s">
        <v>123</v>
      </c>
      <c r="AE472" t="str">
        <f t="shared" si="6"/>
        <v>Technology &amp; Internet</v>
      </c>
      <c r="AF472" s="2">
        <v>14.0</v>
      </c>
      <c r="AG472" s="2" t="s">
        <v>2298</v>
      </c>
      <c r="AH472" s="2" t="s">
        <v>96</v>
      </c>
      <c r="AI472" s="11">
        <f>if(surveydata3!AE471="", 0, 1)</f>
        <v>0</v>
      </c>
      <c r="AJ472" s="11">
        <f>if(surveydata3!AF471="", 0, 1)</f>
        <v>0</v>
      </c>
      <c r="AK472" s="11">
        <f>if(surveydata3!AG471="", 0, 1)</f>
        <v>0</v>
      </c>
      <c r="AL472" s="11">
        <f>if(surveydata3!AH471="", 0, 1)</f>
        <v>1</v>
      </c>
      <c r="AM472" s="11">
        <f>if(surveydata3!AI471="", 0, 1)</f>
        <v>1</v>
      </c>
      <c r="AN472" s="11">
        <f>if(surveydata3!AJ471="", 0, 1)</f>
        <v>1</v>
      </c>
      <c r="AO472" s="11">
        <f>if(surveydata3!AK471="", 0, 1)</f>
        <v>1</v>
      </c>
      <c r="AP472" s="11">
        <f>if(surveydata3!AL471="", 0, 1)</f>
        <v>0</v>
      </c>
      <c r="AQ472" s="11">
        <f>if(surveydata3!AM471="", 0, 1)</f>
        <v>0</v>
      </c>
      <c r="AR472" s="11">
        <f>if(surveydata3!AN471="", 0, 1)</f>
        <v>0</v>
      </c>
      <c r="AS472" s="2" t="s">
        <v>79</v>
      </c>
      <c r="AU472" t="str">
        <f t="shared" si="7"/>
        <v>Slack Channel</v>
      </c>
      <c r="AW472" s="2">
        <v>30.0</v>
      </c>
      <c r="AX472">
        <f t="shared" si="8"/>
        <v>30</v>
      </c>
      <c r="AY472" s="2">
        <v>6.0</v>
      </c>
      <c r="BA472">
        <f t="shared" si="9"/>
        <v>6</v>
      </c>
      <c r="BB472" s="2">
        <v>60.0</v>
      </c>
      <c r="BC472" s="2" t="s">
        <v>2299</v>
      </c>
      <c r="BD472" s="2" t="s">
        <v>84</v>
      </c>
      <c r="BF472" t="str">
        <f t="shared" si="10"/>
        <v>Friend / word of mouth</v>
      </c>
      <c r="BG472" s="2">
        <v>10.0</v>
      </c>
      <c r="BH472" s="2" t="s">
        <v>2300</v>
      </c>
      <c r="BI472" s="2" t="s">
        <v>2301</v>
      </c>
      <c r="BJ472" s="2" t="s">
        <v>2302</v>
      </c>
      <c r="BK472" s="2">
        <v>0.0</v>
      </c>
    </row>
    <row r="473">
      <c r="A473" s="2">
        <v>470.0</v>
      </c>
      <c r="B473">
        <f>if(surveydata3!D472="", 0, 1)</f>
        <v>0</v>
      </c>
      <c r="C473">
        <f>if(surveydata3!E472="", 0, 1)</f>
        <v>0</v>
      </c>
      <c r="D473">
        <f>if(surveydata3!F472="", 0, 1)</f>
        <v>0</v>
      </c>
      <c r="E473">
        <f>if(surveydata3!G472="", 0, 1)</f>
        <v>0</v>
      </c>
      <c r="F473">
        <f>if(surveydata3!H472="", 0, 1)</f>
        <v>1</v>
      </c>
      <c r="G473">
        <f>if(surveydata3!I472="", 0, 1)</f>
        <v>0</v>
      </c>
      <c r="H473" s="4">
        <v>30896.0</v>
      </c>
      <c r="I473" s="2">
        <f t="shared" si="1"/>
        <v>34</v>
      </c>
      <c r="J473" s="2">
        <v>6.0</v>
      </c>
      <c r="K473" s="2">
        <v>120.0</v>
      </c>
      <c r="L473" s="2">
        <v>12.0</v>
      </c>
      <c r="M473" s="2">
        <v>12.0</v>
      </c>
      <c r="N473" s="2" t="s">
        <v>327</v>
      </c>
      <c r="O473" s="2">
        <v>1.0</v>
      </c>
      <c r="R473" t="str">
        <f t="shared" si="2"/>
        <v/>
      </c>
      <c r="U473" t="str">
        <f t="shared" si="3"/>
        <v/>
      </c>
      <c r="V473" s="2">
        <v>1.0</v>
      </c>
      <c r="X473" s="2" t="s">
        <v>2303</v>
      </c>
      <c r="Y473" t="str">
        <f t="shared" si="4"/>
        <v>Network Engineer</v>
      </c>
      <c r="Z473" s="2" t="s">
        <v>75</v>
      </c>
      <c r="AB473" t="str">
        <f t="shared" si="5"/>
        <v>Manager</v>
      </c>
      <c r="AC473" s="2" t="s">
        <v>457</v>
      </c>
      <c r="AE473" t="str">
        <f t="shared" si="6"/>
        <v>Telecommunications</v>
      </c>
      <c r="AF473" s="2">
        <v>7.0</v>
      </c>
      <c r="AG473" s="2" t="s">
        <v>2304</v>
      </c>
      <c r="AH473" s="2" t="s">
        <v>114</v>
      </c>
      <c r="AI473" s="11">
        <f>if(surveydata3!AE472="", 0, 1)</f>
        <v>0</v>
      </c>
      <c r="AJ473" s="11">
        <f>if(surveydata3!AF472="", 0, 1)</f>
        <v>0</v>
      </c>
      <c r="AK473" s="11">
        <f>if(surveydata3!AG472="", 0, 1)</f>
        <v>0</v>
      </c>
      <c r="AL473" s="11">
        <f>if(surveydata3!AH472="", 0, 1)</f>
        <v>0</v>
      </c>
      <c r="AM473" s="11">
        <f>if(surveydata3!AI472="", 0, 1)</f>
        <v>0</v>
      </c>
      <c r="AN473" s="11">
        <f>if(surveydata3!AJ472="", 0, 1)</f>
        <v>1</v>
      </c>
      <c r="AO473" s="11">
        <f>if(surveydata3!AK472="", 0, 1)</f>
        <v>0</v>
      </c>
      <c r="AP473" s="11">
        <f>if(surveydata3!AL472="", 0, 1)</f>
        <v>0</v>
      </c>
      <c r="AQ473" s="11">
        <f>if(surveydata3!AM472="", 0, 1)</f>
        <v>0</v>
      </c>
      <c r="AR473" s="11">
        <f>if(surveydata3!AN472="", 0, 1)</f>
        <v>0</v>
      </c>
      <c r="AS473" s="2" t="s">
        <v>97</v>
      </c>
      <c r="AU473" t="str">
        <f t="shared" si="7"/>
        <v>Forums</v>
      </c>
      <c r="AV473" s="2">
        <v>4.0</v>
      </c>
      <c r="AX473">
        <f t="shared" si="8"/>
        <v>4</v>
      </c>
      <c r="AY473" s="2">
        <v>4.0</v>
      </c>
      <c r="BA473">
        <f t="shared" si="9"/>
        <v>4</v>
      </c>
      <c r="BB473" s="2">
        <v>4.0</v>
      </c>
      <c r="BC473" s="2" t="s">
        <v>2305</v>
      </c>
      <c r="BD473" s="2" t="s">
        <v>101</v>
      </c>
      <c r="BF473" t="str">
        <f t="shared" si="10"/>
        <v>Google</v>
      </c>
      <c r="BG473" s="2">
        <v>8.0</v>
      </c>
      <c r="BH473" s="2" t="s">
        <v>2306</v>
      </c>
      <c r="BI473" s="2" t="s">
        <v>2307</v>
      </c>
      <c r="BJ473" s="2" t="s">
        <v>2308</v>
      </c>
      <c r="BK473" s="2">
        <v>0.0</v>
      </c>
    </row>
    <row r="474">
      <c r="A474" s="2">
        <v>471.0</v>
      </c>
      <c r="B474">
        <f>if(surveydata3!D473="", 0, 1)</f>
        <v>0</v>
      </c>
      <c r="C474">
        <f>if(surveydata3!E473="", 0, 1)</f>
        <v>1</v>
      </c>
      <c r="D474">
        <f>if(surveydata3!F473="", 0, 1)</f>
        <v>0</v>
      </c>
      <c r="E474">
        <f>if(surveydata3!G473="", 0, 1)</f>
        <v>0</v>
      </c>
      <c r="F474">
        <f>if(surveydata3!H473="", 0, 1)</f>
        <v>0</v>
      </c>
      <c r="G474">
        <f>if(surveydata3!I473="", 0, 1)</f>
        <v>0</v>
      </c>
      <c r="H474" s="4">
        <v>32413.0</v>
      </c>
      <c r="I474" s="2">
        <f t="shared" si="1"/>
        <v>29</v>
      </c>
      <c r="J474" s="2">
        <v>6.0</v>
      </c>
      <c r="K474" s="2">
        <v>120.0</v>
      </c>
      <c r="L474" s="2">
        <v>14.0</v>
      </c>
      <c r="M474" s="2">
        <v>50.0</v>
      </c>
      <c r="N474" s="2" t="s">
        <v>327</v>
      </c>
      <c r="O474" s="2">
        <v>0.0</v>
      </c>
      <c r="P474" s="2" t="s">
        <v>71</v>
      </c>
      <c r="R474" t="str">
        <f t="shared" si="2"/>
        <v>hoodie</v>
      </c>
      <c r="S474" s="2" t="s">
        <v>130</v>
      </c>
      <c r="U474" t="str">
        <f t="shared" si="3"/>
        <v>“Machine learning for life”</v>
      </c>
      <c r="V474" s="2">
        <v>1.0</v>
      </c>
      <c r="W474" s="2" t="s">
        <v>195</v>
      </c>
      <c r="Y474" t="str">
        <f t="shared" si="4"/>
        <v>Co-founder (or solo founder)</v>
      </c>
      <c r="Z474" s="2" t="s">
        <v>207</v>
      </c>
      <c r="AB474" t="str">
        <f t="shared" si="5"/>
        <v>C-Level</v>
      </c>
      <c r="AC474" s="2" t="s">
        <v>123</v>
      </c>
      <c r="AE474" t="str">
        <f t="shared" si="6"/>
        <v>Technology &amp; Internet</v>
      </c>
      <c r="AF474" s="2">
        <v>1.0</v>
      </c>
      <c r="AG474" s="2" t="s">
        <v>2309</v>
      </c>
      <c r="AH474" s="2" t="s">
        <v>464</v>
      </c>
      <c r="AI474" s="11">
        <f>if(surveydata3!AE473="", 0, 1)</f>
        <v>0</v>
      </c>
      <c r="AJ474" s="11">
        <f>if(surveydata3!AF473="", 0, 1)</f>
        <v>0</v>
      </c>
      <c r="AK474" s="11">
        <f>if(surveydata3!AG473="", 0, 1)</f>
        <v>0</v>
      </c>
      <c r="AL474" s="11">
        <f>if(surveydata3!AH473="", 0, 1)</f>
        <v>1</v>
      </c>
      <c r="AM474" s="11">
        <f>if(surveydata3!AI473="", 0, 1)</f>
        <v>0</v>
      </c>
      <c r="AN474" s="11">
        <f>if(surveydata3!AJ473="", 0, 1)</f>
        <v>0</v>
      </c>
      <c r="AO474" s="11">
        <f>if(surveydata3!AK473="", 0, 1)</f>
        <v>0</v>
      </c>
      <c r="AP474" s="11">
        <f>if(surveydata3!AL473="", 0, 1)</f>
        <v>0</v>
      </c>
      <c r="AQ474" s="11">
        <f>if(surveydata3!AM473="", 0, 1)</f>
        <v>0</v>
      </c>
      <c r="AR474" s="11">
        <f>if(surveydata3!AN473="", 0, 1)</f>
        <v>0</v>
      </c>
      <c r="AS474" s="2" t="s">
        <v>116</v>
      </c>
      <c r="AU474" t="str">
        <f t="shared" si="7"/>
        <v>Stack Overflow</v>
      </c>
      <c r="AW474" s="2">
        <v>25.0</v>
      </c>
      <c r="AX474">
        <f t="shared" si="8"/>
        <v>25</v>
      </c>
      <c r="AZ474" s="2">
        <v>15.0</v>
      </c>
      <c r="BA474">
        <f t="shared" si="9"/>
        <v>15</v>
      </c>
      <c r="BB474" s="2">
        <v>5.0</v>
      </c>
      <c r="BC474" s="2" t="s">
        <v>350</v>
      </c>
      <c r="BD474" s="2" t="s">
        <v>84</v>
      </c>
      <c r="BF474" t="str">
        <f t="shared" si="10"/>
        <v>Friend / word of mouth</v>
      </c>
      <c r="BG474" s="2">
        <v>10.0</v>
      </c>
      <c r="BH474" s="2" t="s">
        <v>2310</v>
      </c>
      <c r="BI474" s="2" t="s">
        <v>2311</v>
      </c>
      <c r="BJ474" s="2" t="s">
        <v>2312</v>
      </c>
      <c r="BK474" s="2">
        <v>1.0</v>
      </c>
    </row>
    <row r="475">
      <c r="A475" s="2">
        <v>472.0</v>
      </c>
      <c r="B475">
        <f>if(surveydata3!D474="", 0, 1)</f>
        <v>1</v>
      </c>
      <c r="C475">
        <f>if(surveydata3!E474="", 0, 1)</f>
        <v>0</v>
      </c>
      <c r="D475">
        <f>if(surveydata3!F474="", 0, 1)</f>
        <v>0</v>
      </c>
      <c r="E475">
        <f>if(surveydata3!G474="", 0, 1)</f>
        <v>0</v>
      </c>
      <c r="F475">
        <f>if(surveydata3!H474="", 0, 1)</f>
        <v>0</v>
      </c>
      <c r="G475">
        <f>if(surveydata3!I474="", 0, 1)</f>
        <v>0</v>
      </c>
      <c r="H475" s="4">
        <v>26816.0</v>
      </c>
      <c r="I475" s="2">
        <f t="shared" si="1"/>
        <v>45</v>
      </c>
      <c r="J475" s="2">
        <v>7.0</v>
      </c>
      <c r="K475" s="2">
        <v>0.0</v>
      </c>
      <c r="L475" s="2">
        <v>6.0</v>
      </c>
      <c r="M475" s="2">
        <v>10.0</v>
      </c>
      <c r="N475" s="2" t="s">
        <v>106</v>
      </c>
      <c r="O475" s="2">
        <v>1.0</v>
      </c>
      <c r="R475" t="str">
        <f t="shared" si="2"/>
        <v/>
      </c>
      <c r="U475" t="str">
        <f t="shared" si="3"/>
        <v/>
      </c>
      <c r="V475" s="2">
        <v>1.0</v>
      </c>
      <c r="W475" s="2" t="s">
        <v>11</v>
      </c>
      <c r="Y475" t="str">
        <f t="shared" si="4"/>
        <v>Other</v>
      </c>
      <c r="AA475" s="2" t="s">
        <v>2313</v>
      </c>
      <c r="AB475" t="str">
        <f t="shared" si="5"/>
        <v>Senior Engineer</v>
      </c>
      <c r="AC475" s="2" t="s">
        <v>228</v>
      </c>
      <c r="AE475" t="str">
        <f t="shared" si="6"/>
        <v>Healthcare and Pharmaceuticals</v>
      </c>
      <c r="AF475" s="2">
        <v>10.0</v>
      </c>
      <c r="AG475" s="2" t="s">
        <v>2314</v>
      </c>
      <c r="AH475" s="2" t="s">
        <v>464</v>
      </c>
      <c r="AI475" s="11">
        <f>if(surveydata3!AE474="", 0, 1)</f>
        <v>0</v>
      </c>
      <c r="AJ475" s="11">
        <f>if(surveydata3!AF474="", 0, 1)</f>
        <v>0</v>
      </c>
      <c r="AK475" s="11">
        <f>if(surveydata3!AG474="", 0, 1)</f>
        <v>0</v>
      </c>
      <c r="AL475" s="11">
        <f>if(surveydata3!AH474="", 0, 1)</f>
        <v>0</v>
      </c>
      <c r="AM475" s="11">
        <f>if(surveydata3!AI474="", 0, 1)</f>
        <v>0</v>
      </c>
      <c r="AN475" s="11">
        <f>if(surveydata3!AJ474="", 0, 1)</f>
        <v>1</v>
      </c>
      <c r="AO475" s="11">
        <f>if(surveydata3!AK474="", 0, 1)</f>
        <v>0</v>
      </c>
      <c r="AP475" s="11">
        <f>if(surveydata3!AL474="", 0, 1)</f>
        <v>0</v>
      </c>
      <c r="AQ475" s="11">
        <f>if(surveydata3!AM474="", 0, 1)</f>
        <v>0</v>
      </c>
      <c r="AR475" s="11">
        <f>if(surveydata3!AN474="", 0, 1)</f>
        <v>0</v>
      </c>
      <c r="AS475" s="2" t="s">
        <v>97</v>
      </c>
      <c r="AU475" t="str">
        <f t="shared" si="7"/>
        <v>Forums</v>
      </c>
      <c r="AV475" s="2">
        <v>5.0</v>
      </c>
      <c r="AX475">
        <f t="shared" si="8"/>
        <v>5</v>
      </c>
      <c r="AY475" s="2">
        <v>2.0</v>
      </c>
      <c r="BA475">
        <f t="shared" si="9"/>
        <v>2</v>
      </c>
      <c r="BB475" s="2">
        <v>10.0</v>
      </c>
      <c r="BC475" s="2" t="s">
        <v>2315</v>
      </c>
      <c r="BD475" s="2" t="s">
        <v>101</v>
      </c>
      <c r="BF475" t="str">
        <f t="shared" si="10"/>
        <v>Google</v>
      </c>
      <c r="BG475" s="2">
        <v>10.0</v>
      </c>
      <c r="BH475" s="2" t="s">
        <v>2316</v>
      </c>
      <c r="BI475" s="2" t="s">
        <v>2317</v>
      </c>
      <c r="BJ475" s="2" t="s">
        <v>2318</v>
      </c>
      <c r="BK475" s="2">
        <v>1.0</v>
      </c>
    </row>
    <row r="476">
      <c r="A476" s="2">
        <v>473.0</v>
      </c>
      <c r="B476">
        <f>if(surveydata3!D475="", 0, 1)</f>
        <v>1</v>
      </c>
      <c r="C476">
        <f>if(surveydata3!E475="", 0, 1)</f>
        <v>0</v>
      </c>
      <c r="D476">
        <f>if(surveydata3!F475="", 0, 1)</f>
        <v>0</v>
      </c>
      <c r="E476">
        <f>if(surveydata3!G475="", 0, 1)</f>
        <v>0</v>
      </c>
      <c r="F476">
        <f>if(surveydata3!H475="", 0, 1)</f>
        <v>0</v>
      </c>
      <c r="G476">
        <f>if(surveydata3!I475="", 0, 1)</f>
        <v>0</v>
      </c>
      <c r="H476" s="4">
        <v>29434.0</v>
      </c>
      <c r="I476" s="2">
        <f t="shared" si="1"/>
        <v>38</v>
      </c>
      <c r="J476" s="2">
        <v>7.0</v>
      </c>
      <c r="K476" s="2">
        <v>50.0</v>
      </c>
      <c r="L476" s="2">
        <v>8.0</v>
      </c>
      <c r="M476" s="2">
        <v>4.0</v>
      </c>
      <c r="N476" s="2" t="s">
        <v>167</v>
      </c>
      <c r="O476" s="2">
        <v>1.0</v>
      </c>
      <c r="R476" t="str">
        <f t="shared" si="2"/>
        <v/>
      </c>
      <c r="U476" t="str">
        <f t="shared" si="3"/>
        <v/>
      </c>
      <c r="V476" s="2">
        <v>1.0</v>
      </c>
      <c r="W476" s="2" t="s">
        <v>515</v>
      </c>
      <c r="Y476" t="str">
        <f t="shared" si="4"/>
        <v>Research</v>
      </c>
      <c r="Z476" s="2" t="s">
        <v>111</v>
      </c>
      <c r="AB476" t="str">
        <f t="shared" si="5"/>
        <v>Individual Contributor</v>
      </c>
      <c r="AC476" s="2" t="s">
        <v>175</v>
      </c>
      <c r="AE476" t="str">
        <f t="shared" si="6"/>
        <v>Manufacturing</v>
      </c>
      <c r="AF476" s="2">
        <v>12.0</v>
      </c>
      <c r="AG476" s="2" t="s">
        <v>2319</v>
      </c>
      <c r="AH476" s="2" t="s">
        <v>96</v>
      </c>
      <c r="AI476" s="11">
        <f>if(surveydata3!AE475="", 0, 1)</f>
        <v>0</v>
      </c>
      <c r="AJ476" s="11">
        <f>if(surveydata3!AF475="", 0, 1)</f>
        <v>0</v>
      </c>
      <c r="AK476" s="11">
        <f>if(surveydata3!AG475="", 0, 1)</f>
        <v>0</v>
      </c>
      <c r="AL476" s="11">
        <f>if(surveydata3!AH475="", 0, 1)</f>
        <v>0</v>
      </c>
      <c r="AM476" s="11">
        <f>if(surveydata3!AI475="", 0, 1)</f>
        <v>0</v>
      </c>
      <c r="AN476" s="11">
        <f>if(surveydata3!AJ475="", 0, 1)</f>
        <v>1</v>
      </c>
      <c r="AO476" s="11">
        <f>if(surveydata3!AK475="", 0, 1)</f>
        <v>0</v>
      </c>
      <c r="AP476" s="11">
        <f>if(surveydata3!AL475="", 0, 1)</f>
        <v>0</v>
      </c>
      <c r="AQ476" s="11">
        <f>if(surveydata3!AM475="", 0, 1)</f>
        <v>0</v>
      </c>
      <c r="AR476" s="11">
        <f>if(surveydata3!AN475="", 0, 1)</f>
        <v>0</v>
      </c>
      <c r="AS476" s="2" t="s">
        <v>97</v>
      </c>
      <c r="AU476" t="str">
        <f t="shared" si="7"/>
        <v>Forums</v>
      </c>
      <c r="AV476" s="2">
        <v>3.0</v>
      </c>
      <c r="AX476">
        <f t="shared" si="8"/>
        <v>3</v>
      </c>
      <c r="AY476" s="2">
        <v>4.0</v>
      </c>
      <c r="BA476">
        <f t="shared" si="9"/>
        <v>4</v>
      </c>
      <c r="BB476" s="2">
        <v>7.0</v>
      </c>
      <c r="BC476" s="2" t="s">
        <v>2320</v>
      </c>
      <c r="BD476" s="2" t="s">
        <v>84</v>
      </c>
      <c r="BF476" t="str">
        <f t="shared" si="10"/>
        <v>Friend / word of mouth</v>
      </c>
      <c r="BG476" s="2">
        <v>10.0</v>
      </c>
      <c r="BH476" s="2" t="s">
        <v>2321</v>
      </c>
      <c r="BI476" s="2" t="s">
        <v>2322</v>
      </c>
      <c r="BJ476" s="2" t="s">
        <v>2323</v>
      </c>
      <c r="BK476" s="2">
        <v>1.0</v>
      </c>
    </row>
    <row r="477">
      <c r="A477" s="2">
        <v>474.0</v>
      </c>
      <c r="B477">
        <f>if(surveydata3!D476="", 0, 1)</f>
        <v>0</v>
      </c>
      <c r="C477">
        <f>if(surveydata3!E476="", 0, 1)</f>
        <v>0</v>
      </c>
      <c r="D477">
        <f>if(surveydata3!F476="", 0, 1)</f>
        <v>0</v>
      </c>
      <c r="E477">
        <f>if(surveydata3!G476="", 0, 1)</f>
        <v>0</v>
      </c>
      <c r="F477">
        <f>if(surveydata3!H476="", 0, 1)</f>
        <v>1</v>
      </c>
      <c r="G477">
        <f>if(surveydata3!I476="", 0, 1)</f>
        <v>0</v>
      </c>
      <c r="H477" s="4">
        <v>30294.0</v>
      </c>
      <c r="I477" s="2">
        <f t="shared" si="1"/>
        <v>35</v>
      </c>
      <c r="J477" s="2">
        <v>8.0</v>
      </c>
      <c r="K477" s="2">
        <v>25.0</v>
      </c>
      <c r="L477" s="2">
        <v>10.0</v>
      </c>
      <c r="M477" s="2">
        <v>40.0</v>
      </c>
      <c r="N477" s="2" t="s">
        <v>167</v>
      </c>
      <c r="O477" s="2">
        <v>1.0</v>
      </c>
      <c r="R477" t="str">
        <f t="shared" si="2"/>
        <v/>
      </c>
      <c r="U477" t="str">
        <f t="shared" si="3"/>
        <v/>
      </c>
      <c r="V477" s="2">
        <v>1.0</v>
      </c>
      <c r="W477" s="2" t="s">
        <v>213</v>
      </c>
      <c r="Y477" t="str">
        <f t="shared" si="4"/>
        <v>Business Intelligence / Business Analyst</v>
      </c>
      <c r="Z477" s="2" t="s">
        <v>111</v>
      </c>
      <c r="AB477" t="str">
        <f t="shared" si="5"/>
        <v>Individual Contributor</v>
      </c>
      <c r="AC477" s="2" t="s">
        <v>228</v>
      </c>
      <c r="AE477" t="str">
        <f t="shared" si="6"/>
        <v>Healthcare and Pharmaceuticals</v>
      </c>
      <c r="AF477" s="2">
        <v>5.0</v>
      </c>
      <c r="AG477" s="2" t="s">
        <v>1631</v>
      </c>
      <c r="AH477" s="2" t="s">
        <v>96</v>
      </c>
      <c r="AI477" s="11">
        <f>if(surveydata3!AE476="", 0, 1)</f>
        <v>0</v>
      </c>
      <c r="AJ477" s="11">
        <f>if(surveydata3!AF476="", 0, 1)</f>
        <v>0</v>
      </c>
      <c r="AK477" s="11">
        <f>if(surveydata3!AG476="", 0, 1)</f>
        <v>0</v>
      </c>
      <c r="AL477" s="11">
        <f>if(surveydata3!AH476="", 0, 1)</f>
        <v>1</v>
      </c>
      <c r="AM477" s="11">
        <f>if(surveydata3!AI476="", 0, 1)</f>
        <v>0</v>
      </c>
      <c r="AN477" s="11">
        <f>if(surveydata3!AJ476="", 0, 1)</f>
        <v>0</v>
      </c>
      <c r="AO477" s="11">
        <f>if(surveydata3!AK476="", 0, 1)</f>
        <v>0</v>
      </c>
      <c r="AP477" s="11">
        <f>if(surveydata3!AL476="", 0, 1)</f>
        <v>0</v>
      </c>
      <c r="AQ477" s="11">
        <f>if(surveydata3!AM476="", 0, 1)</f>
        <v>0</v>
      </c>
      <c r="AR477" s="11">
        <f>if(surveydata3!AN476="", 0, 1)</f>
        <v>0</v>
      </c>
      <c r="AS477" s="2" t="s">
        <v>97</v>
      </c>
      <c r="AU477" t="str">
        <f t="shared" si="7"/>
        <v>Forums</v>
      </c>
      <c r="AV477" s="2">
        <v>4.0</v>
      </c>
      <c r="AX477">
        <f t="shared" si="8"/>
        <v>4</v>
      </c>
      <c r="AY477" s="2">
        <v>3.0</v>
      </c>
      <c r="BA477">
        <f t="shared" si="9"/>
        <v>3</v>
      </c>
      <c r="BB477" s="2">
        <v>120.0</v>
      </c>
      <c r="BC477" s="2" t="s">
        <v>2324</v>
      </c>
      <c r="BE477" s="2" t="s">
        <v>2229</v>
      </c>
      <c r="BF477" t="str">
        <f t="shared" si="10"/>
        <v>Media</v>
      </c>
      <c r="BG477" s="2">
        <v>9.0</v>
      </c>
      <c r="BH477" s="2" t="s">
        <v>102</v>
      </c>
      <c r="BI477" s="2" t="s">
        <v>2325</v>
      </c>
      <c r="BJ477" s="2" t="s">
        <v>1780</v>
      </c>
      <c r="BK477" s="2">
        <v>0.0</v>
      </c>
    </row>
    <row r="478">
      <c r="A478" s="2">
        <v>475.0</v>
      </c>
      <c r="B478">
        <f>if(surveydata3!D477="", 0, 1)</f>
        <v>1</v>
      </c>
      <c r="C478">
        <f>if(surveydata3!E477="", 0, 1)</f>
        <v>1</v>
      </c>
      <c r="D478">
        <f>if(surveydata3!F477="", 0, 1)</f>
        <v>0</v>
      </c>
      <c r="E478">
        <f>if(surveydata3!G477="", 0, 1)</f>
        <v>0</v>
      </c>
      <c r="F478">
        <f>if(surveydata3!H477="", 0, 1)</f>
        <v>1</v>
      </c>
      <c r="G478">
        <f>if(surveydata3!I477="", 0, 1)</f>
        <v>0</v>
      </c>
      <c r="H478" s="4">
        <v>30738.0</v>
      </c>
      <c r="I478" s="2">
        <f t="shared" si="1"/>
        <v>34</v>
      </c>
      <c r="J478" s="2">
        <v>8.0</v>
      </c>
      <c r="K478" s="2">
        <v>60.0</v>
      </c>
      <c r="L478" s="2">
        <v>11.0</v>
      </c>
      <c r="M478" s="2">
        <v>7.0</v>
      </c>
      <c r="N478" s="2" t="s">
        <v>120</v>
      </c>
      <c r="O478" s="2">
        <v>1.0</v>
      </c>
      <c r="R478" t="str">
        <f t="shared" si="2"/>
        <v/>
      </c>
      <c r="U478" t="str">
        <f t="shared" si="3"/>
        <v/>
      </c>
      <c r="V478" s="2">
        <v>1.0</v>
      </c>
      <c r="W478" s="2" t="s">
        <v>315</v>
      </c>
      <c r="Y478" t="str">
        <f t="shared" si="4"/>
        <v>Software Engineer</v>
      </c>
      <c r="Z478" s="2" t="s">
        <v>111</v>
      </c>
      <c r="AB478" t="str">
        <f t="shared" si="5"/>
        <v>Individual Contributor</v>
      </c>
      <c r="AC478" s="2" t="s">
        <v>123</v>
      </c>
      <c r="AE478" t="str">
        <f t="shared" si="6"/>
        <v>Technology &amp; Internet</v>
      </c>
      <c r="AF478" s="2">
        <v>10.0</v>
      </c>
      <c r="AH478" s="2" t="s">
        <v>114</v>
      </c>
      <c r="AI478" s="11">
        <f>if(surveydata3!AE477="", 0, 1)</f>
        <v>0</v>
      </c>
      <c r="AJ478" s="11">
        <f>if(surveydata3!AF477="", 0, 1)</f>
        <v>0</v>
      </c>
      <c r="AK478" s="11">
        <f>if(surveydata3!AG477="", 0, 1)</f>
        <v>0</v>
      </c>
      <c r="AL478" s="11">
        <f>if(surveydata3!AH477="", 0, 1)</f>
        <v>0</v>
      </c>
      <c r="AM478" s="11">
        <f>if(surveydata3!AI477="", 0, 1)</f>
        <v>0</v>
      </c>
      <c r="AN478" s="11">
        <f>if(surveydata3!AJ477="", 0, 1)</f>
        <v>1</v>
      </c>
      <c r="AO478" s="11">
        <f>if(surveydata3!AK477="", 0, 1)</f>
        <v>0</v>
      </c>
      <c r="AP478" s="11">
        <f>if(surveydata3!AL477="", 0, 1)</f>
        <v>0</v>
      </c>
      <c r="AQ478" s="11">
        <f>if(surveydata3!AM477="", 0, 1)</f>
        <v>0</v>
      </c>
      <c r="AR478" s="11">
        <f>if(surveydata3!AN477="", 0, 1)</f>
        <v>0</v>
      </c>
      <c r="AS478" s="2" t="s">
        <v>97</v>
      </c>
      <c r="AU478" t="str">
        <f t="shared" si="7"/>
        <v>Forums</v>
      </c>
      <c r="AV478" s="2">
        <v>4.0</v>
      </c>
      <c r="AX478">
        <f t="shared" si="8"/>
        <v>4</v>
      </c>
      <c r="AZ478" s="2">
        <v>16.0</v>
      </c>
      <c r="BA478">
        <f t="shared" si="9"/>
        <v>16</v>
      </c>
      <c r="BB478" s="2">
        <v>30.0</v>
      </c>
      <c r="BC478" s="2" t="s">
        <v>2326</v>
      </c>
      <c r="BE478" s="2" t="s">
        <v>2327</v>
      </c>
      <c r="BF478" t="str">
        <f t="shared" si="10"/>
        <v>Internet</v>
      </c>
      <c r="BG478" s="2">
        <v>8.0</v>
      </c>
      <c r="BH478" s="2" t="s">
        <v>2328</v>
      </c>
      <c r="BK478" s="2">
        <v>0.0</v>
      </c>
    </row>
    <row r="479">
      <c r="A479" s="2">
        <v>476.0</v>
      </c>
      <c r="B479">
        <f>if(surveydata3!D478="", 0, 1)</f>
        <v>0</v>
      </c>
      <c r="C479">
        <f>if(surveydata3!E478="", 0, 1)</f>
        <v>1</v>
      </c>
      <c r="D479">
        <f>if(surveydata3!F478="", 0, 1)</f>
        <v>0</v>
      </c>
      <c r="E479">
        <f>if(surveydata3!G478="", 0, 1)</f>
        <v>0</v>
      </c>
      <c r="F479">
        <f>if(surveydata3!H478="", 0, 1)</f>
        <v>1</v>
      </c>
      <c r="G479">
        <f>if(surveydata3!I478="", 0, 1)</f>
        <v>0</v>
      </c>
      <c r="H479" s="4">
        <v>30659.0</v>
      </c>
      <c r="I479" s="2">
        <f t="shared" si="1"/>
        <v>34</v>
      </c>
      <c r="J479" s="2">
        <v>6.0</v>
      </c>
      <c r="K479" s="2">
        <v>30.0</v>
      </c>
      <c r="L479" s="2">
        <v>12.0</v>
      </c>
      <c r="M479" s="2">
        <v>25.0</v>
      </c>
      <c r="N479" s="2" t="s">
        <v>128</v>
      </c>
      <c r="O479" s="2">
        <v>0.0</v>
      </c>
      <c r="P479" s="2" t="s">
        <v>89</v>
      </c>
      <c r="R479" t="str">
        <f t="shared" si="2"/>
        <v>t-shirt</v>
      </c>
      <c r="S479" s="2" t="s">
        <v>130</v>
      </c>
      <c r="U479" t="str">
        <f t="shared" si="3"/>
        <v>“Machine learning for life”</v>
      </c>
      <c r="V479" s="2">
        <v>1.0</v>
      </c>
      <c r="W479" s="2" t="s">
        <v>224</v>
      </c>
      <c r="Y479" t="str">
        <f t="shared" si="4"/>
        <v>Data Scientist</v>
      </c>
      <c r="Z479" s="2" t="s">
        <v>111</v>
      </c>
      <c r="AB479" t="str">
        <f t="shared" si="5"/>
        <v>Individual Contributor</v>
      </c>
      <c r="AD479" s="2" t="s">
        <v>2329</v>
      </c>
      <c r="AE479" t="str">
        <f t="shared" si="6"/>
        <v>HR Consulting</v>
      </c>
      <c r="AF479" s="2">
        <v>5.0</v>
      </c>
      <c r="AG479" s="2" t="s">
        <v>2330</v>
      </c>
      <c r="AH479" s="2" t="s">
        <v>114</v>
      </c>
      <c r="AI479" s="11">
        <f>if(surveydata3!AE478="", 0, 1)</f>
        <v>0</v>
      </c>
      <c r="AJ479" s="11">
        <f>if(surveydata3!AF478="", 0, 1)</f>
        <v>0</v>
      </c>
      <c r="AK479" s="11">
        <f>if(surveydata3!AG478="", 0, 1)</f>
        <v>0</v>
      </c>
      <c r="AL479" s="11">
        <f>if(surveydata3!AH478="", 0, 1)</f>
        <v>0</v>
      </c>
      <c r="AM479" s="11">
        <f>if(surveydata3!AI478="", 0, 1)</f>
        <v>0</v>
      </c>
      <c r="AN479" s="11">
        <f>if(surveydata3!AJ478="", 0, 1)</f>
        <v>1</v>
      </c>
      <c r="AO479" s="11">
        <f>if(surveydata3!AK478="", 0, 1)</f>
        <v>0</v>
      </c>
      <c r="AP479" s="11">
        <f>if(surveydata3!AL478="", 0, 1)</f>
        <v>0</v>
      </c>
      <c r="AQ479" s="11">
        <f>if(surveydata3!AM478="", 0, 1)</f>
        <v>0</v>
      </c>
      <c r="AR479" s="11">
        <f>if(surveydata3!AN478="", 0, 1)</f>
        <v>0</v>
      </c>
      <c r="AS479" s="2" t="s">
        <v>97</v>
      </c>
      <c r="AU479" t="str">
        <f t="shared" si="7"/>
        <v>Forums</v>
      </c>
      <c r="AW479" s="2">
        <v>10.0</v>
      </c>
      <c r="AX479">
        <f t="shared" si="8"/>
        <v>10</v>
      </c>
      <c r="AY479" s="2">
        <v>6.0</v>
      </c>
      <c r="BA479">
        <f t="shared" si="9"/>
        <v>6</v>
      </c>
      <c r="BB479" s="2">
        <v>10.0</v>
      </c>
      <c r="BC479" s="2" t="s">
        <v>2331</v>
      </c>
      <c r="BD479" s="2" t="s">
        <v>101</v>
      </c>
      <c r="BF479" t="str">
        <f t="shared" si="10"/>
        <v>Google</v>
      </c>
      <c r="BG479" s="2">
        <v>10.0</v>
      </c>
      <c r="BH479" s="2" t="s">
        <v>2332</v>
      </c>
      <c r="BI479" s="2" t="s">
        <v>2333</v>
      </c>
      <c r="BJ479" s="2" t="s">
        <v>2334</v>
      </c>
      <c r="BK479" s="2">
        <v>0.0</v>
      </c>
    </row>
    <row r="480">
      <c r="A480" s="2">
        <v>477.0</v>
      </c>
      <c r="B480">
        <f>if(surveydata3!D479="", 0, 1)</f>
        <v>1</v>
      </c>
      <c r="C480">
        <f>if(surveydata3!E479="", 0, 1)</f>
        <v>0</v>
      </c>
      <c r="D480">
        <f>if(surveydata3!F479="", 0, 1)</f>
        <v>0</v>
      </c>
      <c r="E480">
        <f>if(surveydata3!G479="", 0, 1)</f>
        <v>1</v>
      </c>
      <c r="F480">
        <f>if(surveydata3!H479="", 0, 1)</f>
        <v>1</v>
      </c>
      <c r="G480">
        <f>if(surveydata3!I479="", 0, 1)</f>
        <v>0</v>
      </c>
      <c r="H480" s="4">
        <v>34058.0</v>
      </c>
      <c r="I480" s="2">
        <f t="shared" si="1"/>
        <v>25</v>
      </c>
      <c r="J480" s="2">
        <v>9.0</v>
      </c>
      <c r="K480" s="2">
        <v>0.0</v>
      </c>
      <c r="L480" s="2">
        <v>12.0</v>
      </c>
      <c r="M480" s="2">
        <v>6.0</v>
      </c>
      <c r="N480" s="2" t="s">
        <v>327</v>
      </c>
      <c r="O480" s="2">
        <v>1.0</v>
      </c>
      <c r="R480" t="str">
        <f t="shared" si="2"/>
        <v/>
      </c>
      <c r="U480" t="str">
        <f t="shared" si="3"/>
        <v/>
      </c>
      <c r="V480" s="2">
        <v>1.0</v>
      </c>
      <c r="W480" s="2" t="s">
        <v>145</v>
      </c>
      <c r="Y480" t="str">
        <f t="shared" si="4"/>
        <v>Freelancing</v>
      </c>
      <c r="Z480" s="2" t="s">
        <v>111</v>
      </c>
      <c r="AB480" t="str">
        <f t="shared" si="5"/>
        <v>Individual Contributor</v>
      </c>
      <c r="AC480" s="2" t="s">
        <v>76</v>
      </c>
      <c r="AE480" t="str">
        <f t="shared" si="6"/>
        <v>Education</v>
      </c>
      <c r="AF480" s="2">
        <v>2.0</v>
      </c>
      <c r="AG480" s="2" t="s">
        <v>77</v>
      </c>
      <c r="AH480" s="2" t="s">
        <v>78</v>
      </c>
      <c r="AI480" s="11">
        <f>if(surveydata3!AE479="", 0, 1)</f>
        <v>0</v>
      </c>
      <c r="AJ480" s="11">
        <f>if(surveydata3!AF479="", 0, 1)</f>
        <v>0</v>
      </c>
      <c r="AK480" s="11">
        <f>if(surveydata3!AG479="", 0, 1)</f>
        <v>1</v>
      </c>
      <c r="AL480" s="11">
        <f>if(surveydata3!AH479="", 0, 1)</f>
        <v>0</v>
      </c>
      <c r="AM480" s="11">
        <f>if(surveydata3!AI479="", 0, 1)</f>
        <v>0</v>
      </c>
      <c r="AN480" s="11">
        <f>if(surveydata3!AJ479="", 0, 1)</f>
        <v>0</v>
      </c>
      <c r="AO480" s="11">
        <f>if(surveydata3!AK479="", 0, 1)</f>
        <v>0</v>
      </c>
      <c r="AP480" s="11">
        <f>if(surveydata3!AL479="", 0, 1)</f>
        <v>0</v>
      </c>
      <c r="AQ480" s="11">
        <f>if(surveydata3!AM479="", 0, 1)</f>
        <v>0</v>
      </c>
      <c r="AR480" s="11">
        <f>if(surveydata3!AN479="", 0, 1)</f>
        <v>0</v>
      </c>
      <c r="AS480" s="2" t="s">
        <v>97</v>
      </c>
      <c r="AU480" t="str">
        <f t="shared" si="7"/>
        <v>Forums</v>
      </c>
      <c r="AW480" s="2">
        <v>15.0</v>
      </c>
      <c r="AX480">
        <f t="shared" si="8"/>
        <v>15</v>
      </c>
      <c r="AZ480" s="2">
        <v>30.0</v>
      </c>
      <c r="BA480">
        <f t="shared" si="9"/>
        <v>30</v>
      </c>
      <c r="BB480" s="2">
        <v>22.0</v>
      </c>
      <c r="BC480" s="2" t="s">
        <v>2335</v>
      </c>
      <c r="BE480" s="2" t="s">
        <v>2336</v>
      </c>
      <c r="BF480" t="str">
        <f t="shared" si="10"/>
        <v>Popular Science - MOOC's article</v>
      </c>
      <c r="BG480" s="2">
        <v>10.0</v>
      </c>
      <c r="BH480" s="2" t="s">
        <v>2337</v>
      </c>
      <c r="BI480" s="2" t="s">
        <v>2333</v>
      </c>
      <c r="BJ480" s="2" t="s">
        <v>2338</v>
      </c>
      <c r="BK480" s="2">
        <v>1.0</v>
      </c>
    </row>
    <row r="481">
      <c r="A481" s="2">
        <v>478.0</v>
      </c>
      <c r="B481">
        <f>if(surveydata3!D480="", 0, 1)</f>
        <v>1</v>
      </c>
      <c r="C481">
        <f>if(surveydata3!E480="", 0, 1)</f>
        <v>0</v>
      </c>
      <c r="D481">
        <f>if(surveydata3!F480="", 0, 1)</f>
        <v>0</v>
      </c>
      <c r="E481">
        <f>if(surveydata3!G480="", 0, 1)</f>
        <v>1</v>
      </c>
      <c r="F481">
        <f>if(surveydata3!H480="", 0, 1)</f>
        <v>1</v>
      </c>
      <c r="G481">
        <f>if(surveydata3!I480="", 0, 1)</f>
        <v>0</v>
      </c>
      <c r="I481" s="2" t="str">
        <f t="shared" si="1"/>
        <v/>
      </c>
      <c r="J481" s="2">
        <v>6.0</v>
      </c>
      <c r="K481" s="2">
        <v>30.0</v>
      </c>
      <c r="L481" s="2">
        <v>10.0</v>
      </c>
      <c r="M481" s="2">
        <v>15.0</v>
      </c>
      <c r="N481" s="2" t="s">
        <v>128</v>
      </c>
      <c r="O481" s="2">
        <v>0.0</v>
      </c>
      <c r="P481" s="2" t="s">
        <v>89</v>
      </c>
      <c r="R481" t="str">
        <f t="shared" si="2"/>
        <v>t-shirt</v>
      </c>
      <c r="S481" s="2" t="s">
        <v>130</v>
      </c>
      <c r="U481" t="str">
        <f t="shared" si="3"/>
        <v>“Machine learning for life”</v>
      </c>
      <c r="V481" s="2">
        <v>1.0</v>
      </c>
      <c r="W481" s="2" t="s">
        <v>315</v>
      </c>
      <c r="Y481" t="str">
        <f t="shared" si="4"/>
        <v>Software Engineer</v>
      </c>
      <c r="Z481" s="2" t="s">
        <v>111</v>
      </c>
      <c r="AB481" t="str">
        <f t="shared" si="5"/>
        <v>Individual Contributor</v>
      </c>
      <c r="AC481" s="2" t="s">
        <v>123</v>
      </c>
      <c r="AE481" t="str">
        <f t="shared" si="6"/>
        <v>Technology &amp; Internet</v>
      </c>
      <c r="AF481" s="2">
        <v>0.0</v>
      </c>
      <c r="AG481" s="2" t="s">
        <v>433</v>
      </c>
      <c r="AH481" s="2" t="s">
        <v>78</v>
      </c>
      <c r="AI481" s="11">
        <f>if(surveydata3!AE480="", 0, 1)</f>
        <v>0</v>
      </c>
      <c r="AJ481" s="11">
        <f>if(surveydata3!AF480="", 0, 1)</f>
        <v>0</v>
      </c>
      <c r="AK481" s="11">
        <f>if(surveydata3!AG480="", 0, 1)</f>
        <v>0</v>
      </c>
      <c r="AL481" s="11">
        <f>if(surveydata3!AH480="", 0, 1)</f>
        <v>0</v>
      </c>
      <c r="AM481" s="11">
        <f>if(surveydata3!AI480="", 0, 1)</f>
        <v>0</v>
      </c>
      <c r="AN481" s="11">
        <f>if(surveydata3!AJ480="", 0, 1)</f>
        <v>1</v>
      </c>
      <c r="AO481" s="11">
        <f>if(surveydata3!AK480="", 0, 1)</f>
        <v>0</v>
      </c>
      <c r="AP481" s="11">
        <f>if(surveydata3!AL480="", 0, 1)</f>
        <v>0</v>
      </c>
      <c r="AQ481" s="11">
        <f>if(surveydata3!AM480="", 0, 1)</f>
        <v>0</v>
      </c>
      <c r="AR481" s="11">
        <f>if(surveydata3!AN480="", 0, 1)</f>
        <v>0</v>
      </c>
      <c r="AS481" s="2" t="s">
        <v>79</v>
      </c>
      <c r="AU481" t="str">
        <f t="shared" si="7"/>
        <v>Slack Channel</v>
      </c>
      <c r="AV481" s="2">
        <v>4.0</v>
      </c>
      <c r="AX481">
        <f t="shared" si="8"/>
        <v>4</v>
      </c>
      <c r="AY481" s="2">
        <v>4.0</v>
      </c>
      <c r="BA481">
        <f t="shared" si="9"/>
        <v>4</v>
      </c>
      <c r="BB481" s="2">
        <v>2.0</v>
      </c>
      <c r="BC481" s="2" t="s">
        <v>2339</v>
      </c>
      <c r="BD481" s="2" t="s">
        <v>101</v>
      </c>
      <c r="BF481" t="str">
        <f t="shared" si="10"/>
        <v>Google</v>
      </c>
      <c r="BG481" s="2">
        <v>10.0</v>
      </c>
      <c r="BH481" s="2" t="s">
        <v>2340</v>
      </c>
      <c r="BK481" s="2">
        <v>1.0</v>
      </c>
    </row>
    <row r="482">
      <c r="A482" s="2">
        <v>479.0</v>
      </c>
      <c r="B482">
        <f>if(surveydata3!D481="", 0, 1)</f>
        <v>1</v>
      </c>
      <c r="C482">
        <f>if(surveydata3!E481="", 0, 1)</f>
        <v>0</v>
      </c>
      <c r="D482">
        <f>if(surveydata3!F481="", 0, 1)</f>
        <v>0</v>
      </c>
      <c r="E482">
        <f>if(surveydata3!G481="", 0, 1)</f>
        <v>0</v>
      </c>
      <c r="F482">
        <f>if(surveydata3!H481="", 0, 1)</f>
        <v>1</v>
      </c>
      <c r="G482">
        <f>if(surveydata3!I481="", 0, 1)</f>
        <v>0</v>
      </c>
      <c r="H482" s="4">
        <v>29964.0</v>
      </c>
      <c r="I482" s="2">
        <f t="shared" si="1"/>
        <v>36</v>
      </c>
      <c r="J482" s="2">
        <v>7.0</v>
      </c>
      <c r="K482" s="2">
        <v>40.0</v>
      </c>
      <c r="L482" s="2">
        <v>8.0</v>
      </c>
      <c r="M482" s="2">
        <v>15.0</v>
      </c>
      <c r="N482" s="2" t="s">
        <v>120</v>
      </c>
      <c r="O482" s="2">
        <v>1.0</v>
      </c>
      <c r="R482" t="str">
        <f t="shared" si="2"/>
        <v/>
      </c>
      <c r="U482" t="str">
        <f t="shared" si="3"/>
        <v/>
      </c>
      <c r="V482" s="2">
        <v>1.0</v>
      </c>
      <c r="W482" s="2" t="s">
        <v>315</v>
      </c>
      <c r="Y482" t="str">
        <f t="shared" si="4"/>
        <v>Software Engineer</v>
      </c>
      <c r="AA482" s="2" t="s">
        <v>2341</v>
      </c>
      <c r="AB482" t="str">
        <f t="shared" si="5"/>
        <v>Administrator/Developer</v>
      </c>
      <c r="AC482" s="2" t="s">
        <v>531</v>
      </c>
      <c r="AE482" t="str">
        <f t="shared" si="6"/>
        <v>Government</v>
      </c>
      <c r="AF482" s="2">
        <v>10.0</v>
      </c>
      <c r="AG482" s="2" t="s">
        <v>2342</v>
      </c>
      <c r="AH482" s="2" t="s">
        <v>114</v>
      </c>
      <c r="AI482" s="11">
        <f>if(surveydata3!AE481="", 0, 1)</f>
        <v>0</v>
      </c>
      <c r="AJ482" s="11">
        <f>if(surveydata3!AF481="", 0, 1)</f>
        <v>0</v>
      </c>
      <c r="AK482" s="11">
        <f>if(surveydata3!AG481="", 0, 1)</f>
        <v>0</v>
      </c>
      <c r="AL482" s="11">
        <f>if(surveydata3!AH481="", 0, 1)</f>
        <v>1</v>
      </c>
      <c r="AM482" s="11">
        <f>if(surveydata3!AI481="", 0, 1)</f>
        <v>0</v>
      </c>
      <c r="AN482" s="11">
        <f>if(surveydata3!AJ481="", 0, 1)</f>
        <v>0</v>
      </c>
      <c r="AO482" s="11">
        <f>if(surveydata3!AK481="", 0, 1)</f>
        <v>0</v>
      </c>
      <c r="AP482" s="11">
        <f>if(surveydata3!AL481="", 0, 1)</f>
        <v>0</v>
      </c>
      <c r="AQ482" s="11">
        <f>if(surveydata3!AM481="", 0, 1)</f>
        <v>0</v>
      </c>
      <c r="AR482" s="11">
        <f>if(surveydata3!AN481="", 0, 1)</f>
        <v>0</v>
      </c>
      <c r="AS482" s="2" t="s">
        <v>79</v>
      </c>
      <c r="AU482" t="str">
        <f t="shared" si="7"/>
        <v>Slack Channel</v>
      </c>
      <c r="AV482" s="2">
        <v>2.0</v>
      </c>
      <c r="AX482">
        <f t="shared" si="8"/>
        <v>2</v>
      </c>
      <c r="AZ482" s="2">
        <v>6.0</v>
      </c>
      <c r="BA482">
        <f t="shared" si="9"/>
        <v>6</v>
      </c>
      <c r="BB482" s="2">
        <v>30.0</v>
      </c>
      <c r="BC482" s="2" t="s">
        <v>2343</v>
      </c>
      <c r="BD482" s="2" t="s">
        <v>101</v>
      </c>
      <c r="BF482" t="str">
        <f t="shared" si="10"/>
        <v>Google</v>
      </c>
      <c r="BG482" s="2">
        <v>5.0</v>
      </c>
      <c r="BH482" s="2" t="s">
        <v>2344</v>
      </c>
      <c r="BI482" s="2" t="s">
        <v>2345</v>
      </c>
      <c r="BJ482" s="2" t="s">
        <v>154</v>
      </c>
      <c r="BK482" s="2">
        <v>1.0</v>
      </c>
    </row>
    <row r="483">
      <c r="A483" s="2">
        <v>480.0</v>
      </c>
      <c r="B483">
        <f>if(surveydata3!D482="", 0, 1)</f>
        <v>1</v>
      </c>
      <c r="C483">
        <f>if(surveydata3!E482="", 0, 1)</f>
        <v>0</v>
      </c>
      <c r="D483">
        <f>if(surveydata3!F482="", 0, 1)</f>
        <v>0</v>
      </c>
      <c r="E483">
        <f>if(surveydata3!G482="", 0, 1)</f>
        <v>0</v>
      </c>
      <c r="F483">
        <f>if(surveydata3!H482="", 0, 1)</f>
        <v>1</v>
      </c>
      <c r="G483">
        <f>if(surveydata3!I482="", 0, 1)</f>
        <v>0</v>
      </c>
      <c r="H483" s="4">
        <v>31940.0</v>
      </c>
      <c r="I483" s="2">
        <f t="shared" si="1"/>
        <v>31</v>
      </c>
      <c r="J483" s="2">
        <v>6.0</v>
      </c>
      <c r="K483" s="2">
        <v>80.0</v>
      </c>
      <c r="L483" s="2">
        <v>4.0</v>
      </c>
      <c r="M483" s="2">
        <v>10.0</v>
      </c>
      <c r="N483" s="2" t="s">
        <v>87</v>
      </c>
      <c r="O483" s="2">
        <v>0.0</v>
      </c>
      <c r="P483" s="2" t="s">
        <v>89</v>
      </c>
      <c r="R483" t="str">
        <f t="shared" si="2"/>
        <v>t-shirt</v>
      </c>
      <c r="S483" s="2" t="s">
        <v>135</v>
      </c>
      <c r="U483" t="str">
        <f t="shared" si="3"/>
        <v>“A quality life demands quality questions”</v>
      </c>
      <c r="V483" s="2">
        <v>1.0</v>
      </c>
      <c r="W483" s="2" t="s">
        <v>213</v>
      </c>
      <c r="Y483" t="str">
        <f t="shared" si="4"/>
        <v>Business Intelligence / Business Analyst</v>
      </c>
      <c r="Z483" s="2" t="s">
        <v>111</v>
      </c>
      <c r="AB483" t="str">
        <f t="shared" si="5"/>
        <v>Individual Contributor</v>
      </c>
      <c r="AD483" s="2" t="s">
        <v>2346</v>
      </c>
      <c r="AE483" t="str">
        <f t="shared" si="6"/>
        <v>Banking</v>
      </c>
      <c r="AF483" s="2">
        <v>4.0</v>
      </c>
      <c r="AH483" s="2" t="s">
        <v>78</v>
      </c>
      <c r="AI483" s="11">
        <f>if(surveydata3!AE482="", 0, 1)</f>
        <v>0</v>
      </c>
      <c r="AJ483" s="11">
        <f>if(surveydata3!AF482="", 0, 1)</f>
        <v>0</v>
      </c>
      <c r="AK483" s="11">
        <f>if(surveydata3!AG482="", 0, 1)</f>
        <v>1</v>
      </c>
      <c r="AL483" s="11">
        <f>if(surveydata3!AH482="", 0, 1)</f>
        <v>0</v>
      </c>
      <c r="AM483" s="11">
        <f>if(surveydata3!AI482="", 0, 1)</f>
        <v>0</v>
      </c>
      <c r="AN483" s="11">
        <f>if(surveydata3!AJ482="", 0, 1)</f>
        <v>0</v>
      </c>
      <c r="AO483" s="11">
        <f>if(surveydata3!AK482="", 0, 1)</f>
        <v>0</v>
      </c>
      <c r="AP483" s="11">
        <f>if(surveydata3!AL482="", 0, 1)</f>
        <v>0</v>
      </c>
      <c r="AQ483" s="11">
        <f>if(surveydata3!AM482="", 0, 1)</f>
        <v>0</v>
      </c>
      <c r="AR483" s="11">
        <f>if(surveydata3!AN482="", 0, 1)</f>
        <v>0</v>
      </c>
      <c r="AS483" s="2" t="s">
        <v>97</v>
      </c>
      <c r="AU483" t="str">
        <f t="shared" si="7"/>
        <v>Forums</v>
      </c>
      <c r="AW483" s="2">
        <v>10.0</v>
      </c>
      <c r="AX483">
        <f t="shared" si="8"/>
        <v>10</v>
      </c>
      <c r="AZ483" s="2">
        <v>10.0</v>
      </c>
      <c r="BA483">
        <f t="shared" si="9"/>
        <v>10</v>
      </c>
      <c r="BB483" s="2">
        <v>4.0</v>
      </c>
      <c r="BC483" s="2" t="s">
        <v>2347</v>
      </c>
      <c r="BD483" s="2" t="s">
        <v>101</v>
      </c>
      <c r="BF483" t="str">
        <f t="shared" si="10"/>
        <v>Google</v>
      </c>
      <c r="BG483" s="2">
        <v>8.0</v>
      </c>
      <c r="BH483" s="2" t="s">
        <v>2348</v>
      </c>
      <c r="BK483" s="2">
        <v>1.0</v>
      </c>
    </row>
    <row r="484">
      <c r="A484" s="2">
        <v>481.0</v>
      </c>
      <c r="B484">
        <f>if(surveydata3!D483="", 0, 1)</f>
        <v>0</v>
      </c>
      <c r="C484">
        <f>if(surveydata3!E483="", 0, 1)</f>
        <v>0</v>
      </c>
      <c r="D484">
        <f>if(surveydata3!F483="", 0, 1)</f>
        <v>0</v>
      </c>
      <c r="E484">
        <f>if(surveydata3!G483="", 0, 1)</f>
        <v>1</v>
      </c>
      <c r="F484">
        <f>if(surveydata3!H483="", 0, 1)</f>
        <v>0</v>
      </c>
      <c r="G484">
        <f>if(surveydata3!I483="", 0, 1)</f>
        <v>0</v>
      </c>
      <c r="H484" s="4">
        <v>31478.0</v>
      </c>
      <c r="I484" s="2">
        <f t="shared" si="1"/>
        <v>32</v>
      </c>
      <c r="J484" s="2">
        <v>7.0</v>
      </c>
      <c r="K484" s="2">
        <v>0.0</v>
      </c>
      <c r="L484" s="2">
        <v>10.0</v>
      </c>
      <c r="M484" s="2">
        <v>3.0</v>
      </c>
      <c r="N484" s="2" t="s">
        <v>87</v>
      </c>
      <c r="O484" s="2">
        <v>1.0</v>
      </c>
      <c r="R484" t="str">
        <f t="shared" si="2"/>
        <v/>
      </c>
      <c r="U484" t="str">
        <f t="shared" si="3"/>
        <v/>
      </c>
      <c r="V484" s="2">
        <v>1.0</v>
      </c>
      <c r="W484" s="2" t="s">
        <v>315</v>
      </c>
      <c r="Y484" t="str">
        <f t="shared" si="4"/>
        <v>Software Engineer</v>
      </c>
      <c r="Z484" s="2" t="s">
        <v>111</v>
      </c>
      <c r="AB484" t="str">
        <f t="shared" si="5"/>
        <v>Individual Contributor</v>
      </c>
      <c r="AC484" s="2" t="s">
        <v>123</v>
      </c>
      <c r="AE484" t="str">
        <f t="shared" si="6"/>
        <v>Technology &amp; Internet</v>
      </c>
      <c r="AF484" s="2">
        <v>12.0</v>
      </c>
      <c r="AG484" s="2" t="s">
        <v>2349</v>
      </c>
      <c r="AH484" s="2" t="s">
        <v>78</v>
      </c>
      <c r="AI484" s="11">
        <f>if(surveydata3!AE483="", 0, 1)</f>
        <v>0</v>
      </c>
      <c r="AJ484" s="11">
        <f>if(surveydata3!AF483="", 0, 1)</f>
        <v>0</v>
      </c>
      <c r="AK484" s="11">
        <f>if(surveydata3!AG483="", 0, 1)</f>
        <v>0</v>
      </c>
      <c r="AL484" s="11">
        <f>if(surveydata3!AH483="", 0, 1)</f>
        <v>0</v>
      </c>
      <c r="AM484" s="11">
        <f>if(surveydata3!AI483="", 0, 1)</f>
        <v>0</v>
      </c>
      <c r="AN484" s="11">
        <f>if(surveydata3!AJ483="", 0, 1)</f>
        <v>1</v>
      </c>
      <c r="AO484" s="11">
        <f>if(surveydata3!AK483="", 0, 1)</f>
        <v>0</v>
      </c>
      <c r="AP484" s="11">
        <f>if(surveydata3!AL483="", 0, 1)</f>
        <v>0</v>
      </c>
      <c r="AQ484" s="11">
        <f>if(surveydata3!AM483="", 0, 1)</f>
        <v>0</v>
      </c>
      <c r="AR484" s="11">
        <f>if(surveydata3!AN483="", 0, 1)</f>
        <v>0</v>
      </c>
      <c r="AS484" s="2" t="s">
        <v>237</v>
      </c>
      <c r="AU484" t="str">
        <f t="shared" si="7"/>
        <v>Mentor Help (classroom or 1:1 mentors)</v>
      </c>
      <c r="AV484" s="2">
        <v>6.0</v>
      </c>
      <c r="AX484">
        <f t="shared" si="8"/>
        <v>6</v>
      </c>
      <c r="AY484" s="2">
        <v>2.0</v>
      </c>
      <c r="BA484">
        <f t="shared" si="9"/>
        <v>2</v>
      </c>
      <c r="BB484" s="2">
        <v>48.0</v>
      </c>
      <c r="BC484" s="2" t="s">
        <v>2350</v>
      </c>
      <c r="BD484" s="2" t="s">
        <v>101</v>
      </c>
      <c r="BF484" t="str">
        <f t="shared" si="10"/>
        <v>Google</v>
      </c>
      <c r="BG484" s="2">
        <v>10.0</v>
      </c>
      <c r="BH484" s="2" t="s">
        <v>2351</v>
      </c>
      <c r="BI484" s="2" t="s">
        <v>299</v>
      </c>
      <c r="BJ484" s="2" t="s">
        <v>2352</v>
      </c>
      <c r="BK484" s="2">
        <v>1.0</v>
      </c>
    </row>
    <row r="485">
      <c r="A485" s="2">
        <v>482.0</v>
      </c>
      <c r="B485">
        <f>if(surveydata3!D484="", 0, 1)</f>
        <v>1</v>
      </c>
      <c r="C485">
        <f>if(surveydata3!E484="", 0, 1)</f>
        <v>0</v>
      </c>
      <c r="D485">
        <f>if(surveydata3!F484="", 0, 1)</f>
        <v>0</v>
      </c>
      <c r="E485">
        <f>if(surveydata3!G484="", 0, 1)</f>
        <v>0</v>
      </c>
      <c r="F485">
        <f>if(surveydata3!H484="", 0, 1)</f>
        <v>0</v>
      </c>
      <c r="G485">
        <f>if(surveydata3!I484="", 0, 1)</f>
        <v>0</v>
      </c>
      <c r="H485" s="4">
        <v>31912.0</v>
      </c>
      <c r="I485" s="2">
        <f t="shared" si="1"/>
        <v>31</v>
      </c>
      <c r="J485" s="2">
        <v>8.0</v>
      </c>
      <c r="K485" s="2">
        <v>30.0</v>
      </c>
      <c r="L485" s="2">
        <v>12.0</v>
      </c>
      <c r="M485" s="2">
        <v>5.0</v>
      </c>
      <c r="N485" s="2" t="s">
        <v>167</v>
      </c>
      <c r="O485" s="2">
        <v>0.0</v>
      </c>
      <c r="P485" s="2" t="s">
        <v>71</v>
      </c>
      <c r="R485" t="str">
        <f t="shared" si="2"/>
        <v>hoodie</v>
      </c>
      <c r="S485" s="2" t="s">
        <v>72</v>
      </c>
      <c r="U485" t="str">
        <f t="shared" si="3"/>
        <v>“Data is the new bacon"</v>
      </c>
      <c r="V485" s="2">
        <v>1.0</v>
      </c>
      <c r="W485" s="2" t="s">
        <v>35</v>
      </c>
      <c r="Y485" t="str">
        <f t="shared" si="4"/>
        <v>Data Analyst</v>
      </c>
      <c r="Z485" s="2" t="s">
        <v>75</v>
      </c>
      <c r="AB485" t="str">
        <f t="shared" si="5"/>
        <v>Manager</v>
      </c>
      <c r="AC485" s="2" t="s">
        <v>148</v>
      </c>
      <c r="AE485" t="str">
        <f t="shared" si="6"/>
        <v>Retail &amp; Consumer Durables</v>
      </c>
      <c r="AF485" s="2">
        <v>7.0</v>
      </c>
      <c r="AG485" s="2" t="s">
        <v>362</v>
      </c>
      <c r="AH485" s="2" t="s">
        <v>114</v>
      </c>
      <c r="AI485" s="11">
        <f>if(surveydata3!AE484="", 0, 1)</f>
        <v>0</v>
      </c>
      <c r="AJ485" s="11">
        <f>if(surveydata3!AF484="", 0, 1)</f>
        <v>0</v>
      </c>
      <c r="AK485" s="11">
        <f>if(surveydata3!AG484="", 0, 1)</f>
        <v>1</v>
      </c>
      <c r="AL485" s="11">
        <f>if(surveydata3!AH484="", 0, 1)</f>
        <v>1</v>
      </c>
      <c r="AM485" s="11">
        <f>if(surveydata3!AI484="", 0, 1)</f>
        <v>0</v>
      </c>
      <c r="AN485" s="11">
        <f>if(surveydata3!AJ484="", 0, 1)</f>
        <v>1</v>
      </c>
      <c r="AO485" s="11">
        <f>if(surveydata3!AK484="", 0, 1)</f>
        <v>0</v>
      </c>
      <c r="AP485" s="11">
        <f>if(surveydata3!AL484="", 0, 1)</f>
        <v>0</v>
      </c>
      <c r="AQ485" s="11">
        <f>if(surveydata3!AM484="", 0, 1)</f>
        <v>0</v>
      </c>
      <c r="AR485" s="11">
        <f>if(surveydata3!AN484="", 0, 1)</f>
        <v>0</v>
      </c>
      <c r="AS485" s="2" t="s">
        <v>97</v>
      </c>
      <c r="AU485" t="str">
        <f t="shared" si="7"/>
        <v>Forums</v>
      </c>
      <c r="AV485" s="2">
        <v>4.0</v>
      </c>
      <c r="AX485">
        <f t="shared" si="8"/>
        <v>4</v>
      </c>
      <c r="AY485" s="2">
        <v>6.0</v>
      </c>
      <c r="BA485">
        <f t="shared" si="9"/>
        <v>6</v>
      </c>
      <c r="BB485" s="2">
        <v>20.0</v>
      </c>
      <c r="BC485" s="2" t="s">
        <v>2353</v>
      </c>
      <c r="BD485" s="2" t="s">
        <v>101</v>
      </c>
      <c r="BF485" t="str">
        <f t="shared" si="10"/>
        <v>Google</v>
      </c>
      <c r="BG485" s="2">
        <v>9.0</v>
      </c>
      <c r="BH485" s="2" t="s">
        <v>2354</v>
      </c>
      <c r="BI485" s="2" t="s">
        <v>2355</v>
      </c>
      <c r="BK485" s="2">
        <v>1.0</v>
      </c>
    </row>
    <row r="486">
      <c r="A486" s="2">
        <v>483.0</v>
      </c>
      <c r="B486">
        <f>if(surveydata3!D485="", 0, 1)</f>
        <v>0</v>
      </c>
      <c r="C486">
        <f>if(surveydata3!E485="", 0, 1)</f>
        <v>0</v>
      </c>
      <c r="D486">
        <f>if(surveydata3!F485="", 0, 1)</f>
        <v>0</v>
      </c>
      <c r="E486">
        <f>if(surveydata3!G485="", 0, 1)</f>
        <v>0</v>
      </c>
      <c r="F486">
        <f>if(surveydata3!H485="", 0, 1)</f>
        <v>1</v>
      </c>
      <c r="G486">
        <f>if(surveydata3!I485="", 0, 1)</f>
        <v>0</v>
      </c>
      <c r="H486" s="4">
        <v>30050.0</v>
      </c>
      <c r="I486" s="2">
        <f t="shared" si="1"/>
        <v>36</v>
      </c>
      <c r="J486" s="2">
        <v>6.0</v>
      </c>
      <c r="K486" s="2">
        <v>100.0</v>
      </c>
      <c r="L486" s="2">
        <v>10.0</v>
      </c>
      <c r="M486" s="2">
        <v>8.0</v>
      </c>
      <c r="N486" s="2" t="s">
        <v>167</v>
      </c>
      <c r="O486" s="2">
        <v>1.0</v>
      </c>
      <c r="R486" t="str">
        <f t="shared" si="2"/>
        <v/>
      </c>
      <c r="U486" t="str">
        <f t="shared" si="3"/>
        <v/>
      </c>
      <c r="V486" s="2">
        <v>1.0</v>
      </c>
      <c r="W486" s="2" t="s">
        <v>315</v>
      </c>
      <c r="Y486" t="str">
        <f t="shared" si="4"/>
        <v>Software Engineer</v>
      </c>
      <c r="Z486" s="2" t="s">
        <v>111</v>
      </c>
      <c r="AB486" t="str">
        <f t="shared" si="5"/>
        <v>Individual Contributor</v>
      </c>
      <c r="AC486" s="2" t="s">
        <v>123</v>
      </c>
      <c r="AE486" t="str">
        <f t="shared" si="6"/>
        <v>Technology &amp; Internet</v>
      </c>
      <c r="AF486" s="2">
        <v>6.0</v>
      </c>
      <c r="AG486" s="2" t="s">
        <v>2356</v>
      </c>
      <c r="AH486" s="2" t="s">
        <v>114</v>
      </c>
      <c r="AI486" s="11">
        <f>if(surveydata3!AE485="", 0, 1)</f>
        <v>0</v>
      </c>
      <c r="AJ486" s="11">
        <f>if(surveydata3!AF485="", 0, 1)</f>
        <v>0</v>
      </c>
      <c r="AK486" s="11">
        <f>if(surveydata3!AG485="", 0, 1)</f>
        <v>0</v>
      </c>
      <c r="AL486" s="11">
        <f>if(surveydata3!AH485="", 0, 1)</f>
        <v>0</v>
      </c>
      <c r="AM486" s="11">
        <f>if(surveydata3!AI485="", 0, 1)</f>
        <v>0</v>
      </c>
      <c r="AN486" s="11">
        <f>if(surveydata3!AJ485="", 0, 1)</f>
        <v>1</v>
      </c>
      <c r="AO486" s="11">
        <f>if(surveydata3!AK485="", 0, 1)</f>
        <v>0</v>
      </c>
      <c r="AP486" s="11">
        <f>if(surveydata3!AL485="", 0, 1)</f>
        <v>0</v>
      </c>
      <c r="AQ486" s="11">
        <f>if(surveydata3!AM485="", 0, 1)</f>
        <v>0</v>
      </c>
      <c r="AR486" s="11">
        <f>if(surveydata3!AN485="", 0, 1)</f>
        <v>0</v>
      </c>
      <c r="AS486" s="2" t="s">
        <v>97</v>
      </c>
      <c r="AU486" t="str">
        <f t="shared" si="7"/>
        <v>Forums</v>
      </c>
      <c r="AV486" s="2">
        <v>1.0</v>
      </c>
      <c r="AX486">
        <f t="shared" si="8"/>
        <v>1</v>
      </c>
      <c r="AY486" s="2">
        <v>4.0</v>
      </c>
      <c r="BA486">
        <f t="shared" si="9"/>
        <v>4</v>
      </c>
      <c r="BB486" s="2">
        <v>12.0</v>
      </c>
      <c r="BC486" s="2" t="s">
        <v>2357</v>
      </c>
      <c r="BD486" s="2" t="s">
        <v>84</v>
      </c>
      <c r="BF486" t="str">
        <f t="shared" si="10"/>
        <v>Friend / word of mouth</v>
      </c>
      <c r="BG486" s="2">
        <v>10.0</v>
      </c>
      <c r="BH486" s="2" t="s">
        <v>2358</v>
      </c>
      <c r="BI486" s="2" t="s">
        <v>2359</v>
      </c>
      <c r="BK486" s="2">
        <v>0.0</v>
      </c>
    </row>
    <row r="487">
      <c r="A487" s="2">
        <v>484.0</v>
      </c>
      <c r="B487">
        <f>if(surveydata3!D486="", 0, 1)</f>
        <v>1</v>
      </c>
      <c r="C487">
        <f>if(surveydata3!E486="", 0, 1)</f>
        <v>0</v>
      </c>
      <c r="D487">
        <f>if(surveydata3!F486="", 0, 1)</f>
        <v>0</v>
      </c>
      <c r="E487">
        <f>if(surveydata3!G486="", 0, 1)</f>
        <v>0</v>
      </c>
      <c r="F487">
        <f>if(surveydata3!H486="", 0, 1)</f>
        <v>0</v>
      </c>
      <c r="G487">
        <f>if(surveydata3!I486="", 0, 1)</f>
        <v>0</v>
      </c>
      <c r="H487" s="4">
        <v>26115.0</v>
      </c>
      <c r="I487" s="2">
        <f t="shared" si="1"/>
        <v>47</v>
      </c>
      <c r="J487" s="2">
        <v>6.0</v>
      </c>
      <c r="K487" s="2">
        <v>30.0</v>
      </c>
      <c r="L487" s="2">
        <v>8.0</v>
      </c>
      <c r="M487" s="2">
        <v>30.0</v>
      </c>
      <c r="N487" s="2" t="s">
        <v>192</v>
      </c>
      <c r="O487" s="2">
        <v>1.0</v>
      </c>
      <c r="R487" t="str">
        <f t="shared" si="2"/>
        <v/>
      </c>
      <c r="U487" t="str">
        <f t="shared" si="3"/>
        <v/>
      </c>
      <c r="V487" s="2">
        <v>1.0</v>
      </c>
      <c r="W487" s="2" t="s">
        <v>110</v>
      </c>
      <c r="Y487" t="str">
        <f t="shared" si="4"/>
        <v>Business/Strategy</v>
      </c>
      <c r="Z487" s="2" t="s">
        <v>122</v>
      </c>
      <c r="AB487" t="str">
        <f t="shared" si="5"/>
        <v>Director</v>
      </c>
      <c r="AD487" s="2" t="s">
        <v>2360</v>
      </c>
      <c r="AE487" t="str">
        <f t="shared" si="6"/>
        <v>Software security</v>
      </c>
      <c r="AF487" s="2">
        <v>15.0</v>
      </c>
      <c r="AG487" s="2" t="s">
        <v>2361</v>
      </c>
      <c r="AH487" s="2" t="s">
        <v>78</v>
      </c>
      <c r="AI487" s="11">
        <f>if(surveydata3!AE486="", 0, 1)</f>
        <v>0</v>
      </c>
      <c r="AJ487" s="11">
        <f>if(surveydata3!AF486="", 0, 1)</f>
        <v>0</v>
      </c>
      <c r="AK487" s="11">
        <f>if(surveydata3!AG486="", 0, 1)</f>
        <v>0</v>
      </c>
      <c r="AL487" s="11">
        <f>if(surveydata3!AH486="", 0, 1)</f>
        <v>0</v>
      </c>
      <c r="AM487" s="11">
        <f>if(surveydata3!AI486="", 0, 1)</f>
        <v>0</v>
      </c>
      <c r="AN487" s="11">
        <f>if(surveydata3!AJ486="", 0, 1)</f>
        <v>1</v>
      </c>
      <c r="AO487" s="11">
        <f>if(surveydata3!AK486="", 0, 1)</f>
        <v>0</v>
      </c>
      <c r="AP487" s="11">
        <f>if(surveydata3!AL486="", 0, 1)</f>
        <v>0</v>
      </c>
      <c r="AQ487" s="11">
        <f>if(surveydata3!AM486="", 0, 1)</f>
        <v>0</v>
      </c>
      <c r="AR487" s="11">
        <f>if(surveydata3!AN486="", 0, 1)</f>
        <v>0</v>
      </c>
      <c r="AS487" s="2" t="s">
        <v>79</v>
      </c>
      <c r="AU487" t="str">
        <f t="shared" si="7"/>
        <v>Slack Channel</v>
      </c>
      <c r="AV487" s="2">
        <v>6.0</v>
      </c>
      <c r="AX487">
        <f t="shared" si="8"/>
        <v>6</v>
      </c>
      <c r="AY487" s="2">
        <v>5.0</v>
      </c>
      <c r="BA487">
        <f t="shared" si="9"/>
        <v>5</v>
      </c>
      <c r="BB487" s="2">
        <v>400.0</v>
      </c>
      <c r="BC487" s="2" t="s">
        <v>2362</v>
      </c>
      <c r="BD487" s="2" t="s">
        <v>101</v>
      </c>
      <c r="BF487" t="str">
        <f t="shared" si="10"/>
        <v>Google</v>
      </c>
      <c r="BG487" s="2">
        <v>10.0</v>
      </c>
      <c r="BH487" s="2" t="s">
        <v>2363</v>
      </c>
      <c r="BI487" s="2" t="s">
        <v>2364</v>
      </c>
      <c r="BK487" s="2">
        <v>1.0</v>
      </c>
    </row>
    <row r="488">
      <c r="A488" s="2">
        <v>485.0</v>
      </c>
      <c r="B488">
        <f>if(surveydata3!D487="", 0, 1)</f>
        <v>1</v>
      </c>
      <c r="C488">
        <f>if(surveydata3!E487="", 0, 1)</f>
        <v>0</v>
      </c>
      <c r="D488">
        <f>if(surveydata3!F487="", 0, 1)</f>
        <v>0</v>
      </c>
      <c r="E488">
        <f>if(surveydata3!G487="", 0, 1)</f>
        <v>1</v>
      </c>
      <c r="F488">
        <f>if(surveydata3!H487="", 0, 1)</f>
        <v>1</v>
      </c>
      <c r="G488">
        <f>if(surveydata3!I487="", 0, 1)</f>
        <v>0</v>
      </c>
      <c r="H488" s="4">
        <v>30433.0</v>
      </c>
      <c r="I488" s="2">
        <f t="shared" si="1"/>
        <v>35</v>
      </c>
      <c r="J488" s="2">
        <v>7.0</v>
      </c>
      <c r="K488" s="2">
        <v>0.0</v>
      </c>
      <c r="L488" s="2">
        <v>8.0</v>
      </c>
      <c r="M488" s="2">
        <v>2.0</v>
      </c>
      <c r="N488" s="2" t="s">
        <v>87</v>
      </c>
      <c r="O488" s="2">
        <v>1.0</v>
      </c>
      <c r="R488" t="str">
        <f t="shared" si="2"/>
        <v/>
      </c>
      <c r="U488" t="str">
        <f t="shared" si="3"/>
        <v/>
      </c>
      <c r="V488" s="2">
        <v>1.0</v>
      </c>
      <c r="W488" s="2" t="s">
        <v>631</v>
      </c>
      <c r="Y488" t="str">
        <f t="shared" si="4"/>
        <v>Self employed</v>
      </c>
      <c r="AA488" s="2" t="s">
        <v>2365</v>
      </c>
      <c r="AB488" t="str">
        <f t="shared" si="5"/>
        <v>Code Review and Student Mentor</v>
      </c>
      <c r="AC488" s="2" t="s">
        <v>76</v>
      </c>
      <c r="AE488" t="str">
        <f t="shared" si="6"/>
        <v>Education</v>
      </c>
      <c r="AF488" s="2">
        <v>1.0</v>
      </c>
      <c r="AG488" s="2" t="s">
        <v>77</v>
      </c>
      <c r="AH488" s="2" t="s">
        <v>78</v>
      </c>
      <c r="AI488" s="11">
        <f>if(surveydata3!AE487="", 0, 1)</f>
        <v>1</v>
      </c>
      <c r="AJ488" s="11">
        <f>if(surveydata3!AF487="", 0, 1)</f>
        <v>0</v>
      </c>
      <c r="AK488" s="11">
        <f>if(surveydata3!AG487="", 0, 1)</f>
        <v>1</v>
      </c>
      <c r="AL488" s="11">
        <f>if(surveydata3!AH487="", 0, 1)</f>
        <v>0</v>
      </c>
      <c r="AM488" s="11">
        <f>if(surveydata3!AI487="", 0, 1)</f>
        <v>0</v>
      </c>
      <c r="AN488" s="11">
        <f>if(surveydata3!AJ487="", 0, 1)</f>
        <v>1</v>
      </c>
      <c r="AO488" s="11">
        <f>if(surveydata3!AK487="", 0, 1)</f>
        <v>0</v>
      </c>
      <c r="AP488" s="11">
        <f>if(surveydata3!AL487="", 0, 1)</f>
        <v>0</v>
      </c>
      <c r="AQ488" s="11">
        <f>if(surveydata3!AM487="", 0, 1)</f>
        <v>0</v>
      </c>
      <c r="AR488" s="11">
        <f>if(surveydata3!AN487="", 0, 1)</f>
        <v>0</v>
      </c>
      <c r="AS488" s="2" t="s">
        <v>97</v>
      </c>
      <c r="AU488" t="str">
        <f t="shared" si="7"/>
        <v>Forums</v>
      </c>
      <c r="AV488" s="2">
        <v>6.0</v>
      </c>
      <c r="AX488">
        <f t="shared" si="8"/>
        <v>6</v>
      </c>
      <c r="AY488" s="2">
        <v>6.0</v>
      </c>
      <c r="BA488">
        <f t="shared" si="9"/>
        <v>6</v>
      </c>
      <c r="BB488" s="2">
        <v>6.0</v>
      </c>
      <c r="BC488" s="2" t="s">
        <v>2366</v>
      </c>
      <c r="BD488" s="2" t="s">
        <v>101</v>
      </c>
      <c r="BF488" t="str">
        <f t="shared" si="10"/>
        <v>Google</v>
      </c>
      <c r="BG488" s="2">
        <v>10.0</v>
      </c>
      <c r="BH488" s="2" t="s">
        <v>2367</v>
      </c>
      <c r="BI488" s="2" t="s">
        <v>2368</v>
      </c>
      <c r="BJ488" s="2" t="s">
        <v>2369</v>
      </c>
      <c r="BK488" s="2">
        <v>0.0</v>
      </c>
    </row>
    <row r="489">
      <c r="A489" s="2">
        <v>486.0</v>
      </c>
      <c r="B489">
        <f>if(surveydata3!D488="", 0, 1)</f>
        <v>1</v>
      </c>
      <c r="C489">
        <f>if(surveydata3!E488="", 0, 1)</f>
        <v>0</v>
      </c>
      <c r="D489">
        <f>if(surveydata3!F488="", 0, 1)</f>
        <v>0</v>
      </c>
      <c r="E489">
        <f>if(surveydata3!G488="", 0, 1)</f>
        <v>0</v>
      </c>
      <c r="F489">
        <f>if(surveydata3!H488="", 0, 1)</f>
        <v>0</v>
      </c>
      <c r="G489">
        <f>if(surveydata3!I488="", 0, 1)</f>
        <v>0</v>
      </c>
      <c r="H489" s="4">
        <v>31192.0</v>
      </c>
      <c r="I489" s="2">
        <f t="shared" si="1"/>
        <v>33</v>
      </c>
      <c r="J489" s="2">
        <v>6.0</v>
      </c>
      <c r="K489" s="2">
        <v>60.0</v>
      </c>
      <c r="L489" s="2">
        <v>14.0</v>
      </c>
      <c r="M489" s="2">
        <v>6.0</v>
      </c>
      <c r="N489" s="2" t="s">
        <v>134</v>
      </c>
      <c r="O489" s="2">
        <v>1.0</v>
      </c>
      <c r="R489" t="str">
        <f t="shared" si="2"/>
        <v/>
      </c>
      <c r="U489" t="str">
        <f t="shared" si="3"/>
        <v/>
      </c>
      <c r="V489" s="2">
        <v>1.0</v>
      </c>
      <c r="W489" s="2" t="s">
        <v>315</v>
      </c>
      <c r="Y489" t="str">
        <f t="shared" si="4"/>
        <v>Software Engineer</v>
      </c>
      <c r="Z489" s="2" t="s">
        <v>111</v>
      </c>
      <c r="AB489" t="str">
        <f t="shared" si="5"/>
        <v>Individual Contributor</v>
      </c>
      <c r="AD489" s="2" t="s">
        <v>2370</v>
      </c>
      <c r="AE489" t="str">
        <f t="shared" si="6"/>
        <v>finance and payment</v>
      </c>
      <c r="AF489" s="2">
        <v>10.0</v>
      </c>
      <c r="AG489" s="2" t="s">
        <v>2371</v>
      </c>
      <c r="AH489" s="2" t="s">
        <v>78</v>
      </c>
      <c r="AI489" s="11">
        <f>if(surveydata3!AE488="", 0, 1)</f>
        <v>0</v>
      </c>
      <c r="AJ489" s="11">
        <f>if(surveydata3!AF488="", 0, 1)</f>
        <v>0</v>
      </c>
      <c r="AK489" s="11">
        <f>if(surveydata3!AG488="", 0, 1)</f>
        <v>0</v>
      </c>
      <c r="AL489" s="11">
        <f>if(surveydata3!AH488="", 0, 1)</f>
        <v>1</v>
      </c>
      <c r="AM489" s="11">
        <f>if(surveydata3!AI488="", 0, 1)</f>
        <v>0</v>
      </c>
      <c r="AN489" s="11">
        <f>if(surveydata3!AJ488="", 0, 1)</f>
        <v>1</v>
      </c>
      <c r="AO489" s="11">
        <f>if(surveydata3!AK488="", 0, 1)</f>
        <v>0</v>
      </c>
      <c r="AP489" s="11">
        <f>if(surveydata3!AL488="", 0, 1)</f>
        <v>0</v>
      </c>
      <c r="AQ489" s="11">
        <f>if(surveydata3!AM488="", 0, 1)</f>
        <v>0</v>
      </c>
      <c r="AR489" s="11">
        <f>if(surveydata3!AN488="", 0, 1)</f>
        <v>0</v>
      </c>
      <c r="AS489" s="2" t="s">
        <v>79</v>
      </c>
      <c r="AU489" t="str">
        <f t="shared" si="7"/>
        <v>Slack Channel</v>
      </c>
      <c r="AW489" s="2">
        <v>10.0</v>
      </c>
      <c r="AX489">
        <f t="shared" si="8"/>
        <v>10</v>
      </c>
      <c r="AZ489" s="2">
        <v>26.0</v>
      </c>
      <c r="BA489">
        <f t="shared" si="9"/>
        <v>26</v>
      </c>
      <c r="BB489" s="2">
        <v>22.0</v>
      </c>
      <c r="BC489" s="2" t="s">
        <v>2372</v>
      </c>
      <c r="BD489" s="2" t="s">
        <v>84</v>
      </c>
      <c r="BF489" t="str">
        <f t="shared" si="10"/>
        <v>Friend / word of mouth</v>
      </c>
      <c r="BG489" s="2">
        <v>10.0</v>
      </c>
      <c r="BH489" s="2" t="s">
        <v>2373</v>
      </c>
      <c r="BI489" s="2" t="s">
        <v>188</v>
      </c>
      <c r="BK489" s="2">
        <v>0.0</v>
      </c>
    </row>
    <row r="490">
      <c r="A490" s="2">
        <v>487.0</v>
      </c>
      <c r="B490">
        <f>if(surveydata3!D489="", 0, 1)</f>
        <v>1</v>
      </c>
      <c r="C490">
        <f>if(surveydata3!E489="", 0, 1)</f>
        <v>0</v>
      </c>
      <c r="D490">
        <f>if(surveydata3!F489="", 0, 1)</f>
        <v>0</v>
      </c>
      <c r="E490">
        <f>if(surveydata3!G489="", 0, 1)</f>
        <v>0</v>
      </c>
      <c r="F490">
        <f>if(surveydata3!H489="", 0, 1)</f>
        <v>0</v>
      </c>
      <c r="G490">
        <f>if(surveydata3!I489="", 0, 1)</f>
        <v>0</v>
      </c>
      <c r="H490" s="4">
        <v>21582.0</v>
      </c>
      <c r="I490" s="2">
        <f t="shared" si="1"/>
        <v>59</v>
      </c>
      <c r="J490" s="2">
        <v>8.0</v>
      </c>
      <c r="K490" s="2">
        <v>0.0</v>
      </c>
      <c r="L490" s="2">
        <v>8.0</v>
      </c>
      <c r="M490" s="2">
        <v>10.0</v>
      </c>
      <c r="N490" s="2" t="s">
        <v>405</v>
      </c>
      <c r="O490" s="2">
        <v>0.0</v>
      </c>
      <c r="Q490" s="2" t="s">
        <v>2374</v>
      </c>
      <c r="R490" t="str">
        <f t="shared" si="2"/>
        <v>mouse pad</v>
      </c>
      <c r="T490" s="2" t="s">
        <v>2375</v>
      </c>
      <c r="U490" t="str">
        <f t="shared" si="3"/>
        <v>"keep learning,  there is so much fascinating stuff out there"</v>
      </c>
      <c r="V490" s="2">
        <v>0.0</v>
      </c>
      <c r="Y490" t="str">
        <f t="shared" si="4"/>
        <v/>
      </c>
      <c r="AB490" t="str">
        <f t="shared" si="5"/>
        <v/>
      </c>
      <c r="AE490" t="str">
        <f t="shared" si="6"/>
        <v/>
      </c>
      <c r="AH490" s="2" t="s">
        <v>114</v>
      </c>
      <c r="AI490" s="11">
        <f>if(surveydata3!AE489="", 0, 1)</f>
        <v>0</v>
      </c>
      <c r="AJ490" s="11">
        <f>if(surveydata3!AF489="", 0, 1)</f>
        <v>0</v>
      </c>
      <c r="AK490" s="11">
        <f>if(surveydata3!AG489="", 0, 1)</f>
        <v>0</v>
      </c>
      <c r="AL490" s="11">
        <f>if(surveydata3!AH489="", 0, 1)</f>
        <v>1</v>
      </c>
      <c r="AM490" s="11">
        <f>if(surveydata3!AI489="", 0, 1)</f>
        <v>0</v>
      </c>
      <c r="AN490" s="11">
        <f>if(surveydata3!AJ489="", 0, 1)</f>
        <v>0</v>
      </c>
      <c r="AO490" s="11">
        <f>if(surveydata3!AK489="", 0, 1)</f>
        <v>0</v>
      </c>
      <c r="AP490" s="11">
        <f>if(surveydata3!AL489="", 0, 1)</f>
        <v>0</v>
      </c>
      <c r="AQ490" s="11">
        <f>if(surveydata3!AM489="", 0, 1)</f>
        <v>0</v>
      </c>
      <c r="AR490" s="11">
        <f>if(surveydata3!AN489="", 0, 1)</f>
        <v>0</v>
      </c>
      <c r="AS490" s="2" t="s">
        <v>116</v>
      </c>
      <c r="AU490" t="str">
        <f t="shared" si="7"/>
        <v>Stack Overflow</v>
      </c>
      <c r="AW490" s="2">
        <v>14.0</v>
      </c>
      <c r="AX490">
        <f t="shared" si="8"/>
        <v>14</v>
      </c>
      <c r="AY490" s="2">
        <v>6.0</v>
      </c>
      <c r="BA490">
        <f t="shared" si="9"/>
        <v>6</v>
      </c>
      <c r="BB490" s="2">
        <v>20.0</v>
      </c>
      <c r="BC490" s="2" t="s">
        <v>2376</v>
      </c>
      <c r="BD490" s="2" t="s">
        <v>84</v>
      </c>
      <c r="BF490" t="str">
        <f t="shared" si="10"/>
        <v>Friend / word of mouth</v>
      </c>
      <c r="BG490" s="2">
        <v>9.0</v>
      </c>
      <c r="BH490" s="2" t="s">
        <v>2377</v>
      </c>
      <c r="BI490" s="2" t="s">
        <v>2378</v>
      </c>
      <c r="BJ490" s="2" t="s">
        <v>2379</v>
      </c>
      <c r="BK490" s="2">
        <v>1.0</v>
      </c>
    </row>
    <row r="491">
      <c r="A491" s="2">
        <v>488.0</v>
      </c>
      <c r="B491">
        <f>if(surveydata3!D490="", 0, 1)</f>
        <v>1</v>
      </c>
      <c r="C491">
        <f>if(surveydata3!E490="", 0, 1)</f>
        <v>1</v>
      </c>
      <c r="D491">
        <f>if(surveydata3!F490="", 0, 1)</f>
        <v>0</v>
      </c>
      <c r="E491">
        <f>if(surveydata3!G490="", 0, 1)</f>
        <v>0</v>
      </c>
      <c r="F491">
        <f>if(surveydata3!H490="", 0, 1)</f>
        <v>1</v>
      </c>
      <c r="G491">
        <f>if(surveydata3!I490="", 0, 1)</f>
        <v>0</v>
      </c>
      <c r="H491" s="4">
        <v>30169.0</v>
      </c>
      <c r="I491" s="2">
        <f t="shared" si="1"/>
        <v>36</v>
      </c>
      <c r="J491" s="2">
        <v>6.0</v>
      </c>
      <c r="K491" s="2">
        <v>0.0</v>
      </c>
      <c r="L491" s="2">
        <v>12.0</v>
      </c>
      <c r="M491" s="2">
        <v>12.0</v>
      </c>
      <c r="N491" s="2" t="s">
        <v>291</v>
      </c>
      <c r="O491" s="2">
        <v>0.0</v>
      </c>
      <c r="P491" s="2" t="s">
        <v>71</v>
      </c>
      <c r="R491" t="str">
        <f t="shared" si="2"/>
        <v>hoodie</v>
      </c>
      <c r="S491" s="2" t="s">
        <v>90</v>
      </c>
      <c r="U491" t="str">
        <f t="shared" si="3"/>
        <v>”Math - all the cool kids are doing it”</v>
      </c>
      <c r="V491" s="2">
        <v>1.0</v>
      </c>
      <c r="W491" s="2" t="s">
        <v>145</v>
      </c>
      <c r="Y491" t="str">
        <f t="shared" si="4"/>
        <v>Freelancing</v>
      </c>
      <c r="Z491" s="2" t="s">
        <v>111</v>
      </c>
      <c r="AB491" t="str">
        <f t="shared" si="5"/>
        <v>Individual Contributor</v>
      </c>
      <c r="AC491" s="2" t="s">
        <v>123</v>
      </c>
      <c r="AE491" t="str">
        <f t="shared" si="6"/>
        <v>Technology &amp; Internet</v>
      </c>
      <c r="AF491" s="2">
        <v>10.0</v>
      </c>
      <c r="AG491" s="2" t="s">
        <v>2380</v>
      </c>
      <c r="AH491" s="2" t="s">
        <v>78</v>
      </c>
      <c r="AI491" s="11">
        <f>if(surveydata3!AE490="", 0, 1)</f>
        <v>0</v>
      </c>
      <c r="AJ491" s="11">
        <f>if(surveydata3!AF490="", 0, 1)</f>
        <v>0</v>
      </c>
      <c r="AK491" s="11">
        <f>if(surveydata3!AG490="", 0, 1)</f>
        <v>0</v>
      </c>
      <c r="AL491" s="11">
        <f>if(surveydata3!AH490="", 0, 1)</f>
        <v>0</v>
      </c>
      <c r="AM491" s="11">
        <f>if(surveydata3!AI490="", 0, 1)</f>
        <v>0</v>
      </c>
      <c r="AN491" s="11">
        <f>if(surveydata3!AJ490="", 0, 1)</f>
        <v>1</v>
      </c>
      <c r="AO491" s="11">
        <f>if(surveydata3!AK490="", 0, 1)</f>
        <v>0</v>
      </c>
      <c r="AP491" s="11">
        <f>if(surveydata3!AL490="", 0, 1)</f>
        <v>0</v>
      </c>
      <c r="AQ491" s="11">
        <f>if(surveydata3!AM490="", 0, 1)</f>
        <v>0</v>
      </c>
      <c r="AR491" s="11">
        <f>if(surveydata3!AN490="", 0, 1)</f>
        <v>0</v>
      </c>
      <c r="AS491" s="2" t="s">
        <v>97</v>
      </c>
      <c r="AU491" t="str">
        <f t="shared" si="7"/>
        <v>Forums</v>
      </c>
      <c r="AW491" s="2">
        <v>15.0</v>
      </c>
      <c r="AX491">
        <f t="shared" si="8"/>
        <v>15</v>
      </c>
      <c r="AY491" s="2">
        <v>5.0</v>
      </c>
      <c r="BA491">
        <f t="shared" si="9"/>
        <v>5</v>
      </c>
      <c r="BB491" s="2">
        <v>10.0</v>
      </c>
      <c r="BC491" s="2" t="s">
        <v>2381</v>
      </c>
      <c r="BD491" s="2" t="s">
        <v>101</v>
      </c>
      <c r="BF491" t="str">
        <f t="shared" si="10"/>
        <v>Google</v>
      </c>
      <c r="BG491" s="2">
        <v>10.0</v>
      </c>
      <c r="BH491" s="2" t="s">
        <v>2382</v>
      </c>
      <c r="BI491" s="2" t="s">
        <v>2383</v>
      </c>
      <c r="BJ491" s="2" t="s">
        <v>2384</v>
      </c>
      <c r="BK491" s="2">
        <v>1.0</v>
      </c>
    </row>
    <row r="492">
      <c r="A492" s="2">
        <v>489.0</v>
      </c>
      <c r="B492">
        <f>if(surveydata3!D491="", 0, 1)</f>
        <v>0</v>
      </c>
      <c r="C492">
        <f>if(surveydata3!E491="", 0, 1)</f>
        <v>1</v>
      </c>
      <c r="D492">
        <f>if(surveydata3!F491="", 0, 1)</f>
        <v>0</v>
      </c>
      <c r="E492">
        <f>if(surveydata3!G491="", 0, 1)</f>
        <v>0</v>
      </c>
      <c r="F492">
        <f>if(surveydata3!H491="", 0, 1)</f>
        <v>1</v>
      </c>
      <c r="G492">
        <f>if(surveydata3!I491="", 0, 1)</f>
        <v>0</v>
      </c>
      <c r="H492" s="4">
        <v>30185.0</v>
      </c>
      <c r="I492" s="2">
        <f t="shared" si="1"/>
        <v>36</v>
      </c>
      <c r="J492" s="2">
        <v>7.0</v>
      </c>
      <c r="K492" s="2">
        <v>45.0</v>
      </c>
      <c r="L492" s="2">
        <v>16.0</v>
      </c>
      <c r="M492" s="2">
        <v>6.0</v>
      </c>
      <c r="N492" s="2" t="s">
        <v>192</v>
      </c>
      <c r="O492" s="2">
        <v>1.0</v>
      </c>
      <c r="R492" t="str">
        <f t="shared" si="2"/>
        <v/>
      </c>
      <c r="U492" t="str">
        <f t="shared" si="3"/>
        <v/>
      </c>
      <c r="V492" s="2">
        <v>1.0</v>
      </c>
      <c r="W492" s="2" t="s">
        <v>315</v>
      </c>
      <c r="Y492" t="str">
        <f t="shared" si="4"/>
        <v>Software Engineer</v>
      </c>
      <c r="Z492" s="2" t="s">
        <v>111</v>
      </c>
      <c r="AB492" t="str">
        <f t="shared" si="5"/>
        <v>Individual Contributor</v>
      </c>
      <c r="AC492" s="2" t="s">
        <v>123</v>
      </c>
      <c r="AE492" t="str">
        <f t="shared" si="6"/>
        <v>Technology &amp; Internet</v>
      </c>
      <c r="AF492" s="2">
        <v>13.0</v>
      </c>
      <c r="AG492" s="2" t="s">
        <v>2385</v>
      </c>
      <c r="AH492" s="2" t="s">
        <v>114</v>
      </c>
      <c r="AI492" s="11">
        <f>if(surveydata3!AE491="", 0, 1)</f>
        <v>0</v>
      </c>
      <c r="AJ492" s="11">
        <f>if(surveydata3!AF491="", 0, 1)</f>
        <v>0</v>
      </c>
      <c r="AK492" s="11">
        <f>if(surveydata3!AG491="", 0, 1)</f>
        <v>0</v>
      </c>
      <c r="AL492" s="11">
        <f>if(surveydata3!AH491="", 0, 1)</f>
        <v>0</v>
      </c>
      <c r="AM492" s="11">
        <f>if(surveydata3!AI491="", 0, 1)</f>
        <v>0</v>
      </c>
      <c r="AN492" s="11">
        <f>if(surveydata3!AJ491="", 0, 1)</f>
        <v>1</v>
      </c>
      <c r="AO492" s="11">
        <f>if(surveydata3!AK491="", 0, 1)</f>
        <v>0</v>
      </c>
      <c r="AP492" s="11">
        <f>if(surveydata3!AL491="", 0, 1)</f>
        <v>0</v>
      </c>
      <c r="AQ492" s="11">
        <f>if(surveydata3!AM491="", 0, 1)</f>
        <v>0</v>
      </c>
      <c r="AR492" s="11">
        <f>if(surveydata3!AN491="", 0, 1)</f>
        <v>0</v>
      </c>
      <c r="AS492" s="2" t="s">
        <v>79</v>
      </c>
      <c r="AU492" t="str">
        <f t="shared" si="7"/>
        <v>Slack Channel</v>
      </c>
      <c r="AV492" s="2">
        <v>3.0</v>
      </c>
      <c r="AX492">
        <f t="shared" si="8"/>
        <v>3</v>
      </c>
      <c r="AY492" s="2">
        <v>6.0</v>
      </c>
      <c r="BA492">
        <f t="shared" si="9"/>
        <v>6</v>
      </c>
      <c r="BB492" s="2">
        <v>6.0</v>
      </c>
      <c r="BC492" s="2" t="s">
        <v>2386</v>
      </c>
      <c r="BD492" s="2" t="s">
        <v>101</v>
      </c>
      <c r="BF492" t="str">
        <f t="shared" si="10"/>
        <v>Google</v>
      </c>
      <c r="BG492" s="2">
        <v>7.0</v>
      </c>
      <c r="BH492" s="2" t="s">
        <v>2387</v>
      </c>
      <c r="BJ492" s="2" t="s">
        <v>2388</v>
      </c>
      <c r="BK492" s="2">
        <v>1.0</v>
      </c>
    </row>
    <row r="493">
      <c r="A493" s="2">
        <v>490.0</v>
      </c>
      <c r="B493">
        <f>if(surveydata3!D492="", 0, 1)</f>
        <v>1</v>
      </c>
      <c r="C493">
        <f>if(surveydata3!E492="", 0, 1)</f>
        <v>1</v>
      </c>
      <c r="D493">
        <f>if(surveydata3!F492="", 0, 1)</f>
        <v>1</v>
      </c>
      <c r="E493">
        <f>if(surveydata3!G492="", 0, 1)</f>
        <v>1</v>
      </c>
      <c r="F493">
        <f>if(surveydata3!H492="", 0, 1)</f>
        <v>1</v>
      </c>
      <c r="G493">
        <f>if(surveydata3!I492="", 0, 1)</f>
        <v>0</v>
      </c>
      <c r="H493" s="4">
        <v>32976.0</v>
      </c>
      <c r="I493" s="2">
        <f t="shared" si="1"/>
        <v>28</v>
      </c>
      <c r="J493" s="2">
        <v>7.0</v>
      </c>
      <c r="K493" s="2">
        <v>80.0</v>
      </c>
      <c r="L493" s="2">
        <v>8.0</v>
      </c>
      <c r="M493" s="2">
        <v>8.0</v>
      </c>
      <c r="N493" s="2" t="s">
        <v>437</v>
      </c>
      <c r="O493" s="2">
        <v>1.0</v>
      </c>
      <c r="R493" t="str">
        <f t="shared" si="2"/>
        <v/>
      </c>
      <c r="U493" t="str">
        <f t="shared" si="3"/>
        <v/>
      </c>
      <c r="V493" s="2">
        <v>1.0</v>
      </c>
      <c r="W493" s="2" t="s">
        <v>515</v>
      </c>
      <c r="Y493" t="str">
        <f t="shared" si="4"/>
        <v>Research</v>
      </c>
      <c r="Z493" s="2" t="s">
        <v>111</v>
      </c>
      <c r="AB493" t="str">
        <f t="shared" si="5"/>
        <v>Individual Contributor</v>
      </c>
      <c r="AD493" s="2" t="s">
        <v>2389</v>
      </c>
      <c r="AE493" t="str">
        <f t="shared" si="6"/>
        <v>Academia</v>
      </c>
      <c r="AF493" s="2">
        <v>5.0</v>
      </c>
      <c r="AG493" s="2" t="s">
        <v>2390</v>
      </c>
      <c r="AH493" s="2" t="s">
        <v>114</v>
      </c>
      <c r="AI493" s="11">
        <f>if(surveydata3!AE492="", 0, 1)</f>
        <v>0</v>
      </c>
      <c r="AJ493" s="11">
        <f>if(surveydata3!AF492="", 0, 1)</f>
        <v>0</v>
      </c>
      <c r="AK493" s="11">
        <f>if(surveydata3!AG492="", 0, 1)</f>
        <v>0</v>
      </c>
      <c r="AL493" s="11">
        <f>if(surveydata3!AH492="", 0, 1)</f>
        <v>0</v>
      </c>
      <c r="AM493" s="11">
        <f>if(surveydata3!AI492="", 0, 1)</f>
        <v>1</v>
      </c>
      <c r="AN493" s="11">
        <f>if(surveydata3!AJ492="", 0, 1)</f>
        <v>0</v>
      </c>
      <c r="AO493" s="11">
        <f>if(surveydata3!AK492="", 0, 1)</f>
        <v>0</v>
      </c>
      <c r="AP493" s="11">
        <f>if(surveydata3!AL492="", 0, 1)</f>
        <v>0</v>
      </c>
      <c r="AQ493" s="11">
        <f>if(surveydata3!AM492="", 0, 1)</f>
        <v>0</v>
      </c>
      <c r="AR493" s="11">
        <f>if(surveydata3!AN492="", 0, 1)</f>
        <v>0</v>
      </c>
      <c r="AS493" s="2" t="s">
        <v>97</v>
      </c>
      <c r="AU493" t="str">
        <f t="shared" si="7"/>
        <v>Forums</v>
      </c>
      <c r="AV493" s="2">
        <v>4.0</v>
      </c>
      <c r="AX493">
        <f t="shared" si="8"/>
        <v>4</v>
      </c>
      <c r="AY493" s="2">
        <v>6.0</v>
      </c>
      <c r="BA493">
        <f t="shared" si="9"/>
        <v>6</v>
      </c>
      <c r="BB493" s="2">
        <v>66.0</v>
      </c>
      <c r="BC493" s="2" t="s">
        <v>2391</v>
      </c>
      <c r="BD493" s="2" t="s">
        <v>101</v>
      </c>
      <c r="BF493" t="str">
        <f t="shared" si="10"/>
        <v>Google</v>
      </c>
      <c r="BG493" s="2">
        <v>9.0</v>
      </c>
      <c r="BH493" s="2" t="s">
        <v>2392</v>
      </c>
      <c r="BI493" s="2" t="s">
        <v>2393</v>
      </c>
      <c r="BJ493" s="2" t="s">
        <v>2394</v>
      </c>
      <c r="BK493" s="2">
        <v>1.0</v>
      </c>
    </row>
    <row r="494">
      <c r="A494" s="2">
        <v>491.0</v>
      </c>
      <c r="B494">
        <f>if(surveydata3!D493="", 0, 1)</f>
        <v>1</v>
      </c>
      <c r="C494">
        <f>if(surveydata3!E493="", 0, 1)</f>
        <v>1</v>
      </c>
      <c r="D494">
        <f>if(surveydata3!F493="", 0, 1)</f>
        <v>0</v>
      </c>
      <c r="E494">
        <f>if(surveydata3!G493="", 0, 1)</f>
        <v>0</v>
      </c>
      <c r="F494">
        <f>if(surveydata3!H493="", 0, 1)</f>
        <v>1</v>
      </c>
      <c r="G494">
        <f>if(surveydata3!I493="", 0, 1)</f>
        <v>0</v>
      </c>
      <c r="H494" s="4">
        <v>19547.0</v>
      </c>
      <c r="I494" s="2">
        <f t="shared" si="1"/>
        <v>65</v>
      </c>
      <c r="J494" s="2">
        <v>5.0</v>
      </c>
      <c r="K494" s="2">
        <v>60.0</v>
      </c>
      <c r="L494" s="2">
        <v>8.0</v>
      </c>
      <c r="M494" s="2">
        <v>4.0</v>
      </c>
      <c r="N494" s="2" t="s">
        <v>192</v>
      </c>
      <c r="O494" s="2">
        <v>0.0</v>
      </c>
      <c r="P494" s="2" t="s">
        <v>108</v>
      </c>
      <c r="R494" t="str">
        <f t="shared" si="2"/>
        <v>jacket (brand is TBD... probably Patagonia)</v>
      </c>
      <c r="S494" s="2" t="s">
        <v>135</v>
      </c>
      <c r="U494" t="str">
        <f t="shared" si="3"/>
        <v>“A quality life demands quality questions”</v>
      </c>
      <c r="V494" s="2">
        <v>1.0</v>
      </c>
      <c r="W494" s="2" t="s">
        <v>36</v>
      </c>
      <c r="Y494" t="str">
        <f t="shared" si="4"/>
        <v>Machine Learning Engineer</v>
      </c>
      <c r="Z494" s="2" t="s">
        <v>111</v>
      </c>
      <c r="AB494" t="str">
        <f t="shared" si="5"/>
        <v>Individual Contributor</v>
      </c>
      <c r="AC494" s="2" t="s">
        <v>760</v>
      </c>
      <c r="AE494" t="str">
        <f t="shared" si="6"/>
        <v>Airlines &amp; Aerospace (including Defense)</v>
      </c>
      <c r="AF494" s="2">
        <v>6.0</v>
      </c>
      <c r="AG494" s="2" t="s">
        <v>2395</v>
      </c>
      <c r="AH494" s="2" t="s">
        <v>114</v>
      </c>
      <c r="AI494" s="11">
        <f>if(surveydata3!AE493="", 0, 1)</f>
        <v>0</v>
      </c>
      <c r="AJ494" s="11">
        <f>if(surveydata3!AF493="", 0, 1)</f>
        <v>0</v>
      </c>
      <c r="AK494" s="11">
        <f>if(surveydata3!AG493="", 0, 1)</f>
        <v>0</v>
      </c>
      <c r="AL494" s="11">
        <f>if(surveydata3!AH493="", 0, 1)</f>
        <v>1</v>
      </c>
      <c r="AM494" s="11">
        <f>if(surveydata3!AI493="", 0, 1)</f>
        <v>0</v>
      </c>
      <c r="AN494" s="11">
        <f>if(surveydata3!AJ493="", 0, 1)</f>
        <v>0</v>
      </c>
      <c r="AO494" s="11">
        <f>if(surveydata3!AK493="", 0, 1)</f>
        <v>0</v>
      </c>
      <c r="AP494" s="11">
        <f>if(surveydata3!AL493="", 0, 1)</f>
        <v>0</v>
      </c>
      <c r="AQ494" s="11">
        <f>if(surveydata3!AM493="", 0, 1)</f>
        <v>0</v>
      </c>
      <c r="AR494" s="11">
        <f>if(surveydata3!AN493="", 0, 1)</f>
        <v>0</v>
      </c>
      <c r="AS494" s="2" t="s">
        <v>665</v>
      </c>
      <c r="AU494" t="str">
        <f t="shared" si="7"/>
        <v>Live Help</v>
      </c>
      <c r="AV494" s="2">
        <v>4.0</v>
      </c>
      <c r="AX494">
        <f t="shared" si="8"/>
        <v>4</v>
      </c>
      <c r="AZ494" s="2">
        <v>30.0</v>
      </c>
      <c r="BA494">
        <f t="shared" si="9"/>
        <v>30</v>
      </c>
      <c r="BB494" s="2">
        <v>60.0</v>
      </c>
      <c r="BC494" s="2" t="s">
        <v>2396</v>
      </c>
      <c r="BE494" s="2" t="s">
        <v>2397</v>
      </c>
      <c r="BF494" t="str">
        <f t="shared" si="10"/>
        <v>search for moocs</v>
      </c>
      <c r="BG494" s="2">
        <v>8.0</v>
      </c>
      <c r="BH494" s="2" t="s">
        <v>2398</v>
      </c>
      <c r="BI494" s="2" t="s">
        <v>2399</v>
      </c>
      <c r="BJ494" s="2" t="s">
        <v>202</v>
      </c>
      <c r="BK494" s="2">
        <v>1.0</v>
      </c>
    </row>
    <row r="495">
      <c r="A495" s="2">
        <v>492.0</v>
      </c>
      <c r="B495">
        <f>if(surveydata3!D494="", 0, 1)</f>
        <v>1</v>
      </c>
      <c r="C495">
        <f>if(surveydata3!E494="", 0, 1)</f>
        <v>0</v>
      </c>
      <c r="D495">
        <f>if(surveydata3!F494="", 0, 1)</f>
        <v>0</v>
      </c>
      <c r="E495">
        <f>if(surveydata3!G494="", 0, 1)</f>
        <v>0</v>
      </c>
      <c r="F495">
        <f>if(surveydata3!H494="", 0, 1)</f>
        <v>0</v>
      </c>
      <c r="G495">
        <f>if(surveydata3!I494="", 0, 1)</f>
        <v>0</v>
      </c>
      <c r="H495" s="4">
        <v>28928.0</v>
      </c>
      <c r="I495" s="2">
        <f t="shared" si="1"/>
        <v>39</v>
      </c>
      <c r="J495" s="2">
        <v>8.0</v>
      </c>
      <c r="K495" s="2">
        <v>35.0</v>
      </c>
      <c r="L495" s="2">
        <v>9.0</v>
      </c>
      <c r="M495" s="2">
        <v>10.0</v>
      </c>
      <c r="N495" s="2" t="s">
        <v>167</v>
      </c>
      <c r="O495" s="2">
        <v>1.0</v>
      </c>
      <c r="R495" t="str">
        <f t="shared" si="2"/>
        <v/>
      </c>
      <c r="U495" t="str">
        <f t="shared" si="3"/>
        <v/>
      </c>
      <c r="V495" s="2">
        <v>1.0</v>
      </c>
      <c r="W495" s="2" t="s">
        <v>11</v>
      </c>
      <c r="Y495" t="str">
        <f t="shared" si="4"/>
        <v>Other</v>
      </c>
      <c r="Z495" s="2" t="s">
        <v>122</v>
      </c>
      <c r="AB495" t="str">
        <f t="shared" si="5"/>
        <v>Director</v>
      </c>
      <c r="AC495" s="2" t="s">
        <v>123</v>
      </c>
      <c r="AE495" t="str">
        <f t="shared" si="6"/>
        <v>Technology &amp; Internet</v>
      </c>
      <c r="AF495" s="2">
        <v>23.0</v>
      </c>
      <c r="AG495" s="2" t="s">
        <v>2400</v>
      </c>
      <c r="AH495" s="2" t="s">
        <v>78</v>
      </c>
      <c r="AI495" s="11">
        <f>if(surveydata3!AE494="", 0, 1)</f>
        <v>0</v>
      </c>
      <c r="AJ495" s="11">
        <f>if(surveydata3!AF494="", 0, 1)</f>
        <v>0</v>
      </c>
      <c r="AK495" s="11">
        <f>if(surveydata3!AG494="", 0, 1)</f>
        <v>0</v>
      </c>
      <c r="AL495" s="11">
        <f>if(surveydata3!AH494="", 0, 1)</f>
        <v>0</v>
      </c>
      <c r="AM495" s="11">
        <f>if(surveydata3!AI494="", 0, 1)</f>
        <v>0</v>
      </c>
      <c r="AN495" s="11">
        <f>if(surveydata3!AJ494="", 0, 1)</f>
        <v>1</v>
      </c>
      <c r="AO495" s="11">
        <f>if(surveydata3!AK494="", 0, 1)</f>
        <v>0</v>
      </c>
      <c r="AP495" s="11">
        <f>if(surveydata3!AL494="", 0, 1)</f>
        <v>0</v>
      </c>
      <c r="AQ495" s="11">
        <f>if(surveydata3!AM494="", 0, 1)</f>
        <v>0</v>
      </c>
      <c r="AR495" s="11">
        <f>if(surveydata3!AN494="", 0, 1)</f>
        <v>0</v>
      </c>
      <c r="AS495" s="2" t="s">
        <v>79</v>
      </c>
      <c r="AU495" t="str">
        <f t="shared" si="7"/>
        <v>Slack Channel</v>
      </c>
      <c r="AW495" s="2">
        <v>10.0</v>
      </c>
      <c r="AX495">
        <f t="shared" si="8"/>
        <v>10</v>
      </c>
      <c r="AY495" s="2">
        <v>2.0</v>
      </c>
      <c r="BA495">
        <f t="shared" si="9"/>
        <v>2</v>
      </c>
      <c r="BB495" s="2">
        <v>8.0</v>
      </c>
      <c r="BC495" s="2" t="s">
        <v>2401</v>
      </c>
      <c r="BD495" s="2" t="s">
        <v>84</v>
      </c>
      <c r="BF495" t="str">
        <f t="shared" si="10"/>
        <v>Friend / word of mouth</v>
      </c>
      <c r="BG495" s="2">
        <v>8.0</v>
      </c>
      <c r="BH495" s="2" t="s">
        <v>2402</v>
      </c>
      <c r="BI495" s="2" t="s">
        <v>2403</v>
      </c>
      <c r="BJ495" s="2" t="s">
        <v>2404</v>
      </c>
      <c r="BK495" s="2">
        <v>1.0</v>
      </c>
    </row>
    <row r="496">
      <c r="A496" s="2">
        <v>493.0</v>
      </c>
      <c r="B496">
        <f>if(surveydata3!D495="", 0, 1)</f>
        <v>0</v>
      </c>
      <c r="C496">
        <f>if(surveydata3!E495="", 0, 1)</f>
        <v>0</v>
      </c>
      <c r="D496">
        <f>if(surveydata3!F495="", 0, 1)</f>
        <v>0</v>
      </c>
      <c r="E496">
        <f>if(surveydata3!G495="", 0, 1)</f>
        <v>0</v>
      </c>
      <c r="F496">
        <f>if(surveydata3!H495="", 0, 1)</f>
        <v>1</v>
      </c>
      <c r="G496">
        <f>if(surveydata3!I495="", 0, 1)</f>
        <v>0</v>
      </c>
      <c r="H496" s="4">
        <v>25883.0</v>
      </c>
      <c r="I496" s="2">
        <f t="shared" si="1"/>
        <v>47</v>
      </c>
      <c r="J496" s="2">
        <v>7.0</v>
      </c>
      <c r="K496" s="2">
        <v>0.0</v>
      </c>
      <c r="L496" s="2">
        <v>10.0</v>
      </c>
      <c r="M496" s="2">
        <v>30.0</v>
      </c>
      <c r="N496" s="2" t="s">
        <v>437</v>
      </c>
      <c r="O496" s="2">
        <v>1.0</v>
      </c>
      <c r="R496" t="str">
        <f t="shared" si="2"/>
        <v/>
      </c>
      <c r="U496" t="str">
        <f t="shared" si="3"/>
        <v/>
      </c>
      <c r="V496" s="2">
        <v>1.0</v>
      </c>
      <c r="W496" s="2" t="s">
        <v>195</v>
      </c>
      <c r="Y496" t="str">
        <f t="shared" si="4"/>
        <v>Co-founder (or solo founder)</v>
      </c>
      <c r="Z496" s="2" t="s">
        <v>207</v>
      </c>
      <c r="AB496" t="str">
        <f t="shared" si="5"/>
        <v>C-Level</v>
      </c>
      <c r="AC496" s="2" t="s">
        <v>138</v>
      </c>
      <c r="AE496" t="str">
        <f t="shared" si="6"/>
        <v>Entertainment &amp; Leisure</v>
      </c>
      <c r="AF496" s="2">
        <v>20.0</v>
      </c>
      <c r="AG496" s="2" t="s">
        <v>2405</v>
      </c>
      <c r="AH496" s="2" t="s">
        <v>236</v>
      </c>
      <c r="AI496" s="11">
        <f>if(surveydata3!AE495="", 0, 1)</f>
        <v>0</v>
      </c>
      <c r="AJ496" s="11">
        <f>if(surveydata3!AF495="", 0, 1)</f>
        <v>0</v>
      </c>
      <c r="AK496" s="11">
        <f>if(surveydata3!AG495="", 0, 1)</f>
        <v>1</v>
      </c>
      <c r="AL496" s="11">
        <f>if(surveydata3!AH495="", 0, 1)</f>
        <v>0</v>
      </c>
      <c r="AM496" s="11">
        <f>if(surveydata3!AI495="", 0, 1)</f>
        <v>0</v>
      </c>
      <c r="AN496" s="11">
        <f>if(surveydata3!AJ495="", 0, 1)</f>
        <v>0</v>
      </c>
      <c r="AO496" s="11">
        <f>if(surveydata3!AK495="", 0, 1)</f>
        <v>0</v>
      </c>
      <c r="AP496" s="11">
        <f>if(surveydata3!AL495="", 0, 1)</f>
        <v>0</v>
      </c>
      <c r="AQ496" s="11">
        <f>if(surveydata3!AM495="", 0, 1)</f>
        <v>0</v>
      </c>
      <c r="AR496" s="11">
        <f>if(surveydata3!AN495="", 0, 1)</f>
        <v>0</v>
      </c>
      <c r="AS496" s="2" t="s">
        <v>116</v>
      </c>
      <c r="AU496" t="str">
        <f t="shared" si="7"/>
        <v>Stack Overflow</v>
      </c>
      <c r="AV496" s="2">
        <v>6.0</v>
      </c>
      <c r="AX496">
        <f t="shared" si="8"/>
        <v>6</v>
      </c>
      <c r="AY496" s="2">
        <v>2.0</v>
      </c>
      <c r="BA496">
        <f t="shared" si="9"/>
        <v>2</v>
      </c>
      <c r="BB496" s="2">
        <v>16.0</v>
      </c>
      <c r="BC496" s="2" t="s">
        <v>2406</v>
      </c>
      <c r="BD496" s="2" t="s">
        <v>101</v>
      </c>
      <c r="BF496" t="str">
        <f t="shared" si="10"/>
        <v>Google</v>
      </c>
      <c r="BG496" s="2">
        <v>9.0</v>
      </c>
      <c r="BH496" s="2" t="s">
        <v>2407</v>
      </c>
      <c r="BI496" s="2" t="s">
        <v>2408</v>
      </c>
      <c r="BJ496" s="2" t="s">
        <v>2409</v>
      </c>
      <c r="BK496" s="2">
        <v>0.0</v>
      </c>
    </row>
    <row r="497">
      <c r="A497" s="2">
        <v>494.0</v>
      </c>
      <c r="B497">
        <f>if(surveydata3!D496="", 0, 1)</f>
        <v>1</v>
      </c>
      <c r="C497">
        <f>if(surveydata3!E496="", 0, 1)</f>
        <v>0</v>
      </c>
      <c r="D497">
        <f>if(surveydata3!F496="", 0, 1)</f>
        <v>0</v>
      </c>
      <c r="E497">
        <f>if(surveydata3!G496="", 0, 1)</f>
        <v>0</v>
      </c>
      <c r="F497">
        <f>if(surveydata3!H496="", 0, 1)</f>
        <v>0</v>
      </c>
      <c r="G497">
        <f>if(surveydata3!I496="", 0, 1)</f>
        <v>0</v>
      </c>
      <c r="H497" s="4">
        <v>32718.0</v>
      </c>
      <c r="I497" s="2">
        <f t="shared" si="1"/>
        <v>29</v>
      </c>
      <c r="J497" s="2">
        <v>7.0</v>
      </c>
      <c r="K497" s="2">
        <v>0.0</v>
      </c>
      <c r="L497" s="2">
        <v>13.0</v>
      </c>
      <c r="M497" s="2">
        <v>6.0</v>
      </c>
      <c r="N497" s="2" t="s">
        <v>291</v>
      </c>
      <c r="O497" s="2">
        <v>0.0</v>
      </c>
      <c r="P497" s="2" t="s">
        <v>172</v>
      </c>
      <c r="R497" t="str">
        <f t="shared" si="2"/>
        <v>hat</v>
      </c>
      <c r="S497" s="2" t="s">
        <v>90</v>
      </c>
      <c r="U497" t="str">
        <f t="shared" si="3"/>
        <v>”Math - all the cool kids are doing it”</v>
      </c>
      <c r="V497" s="2">
        <v>0.0</v>
      </c>
      <c r="Y497" t="str">
        <f t="shared" si="4"/>
        <v/>
      </c>
      <c r="AB497" t="str">
        <f t="shared" si="5"/>
        <v/>
      </c>
      <c r="AE497" t="str">
        <f t="shared" si="6"/>
        <v/>
      </c>
      <c r="AH497" s="2" t="s">
        <v>78</v>
      </c>
      <c r="AI497" s="11">
        <f>if(surveydata3!AE496="", 0, 1)</f>
        <v>0</v>
      </c>
      <c r="AJ497" s="11">
        <f>if(surveydata3!AF496="", 0, 1)</f>
        <v>0</v>
      </c>
      <c r="AK497" s="11">
        <f>if(surveydata3!AG496="", 0, 1)</f>
        <v>0</v>
      </c>
      <c r="AL497" s="11">
        <f>if(surveydata3!AH496="", 0, 1)</f>
        <v>1</v>
      </c>
      <c r="AM497" s="11">
        <f>if(surveydata3!AI496="", 0, 1)</f>
        <v>0</v>
      </c>
      <c r="AN497" s="11">
        <f>if(surveydata3!AJ496="", 0, 1)</f>
        <v>0</v>
      </c>
      <c r="AO497" s="11">
        <f>if(surveydata3!AK496="", 0, 1)</f>
        <v>0</v>
      </c>
      <c r="AP497" s="11">
        <f>if(surveydata3!AL496="", 0, 1)</f>
        <v>0</v>
      </c>
      <c r="AQ497" s="11">
        <f>if(surveydata3!AM496="", 0, 1)</f>
        <v>0</v>
      </c>
      <c r="AR497" s="11">
        <f>if(surveydata3!AN496="", 0, 1)</f>
        <v>0</v>
      </c>
      <c r="AS497" s="2" t="s">
        <v>116</v>
      </c>
      <c r="AU497" t="str">
        <f t="shared" si="7"/>
        <v>Stack Overflow</v>
      </c>
      <c r="AV497" s="2">
        <v>5.0</v>
      </c>
      <c r="AX497">
        <f t="shared" si="8"/>
        <v>5</v>
      </c>
      <c r="AY497" s="2">
        <v>2.0</v>
      </c>
      <c r="BA497">
        <f t="shared" si="9"/>
        <v>2</v>
      </c>
      <c r="BB497" s="2">
        <v>6.0</v>
      </c>
      <c r="BC497" s="2" t="s">
        <v>2410</v>
      </c>
      <c r="BD497" s="2" t="s">
        <v>84</v>
      </c>
      <c r="BF497" t="str">
        <f t="shared" si="10"/>
        <v>Friend / word of mouth</v>
      </c>
      <c r="BG497" s="2">
        <v>6.0</v>
      </c>
      <c r="BH497" s="2" t="s">
        <v>2411</v>
      </c>
      <c r="BI497" s="2" t="s">
        <v>2412</v>
      </c>
      <c r="BJ497" s="2" t="s">
        <v>2413</v>
      </c>
      <c r="BK497" s="2">
        <v>1.0</v>
      </c>
    </row>
    <row r="498">
      <c r="A498" s="2">
        <v>495.0</v>
      </c>
      <c r="B498">
        <f>if(surveydata3!D497="", 0, 1)</f>
        <v>1</v>
      </c>
      <c r="C498">
        <f>if(surveydata3!E497="", 0, 1)</f>
        <v>1</v>
      </c>
      <c r="D498">
        <f>if(surveydata3!F497="", 0, 1)</f>
        <v>0</v>
      </c>
      <c r="E498">
        <f>if(surveydata3!G497="", 0, 1)</f>
        <v>1</v>
      </c>
      <c r="F498">
        <f>if(surveydata3!H497="", 0, 1)</f>
        <v>0</v>
      </c>
      <c r="G498">
        <f>if(surveydata3!I497="", 0, 1)</f>
        <v>0</v>
      </c>
      <c r="H498" s="4">
        <v>30053.0</v>
      </c>
      <c r="I498" s="2">
        <f t="shared" si="1"/>
        <v>36</v>
      </c>
      <c r="J498" s="2">
        <v>6.0</v>
      </c>
      <c r="K498" s="2">
        <v>30.0</v>
      </c>
      <c r="L498" s="2">
        <v>10.0</v>
      </c>
      <c r="M498" s="2">
        <v>20.0</v>
      </c>
      <c r="N498" s="2" t="s">
        <v>167</v>
      </c>
      <c r="O498" s="2">
        <v>1.0</v>
      </c>
      <c r="R498" t="str">
        <f t="shared" si="2"/>
        <v/>
      </c>
      <c r="U498" t="str">
        <f t="shared" si="3"/>
        <v/>
      </c>
      <c r="V498" s="2">
        <v>1.0</v>
      </c>
      <c r="W498" s="2" t="s">
        <v>11</v>
      </c>
      <c r="Y498" t="str">
        <f t="shared" si="4"/>
        <v>Other</v>
      </c>
      <c r="Z498" s="2" t="s">
        <v>147</v>
      </c>
      <c r="AB498" t="str">
        <f t="shared" si="5"/>
        <v>Not Applicable</v>
      </c>
      <c r="AC498" s="2" t="s">
        <v>228</v>
      </c>
      <c r="AE498" t="str">
        <f t="shared" si="6"/>
        <v>Healthcare and Pharmaceuticals</v>
      </c>
      <c r="AF498" s="2">
        <v>5.0</v>
      </c>
      <c r="AG498" s="2" t="s">
        <v>2414</v>
      </c>
      <c r="AH498" s="2" t="s">
        <v>78</v>
      </c>
      <c r="AI498" s="11">
        <f>if(surveydata3!AE497="", 0, 1)</f>
        <v>0</v>
      </c>
      <c r="AJ498" s="11">
        <f>if(surveydata3!AF497="", 0, 1)</f>
        <v>0</v>
      </c>
      <c r="AK498" s="11">
        <f>if(surveydata3!AG497="", 0, 1)</f>
        <v>1</v>
      </c>
      <c r="AL498" s="11">
        <f>if(surveydata3!AH497="", 0, 1)</f>
        <v>0</v>
      </c>
      <c r="AM498" s="11">
        <f>if(surveydata3!AI497="", 0, 1)</f>
        <v>0</v>
      </c>
      <c r="AN498" s="11">
        <f>if(surveydata3!AJ497="", 0, 1)</f>
        <v>0</v>
      </c>
      <c r="AO498" s="11">
        <f>if(surveydata3!AK497="", 0, 1)</f>
        <v>0</v>
      </c>
      <c r="AP498" s="11">
        <f>if(surveydata3!AL497="", 0, 1)</f>
        <v>0</v>
      </c>
      <c r="AQ498" s="11">
        <f>if(surveydata3!AM497="", 0, 1)</f>
        <v>0</v>
      </c>
      <c r="AR498" s="11">
        <f>if(surveydata3!AN497="", 0, 1)</f>
        <v>0</v>
      </c>
      <c r="AS498" s="2" t="s">
        <v>97</v>
      </c>
      <c r="AU498" t="str">
        <f t="shared" si="7"/>
        <v>Forums</v>
      </c>
      <c r="AW498" s="6">
        <v>43388.0</v>
      </c>
      <c r="AX498" s="15">
        <f t="shared" si="8"/>
        <v>43388</v>
      </c>
      <c r="AZ498" s="6">
        <v>43388.0</v>
      </c>
      <c r="BA498" s="15">
        <f t="shared" si="9"/>
        <v>43388</v>
      </c>
      <c r="BB498" s="2">
        <v>500.0</v>
      </c>
      <c r="BC498" s="2" t="s">
        <v>2415</v>
      </c>
      <c r="BD498" s="2" t="s">
        <v>84</v>
      </c>
      <c r="BF498" t="str">
        <f t="shared" si="10"/>
        <v>Friend / word of mouth</v>
      </c>
      <c r="BG498" s="2">
        <v>8.0</v>
      </c>
      <c r="BH498" s="2" t="s">
        <v>2416</v>
      </c>
      <c r="BI498" s="2" t="s">
        <v>2417</v>
      </c>
      <c r="BJ498" s="2" t="s">
        <v>2418</v>
      </c>
      <c r="BK498" s="2">
        <v>1.0</v>
      </c>
    </row>
    <row r="499">
      <c r="A499" s="2">
        <v>496.0</v>
      </c>
      <c r="B499">
        <f>if(surveydata3!D498="", 0, 1)</f>
        <v>1</v>
      </c>
      <c r="C499">
        <f>if(surveydata3!E498="", 0, 1)</f>
        <v>0</v>
      </c>
      <c r="D499">
        <f>if(surveydata3!F498="", 0, 1)</f>
        <v>0</v>
      </c>
      <c r="E499">
        <f>if(surveydata3!G498="", 0, 1)</f>
        <v>0</v>
      </c>
      <c r="F499">
        <f>if(surveydata3!H498="", 0, 1)</f>
        <v>0</v>
      </c>
      <c r="G499">
        <f>if(surveydata3!I498="", 0, 1)</f>
        <v>0</v>
      </c>
      <c r="H499" s="4">
        <v>22816.0</v>
      </c>
      <c r="I499" s="2">
        <f t="shared" si="1"/>
        <v>56</v>
      </c>
      <c r="J499" s="2">
        <v>8.0</v>
      </c>
      <c r="K499" s="2">
        <v>60.0</v>
      </c>
      <c r="L499" s="2">
        <v>8.0</v>
      </c>
      <c r="M499" s="2">
        <v>5.0</v>
      </c>
      <c r="N499" s="2" t="s">
        <v>167</v>
      </c>
      <c r="O499" s="2">
        <v>1.0</v>
      </c>
      <c r="R499" t="str">
        <f t="shared" si="2"/>
        <v/>
      </c>
      <c r="U499" t="str">
        <f t="shared" si="3"/>
        <v/>
      </c>
      <c r="V499" s="2">
        <v>1.0</v>
      </c>
      <c r="W499" s="2" t="s">
        <v>213</v>
      </c>
      <c r="Y499" t="str">
        <f t="shared" si="4"/>
        <v>Business Intelligence / Business Analyst</v>
      </c>
      <c r="Z499" s="2" t="s">
        <v>75</v>
      </c>
      <c r="AB499" t="str">
        <f t="shared" si="5"/>
        <v>Manager</v>
      </c>
      <c r="AC499" s="2" t="s">
        <v>123</v>
      </c>
      <c r="AE499" t="str">
        <f t="shared" si="6"/>
        <v>Technology &amp; Internet</v>
      </c>
      <c r="AF499" s="2">
        <v>25.0</v>
      </c>
      <c r="AG499" s="2" t="s">
        <v>2419</v>
      </c>
      <c r="AH499" s="2" t="s">
        <v>114</v>
      </c>
      <c r="AI499" s="11">
        <f>if(surveydata3!AE498="", 0, 1)</f>
        <v>0</v>
      </c>
      <c r="AJ499" s="11">
        <f>if(surveydata3!AF498="", 0, 1)</f>
        <v>0</v>
      </c>
      <c r="AK499" s="11">
        <f>if(surveydata3!AG498="", 0, 1)</f>
        <v>0</v>
      </c>
      <c r="AL499" s="11">
        <f>if(surveydata3!AH498="", 0, 1)</f>
        <v>1</v>
      </c>
      <c r="AM499" s="11">
        <f>if(surveydata3!AI498="", 0, 1)</f>
        <v>0</v>
      </c>
      <c r="AN499" s="11">
        <f>if(surveydata3!AJ498="", 0, 1)</f>
        <v>0</v>
      </c>
      <c r="AO499" s="11">
        <f>if(surveydata3!AK498="", 0, 1)</f>
        <v>0</v>
      </c>
      <c r="AP499" s="11">
        <f>if(surveydata3!AL498="", 0, 1)</f>
        <v>0</v>
      </c>
      <c r="AQ499" s="11">
        <f>if(surveydata3!AM498="", 0, 1)</f>
        <v>0</v>
      </c>
      <c r="AR499" s="11">
        <f>if(surveydata3!AN498="", 0, 1)</f>
        <v>0</v>
      </c>
      <c r="AS499" s="2" t="s">
        <v>97</v>
      </c>
      <c r="AU499" t="str">
        <f t="shared" si="7"/>
        <v>Forums</v>
      </c>
      <c r="AW499" s="2">
        <v>21.0</v>
      </c>
      <c r="AX499">
        <f t="shared" si="8"/>
        <v>21</v>
      </c>
      <c r="BA499" t="str">
        <f t="shared" si="9"/>
        <v/>
      </c>
      <c r="BB499" s="2">
        <v>8.0</v>
      </c>
      <c r="BC499" s="2" t="s">
        <v>2420</v>
      </c>
      <c r="BD499" s="2" t="s">
        <v>101</v>
      </c>
      <c r="BF499" t="str">
        <f t="shared" si="10"/>
        <v>Google</v>
      </c>
      <c r="BG499" s="2">
        <v>10.0</v>
      </c>
      <c r="BH499" s="2" t="s">
        <v>2421</v>
      </c>
      <c r="BI499" s="2" t="s">
        <v>2422</v>
      </c>
      <c r="BJ499" s="2" t="s">
        <v>2423</v>
      </c>
      <c r="BK499" s="2">
        <v>1.0</v>
      </c>
    </row>
    <row r="500">
      <c r="A500" s="2">
        <v>497.0</v>
      </c>
      <c r="B500">
        <f>if(surveydata3!D499="", 0, 1)</f>
        <v>0</v>
      </c>
      <c r="C500">
        <f>if(surveydata3!E499="", 0, 1)</f>
        <v>0</v>
      </c>
      <c r="D500">
        <f>if(surveydata3!F499="", 0, 1)</f>
        <v>0</v>
      </c>
      <c r="E500">
        <f>if(surveydata3!G499="", 0, 1)</f>
        <v>0</v>
      </c>
      <c r="F500">
        <f>if(surveydata3!H499="", 0, 1)</f>
        <v>1</v>
      </c>
      <c r="G500">
        <f>if(surveydata3!I499="", 0, 1)</f>
        <v>0</v>
      </c>
      <c r="H500" s="4">
        <v>31540.0</v>
      </c>
      <c r="I500" s="2">
        <f t="shared" si="1"/>
        <v>32</v>
      </c>
      <c r="J500" s="2">
        <v>5.0</v>
      </c>
      <c r="K500" s="2">
        <v>20.0</v>
      </c>
      <c r="L500" s="2">
        <v>12.0</v>
      </c>
      <c r="M500" s="2">
        <v>20.0</v>
      </c>
      <c r="N500" s="2" t="s">
        <v>120</v>
      </c>
      <c r="O500" s="2">
        <v>0.0</v>
      </c>
      <c r="Q500" s="2" t="s">
        <v>2424</v>
      </c>
      <c r="R500" t="str">
        <f t="shared" si="2"/>
        <v>Poncho</v>
      </c>
      <c r="S500" s="2" t="s">
        <v>72</v>
      </c>
      <c r="U500" t="str">
        <f t="shared" si="3"/>
        <v>“Data is the new bacon"</v>
      </c>
      <c r="V500" s="2">
        <v>1.0</v>
      </c>
      <c r="W500" s="2" t="s">
        <v>315</v>
      </c>
      <c r="Y500" t="str">
        <f t="shared" si="4"/>
        <v>Software Engineer</v>
      </c>
      <c r="AA500" s="2" t="s">
        <v>2425</v>
      </c>
      <c r="AB500" t="str">
        <f t="shared" si="5"/>
        <v>Contractor</v>
      </c>
      <c r="AC500" s="2" t="s">
        <v>457</v>
      </c>
      <c r="AE500" t="str">
        <f t="shared" si="6"/>
        <v>Telecommunications</v>
      </c>
      <c r="AF500" s="2">
        <v>6.0</v>
      </c>
      <c r="AG500" s="2" t="s">
        <v>1100</v>
      </c>
      <c r="AH500" s="2" t="s">
        <v>114</v>
      </c>
      <c r="AI500" s="11">
        <f>if(surveydata3!AE499="", 0, 1)</f>
        <v>1</v>
      </c>
      <c r="AJ500" s="11">
        <f>if(surveydata3!AF499="", 0, 1)</f>
        <v>0</v>
      </c>
      <c r="AK500" s="11">
        <f>if(surveydata3!AG499="", 0, 1)</f>
        <v>0</v>
      </c>
      <c r="AL500" s="11">
        <f>if(surveydata3!AH499="", 0, 1)</f>
        <v>1</v>
      </c>
      <c r="AM500" s="11">
        <f>if(surveydata3!AI499="", 0, 1)</f>
        <v>0</v>
      </c>
      <c r="AN500" s="11">
        <f>if(surveydata3!AJ499="", 0, 1)</f>
        <v>0</v>
      </c>
      <c r="AO500" s="11">
        <f>if(surveydata3!AK499="", 0, 1)</f>
        <v>0</v>
      </c>
      <c r="AP500" s="11">
        <f>if(surveydata3!AL499="", 0, 1)</f>
        <v>0</v>
      </c>
      <c r="AQ500" s="11">
        <f>if(surveydata3!AM499="", 0, 1)</f>
        <v>0</v>
      </c>
      <c r="AR500" s="11">
        <f>if(surveydata3!AN499="", 0, 1)</f>
        <v>0</v>
      </c>
      <c r="AS500" s="2" t="s">
        <v>79</v>
      </c>
      <c r="AU500" t="str">
        <f t="shared" si="7"/>
        <v>Slack Channel</v>
      </c>
      <c r="AW500" s="2">
        <v>10.0</v>
      </c>
      <c r="AX500">
        <f t="shared" si="8"/>
        <v>10</v>
      </c>
      <c r="AY500" s="2">
        <v>2.0</v>
      </c>
      <c r="BA500">
        <f t="shared" si="9"/>
        <v>2</v>
      </c>
      <c r="BB500" s="2">
        <v>10.0</v>
      </c>
      <c r="BC500" s="2" t="s">
        <v>2426</v>
      </c>
      <c r="BD500" s="2" t="s">
        <v>101</v>
      </c>
      <c r="BF500" t="str">
        <f t="shared" si="10"/>
        <v>Google</v>
      </c>
      <c r="BG500" s="2">
        <v>10.0</v>
      </c>
      <c r="BH500" s="2" t="s">
        <v>2427</v>
      </c>
      <c r="BI500" s="2" t="s">
        <v>2428</v>
      </c>
      <c r="BJ500" s="2" t="s">
        <v>2429</v>
      </c>
    </row>
    <row r="501">
      <c r="A501" s="2">
        <v>498.0</v>
      </c>
      <c r="B501">
        <f>if(surveydata3!D500="", 0, 1)</f>
        <v>1</v>
      </c>
      <c r="C501">
        <f>if(surveydata3!E500="", 0, 1)</f>
        <v>0</v>
      </c>
      <c r="D501">
        <f>if(surveydata3!F500="", 0, 1)</f>
        <v>0</v>
      </c>
      <c r="E501">
        <f>if(surveydata3!G500="", 0, 1)</f>
        <v>0</v>
      </c>
      <c r="F501">
        <f>if(surveydata3!H500="", 0, 1)</f>
        <v>0</v>
      </c>
      <c r="G501">
        <f>if(surveydata3!I500="", 0, 1)</f>
        <v>0</v>
      </c>
      <c r="H501" s="4">
        <v>30081.0</v>
      </c>
      <c r="I501" s="2">
        <f t="shared" si="1"/>
        <v>36</v>
      </c>
      <c r="J501" s="2">
        <v>9.0</v>
      </c>
      <c r="K501" s="2">
        <v>15.0</v>
      </c>
      <c r="L501" s="2">
        <v>8.0</v>
      </c>
      <c r="M501" s="2">
        <v>20.0</v>
      </c>
      <c r="N501" s="2" t="s">
        <v>327</v>
      </c>
      <c r="O501" s="2">
        <v>1.0</v>
      </c>
      <c r="R501" t="str">
        <f t="shared" si="2"/>
        <v/>
      </c>
      <c r="U501" t="str">
        <f t="shared" si="3"/>
        <v/>
      </c>
      <c r="V501" s="2">
        <v>1.0</v>
      </c>
      <c r="W501" s="2" t="s">
        <v>11</v>
      </c>
      <c r="Y501" t="str">
        <f t="shared" si="4"/>
        <v>Other</v>
      </c>
      <c r="Z501" s="2" t="s">
        <v>111</v>
      </c>
      <c r="AB501" t="str">
        <f t="shared" si="5"/>
        <v>Individual Contributor</v>
      </c>
      <c r="AD501" s="2" t="s">
        <v>394</v>
      </c>
      <c r="AE501" t="str">
        <f t="shared" si="6"/>
        <v>Semiconductor</v>
      </c>
      <c r="AF501" s="2">
        <v>7.0</v>
      </c>
      <c r="AG501" s="2" t="s">
        <v>2430</v>
      </c>
      <c r="AH501" s="2" t="s">
        <v>114</v>
      </c>
      <c r="AI501" s="11">
        <f>if(surveydata3!AE500="", 0, 1)</f>
        <v>0</v>
      </c>
      <c r="AJ501" s="11">
        <f>if(surveydata3!AF500="", 0, 1)</f>
        <v>0</v>
      </c>
      <c r="AK501" s="11">
        <f>if(surveydata3!AG500="", 0, 1)</f>
        <v>0</v>
      </c>
      <c r="AL501" s="11">
        <f>if(surveydata3!AH500="", 0, 1)</f>
        <v>1</v>
      </c>
      <c r="AM501" s="11">
        <f>if(surveydata3!AI500="", 0, 1)</f>
        <v>0</v>
      </c>
      <c r="AN501" s="11">
        <f>if(surveydata3!AJ500="", 0, 1)</f>
        <v>0</v>
      </c>
      <c r="AO501" s="11">
        <f>if(surveydata3!AK500="", 0, 1)</f>
        <v>0</v>
      </c>
      <c r="AP501" s="11">
        <f>if(surveydata3!AL500="", 0, 1)</f>
        <v>0</v>
      </c>
      <c r="AQ501" s="11">
        <f>if(surveydata3!AM500="", 0, 1)</f>
        <v>0</v>
      </c>
      <c r="AR501" s="11">
        <f>if(surveydata3!AN500="", 0, 1)</f>
        <v>0</v>
      </c>
      <c r="AS501" s="2" t="s">
        <v>116</v>
      </c>
      <c r="AU501" t="str">
        <f t="shared" si="7"/>
        <v>Stack Overflow</v>
      </c>
      <c r="AV501" s="2">
        <v>6.0</v>
      </c>
      <c r="AX501">
        <f t="shared" si="8"/>
        <v>6</v>
      </c>
      <c r="AY501" s="2">
        <v>6.0</v>
      </c>
      <c r="BA501">
        <f t="shared" si="9"/>
        <v>6</v>
      </c>
      <c r="BB501" s="2">
        <v>20.0</v>
      </c>
      <c r="BC501" s="2" t="s">
        <v>2431</v>
      </c>
      <c r="BD501" s="2" t="s">
        <v>84</v>
      </c>
      <c r="BF501" t="str">
        <f t="shared" si="10"/>
        <v>Friend / word of mouth</v>
      </c>
      <c r="BG501" s="2">
        <v>10.0</v>
      </c>
      <c r="BH501" s="2" t="s">
        <v>2432</v>
      </c>
      <c r="BI501" s="2" t="s">
        <v>512</v>
      </c>
      <c r="BJ501" s="2" t="s">
        <v>2433</v>
      </c>
      <c r="BK501" s="2">
        <v>0.0</v>
      </c>
    </row>
    <row r="502">
      <c r="A502" s="2">
        <v>499.0</v>
      </c>
      <c r="B502">
        <f>if(surveydata3!D501="", 0, 1)</f>
        <v>0</v>
      </c>
      <c r="C502">
        <f>if(surveydata3!E501="", 0, 1)</f>
        <v>0</v>
      </c>
      <c r="D502">
        <f>if(surveydata3!F501="", 0, 1)</f>
        <v>0</v>
      </c>
      <c r="E502">
        <f>if(surveydata3!G501="", 0, 1)</f>
        <v>0</v>
      </c>
      <c r="F502">
        <f>if(surveydata3!H501="", 0, 1)</f>
        <v>1</v>
      </c>
      <c r="G502">
        <f>if(surveydata3!I501="", 0, 1)</f>
        <v>0</v>
      </c>
      <c r="H502" s="4">
        <v>32850.0</v>
      </c>
      <c r="I502" s="2">
        <f t="shared" si="1"/>
        <v>28</v>
      </c>
      <c r="J502" s="2">
        <v>7.0</v>
      </c>
      <c r="K502" s="2">
        <v>50.0</v>
      </c>
      <c r="L502" s="2">
        <v>10.0</v>
      </c>
      <c r="M502" s="2">
        <v>5.0</v>
      </c>
      <c r="N502" s="2" t="s">
        <v>70</v>
      </c>
      <c r="O502" s="2">
        <v>1.0</v>
      </c>
      <c r="R502" t="str">
        <f t="shared" si="2"/>
        <v/>
      </c>
      <c r="U502" t="str">
        <f t="shared" si="3"/>
        <v/>
      </c>
      <c r="V502" s="2">
        <v>1.0</v>
      </c>
      <c r="W502" s="2" t="s">
        <v>224</v>
      </c>
      <c r="Y502" t="str">
        <f t="shared" si="4"/>
        <v>Data Scientist</v>
      </c>
      <c r="Z502" s="2" t="s">
        <v>75</v>
      </c>
      <c r="AB502" t="str">
        <f t="shared" si="5"/>
        <v>Manager</v>
      </c>
      <c r="AC502" s="2" t="s">
        <v>123</v>
      </c>
      <c r="AE502" t="str">
        <f t="shared" si="6"/>
        <v>Technology &amp; Internet</v>
      </c>
      <c r="AF502" s="2">
        <v>5.0</v>
      </c>
      <c r="AG502" s="2" t="s">
        <v>2434</v>
      </c>
      <c r="AH502" s="2" t="s">
        <v>78</v>
      </c>
      <c r="AI502" s="11">
        <f>if(surveydata3!AE501="", 0, 1)</f>
        <v>0</v>
      </c>
      <c r="AJ502" s="11">
        <f>if(surveydata3!AF501="", 0, 1)</f>
        <v>0</v>
      </c>
      <c r="AK502" s="11">
        <f>if(surveydata3!AG501="", 0, 1)</f>
        <v>0</v>
      </c>
      <c r="AL502" s="11">
        <f>if(surveydata3!AH501="", 0, 1)</f>
        <v>0</v>
      </c>
      <c r="AM502" s="11">
        <f>if(surveydata3!AI501="", 0, 1)</f>
        <v>0</v>
      </c>
      <c r="AN502" s="11">
        <f>if(surveydata3!AJ501="", 0, 1)</f>
        <v>1</v>
      </c>
      <c r="AO502" s="11">
        <f>if(surveydata3!AK501="", 0, 1)</f>
        <v>0</v>
      </c>
      <c r="AP502" s="11">
        <f>if(surveydata3!AL501="", 0, 1)</f>
        <v>0</v>
      </c>
      <c r="AQ502" s="11">
        <f>if(surveydata3!AM501="", 0, 1)</f>
        <v>0</v>
      </c>
      <c r="AR502" s="11">
        <f>if(surveydata3!AN501="", 0, 1)</f>
        <v>0</v>
      </c>
      <c r="AS502" s="2" t="s">
        <v>97</v>
      </c>
      <c r="AU502" t="str">
        <f t="shared" si="7"/>
        <v>Forums</v>
      </c>
      <c r="AV502" s="2">
        <v>6.0</v>
      </c>
      <c r="AX502">
        <f t="shared" si="8"/>
        <v>6</v>
      </c>
      <c r="AY502" s="2">
        <v>6.0</v>
      </c>
      <c r="BA502">
        <f t="shared" si="9"/>
        <v>6</v>
      </c>
      <c r="BB502" s="2">
        <v>7.0</v>
      </c>
      <c r="BC502" s="2" t="s">
        <v>2435</v>
      </c>
      <c r="BD502" s="2" t="s">
        <v>292</v>
      </c>
      <c r="BF502" t="str">
        <f t="shared" si="10"/>
        <v>Facebook</v>
      </c>
      <c r="BG502" s="2">
        <v>10.0</v>
      </c>
      <c r="BH502" s="2" t="s">
        <v>2436</v>
      </c>
      <c r="BI502" s="2" t="s">
        <v>2437</v>
      </c>
      <c r="BJ502" s="2" t="s">
        <v>154</v>
      </c>
      <c r="BK502" s="2">
        <v>1.0</v>
      </c>
    </row>
    <row r="503">
      <c r="A503" s="2">
        <v>500.0</v>
      </c>
      <c r="B503">
        <f>if(surveydata3!D502="", 0, 1)</f>
        <v>1</v>
      </c>
      <c r="C503">
        <f>if(surveydata3!E502="", 0, 1)</f>
        <v>1</v>
      </c>
      <c r="D503">
        <f>if(surveydata3!F502="", 0, 1)</f>
        <v>0</v>
      </c>
      <c r="E503">
        <f>if(surveydata3!G502="", 0, 1)</f>
        <v>0</v>
      </c>
      <c r="F503">
        <f>if(surveydata3!H502="", 0, 1)</f>
        <v>1</v>
      </c>
      <c r="G503">
        <f>if(surveydata3!I502="", 0, 1)</f>
        <v>0</v>
      </c>
      <c r="H503" s="4">
        <v>32964.0</v>
      </c>
      <c r="I503" s="2">
        <f t="shared" si="1"/>
        <v>28</v>
      </c>
      <c r="J503" s="2">
        <v>6.0</v>
      </c>
      <c r="K503" s="2">
        <v>15.0</v>
      </c>
      <c r="L503" s="2">
        <v>8.0</v>
      </c>
      <c r="M503" s="2">
        <v>1.0</v>
      </c>
      <c r="N503" s="2" t="s">
        <v>167</v>
      </c>
      <c r="O503" s="2">
        <v>0.0</v>
      </c>
      <c r="P503" s="2" t="s">
        <v>172</v>
      </c>
      <c r="R503" t="str">
        <f t="shared" si="2"/>
        <v>hat</v>
      </c>
      <c r="S503" s="2" t="s">
        <v>130</v>
      </c>
      <c r="U503" t="str">
        <f t="shared" si="3"/>
        <v>“Machine learning for life”</v>
      </c>
      <c r="V503" s="2">
        <v>1.0</v>
      </c>
      <c r="W503" s="2" t="s">
        <v>224</v>
      </c>
      <c r="Y503" t="str">
        <f t="shared" si="4"/>
        <v>Data Scientist</v>
      </c>
      <c r="Z503" s="2" t="s">
        <v>111</v>
      </c>
      <c r="AB503" t="str">
        <f t="shared" si="5"/>
        <v>Individual Contributor</v>
      </c>
      <c r="AC503" s="2" t="s">
        <v>228</v>
      </c>
      <c r="AE503" t="str">
        <f t="shared" si="6"/>
        <v>Healthcare and Pharmaceuticals</v>
      </c>
      <c r="AF503" s="2">
        <v>0.0</v>
      </c>
      <c r="AG503" s="2" t="s">
        <v>301</v>
      </c>
      <c r="AH503" s="2" t="s">
        <v>78</v>
      </c>
      <c r="AI503" s="11">
        <f>if(surveydata3!AE502="", 0, 1)</f>
        <v>0</v>
      </c>
      <c r="AJ503" s="11">
        <f>if(surveydata3!AF502="", 0, 1)</f>
        <v>0</v>
      </c>
      <c r="AK503" s="11">
        <f>if(surveydata3!AG502="", 0, 1)</f>
        <v>0</v>
      </c>
      <c r="AL503" s="11">
        <f>if(surveydata3!AH502="", 0, 1)</f>
        <v>1</v>
      </c>
      <c r="AM503" s="11">
        <f>if(surveydata3!AI502="", 0, 1)</f>
        <v>0</v>
      </c>
      <c r="AN503" s="11">
        <f>if(surveydata3!AJ502="", 0, 1)</f>
        <v>0</v>
      </c>
      <c r="AO503" s="11">
        <f>if(surveydata3!AK502="", 0, 1)</f>
        <v>0</v>
      </c>
      <c r="AP503" s="11">
        <f>if(surveydata3!AL502="", 0, 1)</f>
        <v>0</v>
      </c>
      <c r="AQ503" s="11">
        <f>if(surveydata3!AM502="", 0, 1)</f>
        <v>0</v>
      </c>
      <c r="AR503" s="11">
        <f>if(surveydata3!AN502="", 0, 1)</f>
        <v>1</v>
      </c>
      <c r="AS503" s="2" t="s">
        <v>97</v>
      </c>
      <c r="AU503" t="str">
        <f t="shared" si="7"/>
        <v>Forums</v>
      </c>
      <c r="AV503" s="2">
        <v>4.0</v>
      </c>
      <c r="AX503">
        <f t="shared" si="8"/>
        <v>4</v>
      </c>
      <c r="AY503" s="2">
        <v>6.0</v>
      </c>
      <c r="BA503">
        <f t="shared" si="9"/>
        <v>6</v>
      </c>
      <c r="BB503" s="2">
        <v>60.0</v>
      </c>
      <c r="BC503" s="2" t="s">
        <v>2439</v>
      </c>
      <c r="BD503" s="2" t="s">
        <v>101</v>
      </c>
      <c r="BF503" t="str">
        <f t="shared" si="10"/>
        <v>Google</v>
      </c>
      <c r="BG503" s="2">
        <v>10.0</v>
      </c>
      <c r="BH503" s="2" t="s">
        <v>2440</v>
      </c>
      <c r="BK503" s="2">
        <v>1.0</v>
      </c>
    </row>
    <row r="504">
      <c r="A504" s="2">
        <v>501.0</v>
      </c>
      <c r="B504">
        <f>if(surveydata3!D503="", 0, 1)</f>
        <v>0</v>
      </c>
      <c r="C504">
        <f>if(surveydata3!E503="", 0, 1)</f>
        <v>1</v>
      </c>
      <c r="D504">
        <f>if(surveydata3!F503="", 0, 1)</f>
        <v>0</v>
      </c>
      <c r="E504">
        <f>if(surveydata3!G503="", 0, 1)</f>
        <v>0</v>
      </c>
      <c r="F504">
        <f>if(surveydata3!H503="", 0, 1)</f>
        <v>1</v>
      </c>
      <c r="G504">
        <f>if(surveydata3!I503="", 0, 1)</f>
        <v>0</v>
      </c>
      <c r="H504" s="4">
        <v>25965.0</v>
      </c>
      <c r="I504" s="2">
        <f t="shared" si="1"/>
        <v>47</v>
      </c>
      <c r="J504" s="2">
        <v>8.0</v>
      </c>
      <c r="K504" s="2">
        <v>30.0</v>
      </c>
      <c r="L504" s="2">
        <v>9.0</v>
      </c>
      <c r="M504" s="2">
        <v>4.0</v>
      </c>
      <c r="N504" s="2" t="s">
        <v>120</v>
      </c>
      <c r="O504" s="2">
        <v>1.0</v>
      </c>
      <c r="R504" t="str">
        <f t="shared" si="2"/>
        <v/>
      </c>
      <c r="U504" t="str">
        <f t="shared" si="3"/>
        <v/>
      </c>
      <c r="V504" s="2">
        <v>1.0</v>
      </c>
      <c r="W504" s="2" t="s">
        <v>524</v>
      </c>
      <c r="Y504" t="str">
        <f t="shared" si="4"/>
        <v>Consulting</v>
      </c>
      <c r="Z504" s="2" t="s">
        <v>75</v>
      </c>
      <c r="AB504" t="str">
        <f t="shared" si="5"/>
        <v>Manager</v>
      </c>
      <c r="AC504" s="2" t="s">
        <v>374</v>
      </c>
      <c r="AE504" t="str">
        <f t="shared" si="6"/>
        <v>Automotive</v>
      </c>
      <c r="AF504" s="2">
        <v>23.0</v>
      </c>
      <c r="AG504" s="2" t="s">
        <v>2441</v>
      </c>
      <c r="AH504" s="2" t="s">
        <v>236</v>
      </c>
      <c r="AI504" s="11">
        <f>if(surveydata3!AE503="", 0, 1)</f>
        <v>0</v>
      </c>
      <c r="AJ504" s="11">
        <f>if(surveydata3!AF503="", 0, 1)</f>
        <v>0</v>
      </c>
      <c r="AK504" s="11">
        <f>if(surveydata3!AG503="", 0, 1)</f>
        <v>0</v>
      </c>
      <c r="AL504" s="11">
        <f>if(surveydata3!AH503="", 0, 1)</f>
        <v>0</v>
      </c>
      <c r="AM504" s="11">
        <f>if(surveydata3!AI503="", 0, 1)</f>
        <v>0</v>
      </c>
      <c r="AN504" s="11">
        <f>if(surveydata3!AJ503="", 0, 1)</f>
        <v>1</v>
      </c>
      <c r="AO504" s="11">
        <f>if(surveydata3!AK503="", 0, 1)</f>
        <v>0</v>
      </c>
      <c r="AP504" s="11">
        <f>if(surveydata3!AL503="", 0, 1)</f>
        <v>0</v>
      </c>
      <c r="AQ504" s="11">
        <f>if(surveydata3!AM503="", 0, 1)</f>
        <v>0</v>
      </c>
      <c r="AR504" s="11">
        <f>if(surveydata3!AN503="", 0, 1)</f>
        <v>0</v>
      </c>
      <c r="AS504" s="2" t="s">
        <v>79</v>
      </c>
      <c r="AU504" t="str">
        <f t="shared" si="7"/>
        <v>Slack Channel</v>
      </c>
      <c r="AW504" s="2">
        <v>23.0</v>
      </c>
      <c r="AX504">
        <f t="shared" si="8"/>
        <v>23</v>
      </c>
      <c r="AY504" s="2">
        <v>2.0</v>
      </c>
      <c r="BA504">
        <f t="shared" si="9"/>
        <v>2</v>
      </c>
      <c r="BB504" s="2">
        <v>15.0</v>
      </c>
      <c r="BC504" s="2" t="s">
        <v>2442</v>
      </c>
      <c r="BD504" s="2" t="s">
        <v>84</v>
      </c>
      <c r="BF504" t="str">
        <f t="shared" si="10"/>
        <v>Friend / word of mouth</v>
      </c>
      <c r="BG504" s="2">
        <v>8.0</v>
      </c>
      <c r="BH504" s="2" t="s">
        <v>2443</v>
      </c>
      <c r="BI504" s="2" t="s">
        <v>2444</v>
      </c>
      <c r="BJ504" s="2" t="s">
        <v>2445</v>
      </c>
      <c r="BK504" s="2">
        <v>0.0</v>
      </c>
    </row>
    <row r="505">
      <c r="A505" s="2">
        <v>502.0</v>
      </c>
      <c r="B505">
        <f>if(surveydata3!D504="", 0, 1)</f>
        <v>0</v>
      </c>
      <c r="C505">
        <f>if(surveydata3!E504="", 0, 1)</f>
        <v>1</v>
      </c>
      <c r="D505">
        <f>if(surveydata3!F504="", 0, 1)</f>
        <v>0</v>
      </c>
      <c r="E505">
        <f>if(surveydata3!G504="", 0, 1)</f>
        <v>0</v>
      </c>
      <c r="F505">
        <f>if(surveydata3!H504="", 0, 1)</f>
        <v>0</v>
      </c>
      <c r="G505">
        <f>if(surveydata3!I504="", 0, 1)</f>
        <v>0</v>
      </c>
      <c r="H505" s="4">
        <v>30672.0</v>
      </c>
      <c r="I505" s="2">
        <f t="shared" si="1"/>
        <v>34</v>
      </c>
      <c r="J505" s="2">
        <v>7.0</v>
      </c>
      <c r="K505" s="2">
        <v>20.0</v>
      </c>
      <c r="L505" s="2">
        <v>10.0</v>
      </c>
      <c r="M505" s="2">
        <v>24.0</v>
      </c>
      <c r="N505" s="2" t="s">
        <v>134</v>
      </c>
      <c r="O505" s="2">
        <v>1.0</v>
      </c>
      <c r="R505" t="str">
        <f t="shared" si="2"/>
        <v/>
      </c>
      <c r="U505" t="str">
        <f t="shared" si="3"/>
        <v/>
      </c>
      <c r="V505" s="2">
        <v>1.0</v>
      </c>
      <c r="W505" s="2" t="s">
        <v>315</v>
      </c>
      <c r="Y505" t="str">
        <f t="shared" si="4"/>
        <v>Software Engineer</v>
      </c>
      <c r="Z505" s="2" t="s">
        <v>111</v>
      </c>
      <c r="AB505" t="str">
        <f t="shared" si="5"/>
        <v>Individual Contributor</v>
      </c>
      <c r="AC505" s="2" t="s">
        <v>457</v>
      </c>
      <c r="AE505" t="str">
        <f t="shared" si="6"/>
        <v>Telecommunications</v>
      </c>
      <c r="AF505" s="2">
        <v>10.0</v>
      </c>
      <c r="AG505" s="2" t="s">
        <v>2446</v>
      </c>
      <c r="AH505" s="2" t="s">
        <v>114</v>
      </c>
      <c r="AI505" s="11">
        <f>if(surveydata3!AE504="", 0, 1)</f>
        <v>0</v>
      </c>
      <c r="AJ505" s="11">
        <f>if(surveydata3!AF504="", 0, 1)</f>
        <v>0</v>
      </c>
      <c r="AK505" s="11">
        <f>if(surveydata3!AG504="", 0, 1)</f>
        <v>0</v>
      </c>
      <c r="AL505" s="11">
        <f>if(surveydata3!AH504="", 0, 1)</f>
        <v>1</v>
      </c>
      <c r="AM505" s="11">
        <f>if(surveydata3!AI504="", 0, 1)</f>
        <v>0</v>
      </c>
      <c r="AN505" s="11">
        <f>if(surveydata3!AJ504="", 0, 1)</f>
        <v>0</v>
      </c>
      <c r="AO505" s="11">
        <f>if(surveydata3!AK504="", 0, 1)</f>
        <v>0</v>
      </c>
      <c r="AP505" s="11">
        <f>if(surveydata3!AL504="", 0, 1)</f>
        <v>0</v>
      </c>
      <c r="AQ505" s="11">
        <f>if(surveydata3!AM504="", 0, 1)</f>
        <v>0</v>
      </c>
      <c r="AR505" s="11">
        <f>if(surveydata3!AN504="", 0, 1)</f>
        <v>0</v>
      </c>
      <c r="AS505" s="2" t="s">
        <v>97</v>
      </c>
      <c r="AU505" t="str">
        <f t="shared" si="7"/>
        <v>Forums</v>
      </c>
      <c r="AV505" s="2">
        <v>5.0</v>
      </c>
      <c r="AX505">
        <f t="shared" si="8"/>
        <v>5</v>
      </c>
      <c r="AY505" s="2">
        <v>1.0</v>
      </c>
      <c r="BA505">
        <f t="shared" si="9"/>
        <v>1</v>
      </c>
      <c r="BB505" s="2">
        <v>6.0</v>
      </c>
      <c r="BC505" s="2" t="s">
        <v>2447</v>
      </c>
      <c r="BD505" s="2" t="s">
        <v>101</v>
      </c>
      <c r="BF505" t="str">
        <f t="shared" si="10"/>
        <v>Google</v>
      </c>
      <c r="BG505" s="2">
        <v>10.0</v>
      </c>
      <c r="BH505" s="2" t="s">
        <v>2448</v>
      </c>
      <c r="BI505" s="2" t="s">
        <v>2449</v>
      </c>
      <c r="BJ505" s="2" t="s">
        <v>202</v>
      </c>
      <c r="BK505" s="2">
        <v>1.0</v>
      </c>
    </row>
    <row r="506">
      <c r="A506" s="2">
        <v>503.0</v>
      </c>
      <c r="B506">
        <f>if(surveydata3!D505="", 0, 1)</f>
        <v>0</v>
      </c>
      <c r="C506">
        <f>if(surveydata3!E505="", 0, 1)</f>
        <v>0</v>
      </c>
      <c r="D506">
        <f>if(surveydata3!F505="", 0, 1)</f>
        <v>0</v>
      </c>
      <c r="E506">
        <f>if(surveydata3!G505="", 0, 1)</f>
        <v>0</v>
      </c>
      <c r="F506">
        <f>if(surveydata3!H505="", 0, 1)</f>
        <v>1</v>
      </c>
      <c r="G506">
        <f>if(surveydata3!I505="", 0, 1)</f>
        <v>0</v>
      </c>
      <c r="H506" s="4">
        <v>28203.0</v>
      </c>
      <c r="I506" s="2">
        <f t="shared" si="1"/>
        <v>41</v>
      </c>
      <c r="J506" s="2">
        <v>6.0</v>
      </c>
      <c r="K506" s="2">
        <v>30.0</v>
      </c>
      <c r="L506" s="2">
        <v>7.0</v>
      </c>
      <c r="M506" s="2">
        <v>6.0</v>
      </c>
      <c r="N506" s="2" t="s">
        <v>87</v>
      </c>
      <c r="O506" s="2">
        <v>0.0</v>
      </c>
      <c r="P506" s="2" t="s">
        <v>193</v>
      </c>
      <c r="R506" t="str">
        <f t="shared" si="2"/>
        <v>shoes (brand is TBD… probably Adidas or Puma)</v>
      </c>
      <c r="S506" s="2" t="s">
        <v>135</v>
      </c>
      <c r="U506" t="str">
        <f t="shared" si="3"/>
        <v>“A quality life demands quality questions”</v>
      </c>
      <c r="V506" s="2">
        <v>1.0</v>
      </c>
      <c r="W506" s="2" t="s">
        <v>110</v>
      </c>
      <c r="Y506" t="str">
        <f t="shared" si="4"/>
        <v>Business/Strategy</v>
      </c>
      <c r="Z506" s="2" t="s">
        <v>75</v>
      </c>
      <c r="AB506" t="str">
        <f t="shared" si="5"/>
        <v>Manager</v>
      </c>
      <c r="AD506" s="2" t="s">
        <v>2450</v>
      </c>
      <c r="AE506" t="str">
        <f t="shared" si="6"/>
        <v>financial</v>
      </c>
      <c r="AF506" s="2">
        <v>20.0</v>
      </c>
      <c r="AG506" s="2" t="s">
        <v>2451</v>
      </c>
      <c r="AH506" s="2" t="s">
        <v>464</v>
      </c>
      <c r="AI506" s="11">
        <f>if(surveydata3!AE505="", 0, 1)</f>
        <v>0</v>
      </c>
      <c r="AJ506" s="11">
        <f>if(surveydata3!AF505="", 0, 1)</f>
        <v>0</v>
      </c>
      <c r="AK506" s="11">
        <f>if(surveydata3!AG505="", 0, 1)</f>
        <v>0</v>
      </c>
      <c r="AL506" s="11">
        <f>if(surveydata3!AH505="", 0, 1)</f>
        <v>1</v>
      </c>
      <c r="AM506" s="11">
        <f>if(surveydata3!AI505="", 0, 1)</f>
        <v>0</v>
      </c>
      <c r="AN506" s="11">
        <f>if(surveydata3!AJ505="", 0, 1)</f>
        <v>0</v>
      </c>
      <c r="AO506" s="11">
        <f>if(surveydata3!AK505="", 0, 1)</f>
        <v>0</v>
      </c>
      <c r="AP506" s="11">
        <f>if(surveydata3!AL505="", 0, 1)</f>
        <v>0</v>
      </c>
      <c r="AQ506" s="11">
        <f>if(surveydata3!AM505="", 0, 1)</f>
        <v>0</v>
      </c>
      <c r="AR506" s="11">
        <f>if(surveydata3!AN505="", 0, 1)</f>
        <v>0</v>
      </c>
      <c r="AS506" s="2" t="s">
        <v>237</v>
      </c>
      <c r="AU506" t="str">
        <f t="shared" si="7"/>
        <v>Mentor Help (classroom or 1:1 mentors)</v>
      </c>
      <c r="AV506" s="2">
        <v>6.0</v>
      </c>
      <c r="AX506">
        <f t="shared" si="8"/>
        <v>6</v>
      </c>
      <c r="AY506" s="2">
        <v>5.0</v>
      </c>
      <c r="BA506">
        <f t="shared" si="9"/>
        <v>5</v>
      </c>
      <c r="BB506" s="2">
        <v>100.0</v>
      </c>
      <c r="BC506" s="2" t="s">
        <v>2452</v>
      </c>
      <c r="BD506" s="2" t="s">
        <v>101</v>
      </c>
      <c r="BF506" t="str">
        <f t="shared" si="10"/>
        <v>Google</v>
      </c>
      <c r="BG506" s="2">
        <v>9.0</v>
      </c>
      <c r="BH506" s="2" t="s">
        <v>2453</v>
      </c>
      <c r="BI506" s="2" t="s">
        <v>600</v>
      </c>
      <c r="BJ506" s="2" t="s">
        <v>202</v>
      </c>
      <c r="BK506" s="2">
        <v>0.0</v>
      </c>
    </row>
    <row r="507">
      <c r="A507" s="2">
        <v>504.0</v>
      </c>
      <c r="B507">
        <f>if(surveydata3!D506="", 0, 1)</f>
        <v>1</v>
      </c>
      <c r="C507">
        <f>if(surveydata3!E506="", 0, 1)</f>
        <v>0</v>
      </c>
      <c r="D507">
        <f>if(surveydata3!F506="", 0, 1)</f>
        <v>0</v>
      </c>
      <c r="E507">
        <f>if(surveydata3!G506="", 0, 1)</f>
        <v>0</v>
      </c>
      <c r="F507">
        <f>if(surveydata3!H506="", 0, 1)</f>
        <v>1</v>
      </c>
      <c r="G507">
        <f>if(surveydata3!I506="", 0, 1)</f>
        <v>0</v>
      </c>
      <c r="H507" s="4">
        <v>31758.0</v>
      </c>
      <c r="I507" s="2">
        <f t="shared" si="1"/>
        <v>31</v>
      </c>
      <c r="J507" s="2">
        <v>6.0</v>
      </c>
      <c r="K507" s="2">
        <v>60.0</v>
      </c>
      <c r="L507" s="2">
        <v>10.0</v>
      </c>
      <c r="M507" s="2">
        <v>6.0</v>
      </c>
      <c r="N507" s="2" t="s">
        <v>291</v>
      </c>
      <c r="O507" s="2">
        <v>1.0</v>
      </c>
      <c r="R507" t="str">
        <f t="shared" si="2"/>
        <v/>
      </c>
      <c r="U507" t="str">
        <f t="shared" si="3"/>
        <v/>
      </c>
      <c r="V507" s="2">
        <v>1.0</v>
      </c>
      <c r="W507" s="2" t="s">
        <v>315</v>
      </c>
      <c r="Y507" t="str">
        <f t="shared" si="4"/>
        <v>Software Engineer</v>
      </c>
      <c r="Z507" s="2" t="s">
        <v>111</v>
      </c>
      <c r="AB507" t="str">
        <f t="shared" si="5"/>
        <v>Individual Contributor</v>
      </c>
      <c r="AC507" s="2" t="s">
        <v>123</v>
      </c>
      <c r="AE507" t="str">
        <f t="shared" si="6"/>
        <v>Technology &amp; Internet</v>
      </c>
      <c r="AF507" s="2">
        <v>9.0</v>
      </c>
      <c r="AG507" s="2" t="s">
        <v>2454</v>
      </c>
      <c r="AH507" s="2" t="s">
        <v>78</v>
      </c>
      <c r="AI507" s="11">
        <f>if(surveydata3!AE506="", 0, 1)</f>
        <v>0</v>
      </c>
      <c r="AJ507" s="11">
        <f>if(surveydata3!AF506="", 0, 1)</f>
        <v>0</v>
      </c>
      <c r="AK507" s="11">
        <f>if(surveydata3!AG506="", 0, 1)</f>
        <v>0</v>
      </c>
      <c r="AL507" s="11">
        <f>if(surveydata3!AH506="", 0, 1)</f>
        <v>0</v>
      </c>
      <c r="AM507" s="11">
        <f>if(surveydata3!AI506="", 0, 1)</f>
        <v>0</v>
      </c>
      <c r="AN507" s="11">
        <f>if(surveydata3!AJ506="", 0, 1)</f>
        <v>1</v>
      </c>
      <c r="AO507" s="11">
        <f>if(surveydata3!AK506="", 0, 1)</f>
        <v>0</v>
      </c>
      <c r="AP507" s="11">
        <f>if(surveydata3!AL506="", 0, 1)</f>
        <v>0</v>
      </c>
      <c r="AQ507" s="11">
        <f>if(surveydata3!AM506="", 0, 1)</f>
        <v>0</v>
      </c>
      <c r="AR507" s="11">
        <f>if(surveydata3!AN506="", 0, 1)</f>
        <v>0</v>
      </c>
      <c r="AS507" s="2" t="s">
        <v>97</v>
      </c>
      <c r="AU507" t="str">
        <f t="shared" si="7"/>
        <v>Forums</v>
      </c>
      <c r="AV507" s="2">
        <v>5.0</v>
      </c>
      <c r="AX507">
        <f t="shared" si="8"/>
        <v>5</v>
      </c>
      <c r="AY507" s="2">
        <v>5.0</v>
      </c>
      <c r="BA507">
        <f t="shared" si="9"/>
        <v>5</v>
      </c>
      <c r="BB507" s="2">
        <v>5.0</v>
      </c>
      <c r="BC507" s="2" t="s">
        <v>2455</v>
      </c>
      <c r="BD507" s="2" t="s">
        <v>101</v>
      </c>
      <c r="BF507" t="str">
        <f t="shared" si="10"/>
        <v>Google</v>
      </c>
      <c r="BG507" s="2">
        <v>10.0</v>
      </c>
      <c r="BH507" s="2" t="s">
        <v>2456</v>
      </c>
      <c r="BI507" s="2" t="s">
        <v>2457</v>
      </c>
      <c r="BJ507" s="2" t="s">
        <v>2458</v>
      </c>
      <c r="BK507" s="2">
        <v>1.0</v>
      </c>
    </row>
    <row r="508">
      <c r="A508" s="2">
        <v>505.0</v>
      </c>
      <c r="B508">
        <f>if(surveydata3!D507="", 0, 1)</f>
        <v>1</v>
      </c>
      <c r="C508">
        <f>if(surveydata3!E507="", 0, 1)</f>
        <v>0</v>
      </c>
      <c r="D508">
        <f>if(surveydata3!F507="", 0, 1)</f>
        <v>0</v>
      </c>
      <c r="E508">
        <f>if(surveydata3!G507="", 0, 1)</f>
        <v>0</v>
      </c>
      <c r="F508">
        <f>if(surveydata3!H507="", 0, 1)</f>
        <v>0</v>
      </c>
      <c r="G508">
        <f>if(surveydata3!I507="", 0, 1)</f>
        <v>0</v>
      </c>
      <c r="H508" s="4">
        <v>32136.0</v>
      </c>
      <c r="I508" s="2">
        <f t="shared" si="1"/>
        <v>30</v>
      </c>
      <c r="J508" s="2">
        <v>6.0</v>
      </c>
      <c r="K508" s="2">
        <v>2.0</v>
      </c>
      <c r="L508" s="2">
        <v>10.0</v>
      </c>
      <c r="M508" s="2">
        <v>10.0</v>
      </c>
      <c r="N508" s="2" t="s">
        <v>134</v>
      </c>
      <c r="O508" s="2">
        <v>1.0</v>
      </c>
      <c r="R508" t="str">
        <f t="shared" si="2"/>
        <v/>
      </c>
      <c r="U508" t="str">
        <f t="shared" si="3"/>
        <v/>
      </c>
      <c r="V508" s="2">
        <v>1.0</v>
      </c>
      <c r="W508" s="2" t="s">
        <v>206</v>
      </c>
      <c r="Y508" t="str">
        <f t="shared" si="4"/>
        <v>Artificial Intelligence Engineer</v>
      </c>
      <c r="Z508" s="2" t="s">
        <v>111</v>
      </c>
      <c r="AB508" t="str">
        <f t="shared" si="5"/>
        <v>Individual Contributor</v>
      </c>
      <c r="AC508" s="2" t="s">
        <v>123</v>
      </c>
      <c r="AE508" t="str">
        <f t="shared" si="6"/>
        <v>Technology &amp; Internet</v>
      </c>
      <c r="AF508" s="2">
        <v>1.0</v>
      </c>
      <c r="AG508" s="2" t="s">
        <v>567</v>
      </c>
      <c r="AH508" s="2" t="s">
        <v>114</v>
      </c>
      <c r="AI508" s="11">
        <f>if(surveydata3!AE507="", 0, 1)</f>
        <v>0</v>
      </c>
      <c r="AJ508" s="11">
        <f>if(surveydata3!AF507="", 0, 1)</f>
        <v>0</v>
      </c>
      <c r="AK508" s="11">
        <f>if(surveydata3!AG507="", 0, 1)</f>
        <v>0</v>
      </c>
      <c r="AL508" s="11">
        <f>if(surveydata3!AH507="", 0, 1)</f>
        <v>0</v>
      </c>
      <c r="AM508" s="11">
        <f>if(surveydata3!AI507="", 0, 1)</f>
        <v>0</v>
      </c>
      <c r="AN508" s="11">
        <f>if(surveydata3!AJ507="", 0, 1)</f>
        <v>1</v>
      </c>
      <c r="AO508" s="11">
        <f>if(surveydata3!AK507="", 0, 1)</f>
        <v>0</v>
      </c>
      <c r="AP508" s="11">
        <f>if(surveydata3!AL507="", 0, 1)</f>
        <v>0</v>
      </c>
      <c r="AQ508" s="11">
        <f>if(surveydata3!AM507="", 0, 1)</f>
        <v>0</v>
      </c>
      <c r="AR508" s="11">
        <f>if(surveydata3!AN507="", 0, 1)</f>
        <v>0</v>
      </c>
      <c r="AS508" s="2" t="s">
        <v>79</v>
      </c>
      <c r="AU508" t="str">
        <f t="shared" si="7"/>
        <v>Slack Channel</v>
      </c>
      <c r="AW508" s="2">
        <v>10.0</v>
      </c>
      <c r="AX508">
        <f t="shared" si="8"/>
        <v>10</v>
      </c>
      <c r="AY508" s="2">
        <v>3.0</v>
      </c>
      <c r="BA508">
        <f t="shared" si="9"/>
        <v>3</v>
      </c>
      <c r="BB508" s="2">
        <v>6.0</v>
      </c>
      <c r="BC508" s="2" t="s">
        <v>2459</v>
      </c>
      <c r="BD508" s="2" t="s">
        <v>101</v>
      </c>
      <c r="BF508" t="str">
        <f t="shared" si="10"/>
        <v>Google</v>
      </c>
      <c r="BG508" s="2">
        <v>8.0</v>
      </c>
      <c r="BH508" s="2" t="s">
        <v>2460</v>
      </c>
      <c r="BI508" s="2" t="s">
        <v>2461</v>
      </c>
      <c r="BK508" s="2">
        <v>0.0</v>
      </c>
    </row>
    <row r="509">
      <c r="A509" s="2">
        <v>506.0</v>
      </c>
      <c r="B509">
        <f>if(surveydata3!D508="", 0, 1)</f>
        <v>1</v>
      </c>
      <c r="C509">
        <f>if(surveydata3!E508="", 0, 1)</f>
        <v>0</v>
      </c>
      <c r="D509">
        <f>if(surveydata3!F508="", 0, 1)</f>
        <v>0</v>
      </c>
      <c r="E509">
        <f>if(surveydata3!G508="", 0, 1)</f>
        <v>0</v>
      </c>
      <c r="F509">
        <f>if(surveydata3!H508="", 0, 1)</f>
        <v>0</v>
      </c>
      <c r="G509">
        <f>if(surveydata3!I508="", 0, 1)</f>
        <v>0</v>
      </c>
      <c r="H509" s="4">
        <v>32478.0</v>
      </c>
      <c r="I509" s="2">
        <f t="shared" si="1"/>
        <v>29</v>
      </c>
      <c r="J509" s="2">
        <v>8.0</v>
      </c>
      <c r="K509" s="2">
        <v>0.0</v>
      </c>
      <c r="L509" s="2">
        <v>8.0</v>
      </c>
      <c r="M509" s="2">
        <v>4.0</v>
      </c>
      <c r="N509" s="2" t="s">
        <v>87</v>
      </c>
      <c r="O509" s="2">
        <v>1.0</v>
      </c>
      <c r="P509" s="2" t="s">
        <v>71</v>
      </c>
      <c r="R509" t="str">
        <f t="shared" si="2"/>
        <v>hoodie</v>
      </c>
      <c r="S509" s="2" t="s">
        <v>135</v>
      </c>
      <c r="U509" t="str">
        <f t="shared" si="3"/>
        <v>“A quality life demands quality questions”</v>
      </c>
      <c r="V509" s="2">
        <v>0.0</v>
      </c>
      <c r="Y509" t="str">
        <f t="shared" si="4"/>
        <v/>
      </c>
      <c r="AB509" t="str">
        <f t="shared" si="5"/>
        <v/>
      </c>
      <c r="AE509" t="str">
        <f t="shared" si="6"/>
        <v/>
      </c>
      <c r="AH509" s="2" t="s">
        <v>464</v>
      </c>
      <c r="AI509" s="11">
        <f>if(surveydata3!AE508="", 0, 1)</f>
        <v>1</v>
      </c>
      <c r="AJ509" s="11">
        <f>if(surveydata3!AF508="", 0, 1)</f>
        <v>0</v>
      </c>
      <c r="AK509" s="11">
        <f>if(surveydata3!AG508="", 0, 1)</f>
        <v>1</v>
      </c>
      <c r="AL509" s="11">
        <f>if(surveydata3!AH508="", 0, 1)</f>
        <v>0</v>
      </c>
      <c r="AM509" s="11">
        <f>if(surveydata3!AI508="", 0, 1)</f>
        <v>0</v>
      </c>
      <c r="AN509" s="11">
        <f>if(surveydata3!AJ508="", 0, 1)</f>
        <v>0</v>
      </c>
      <c r="AO509" s="11">
        <f>if(surveydata3!AK508="", 0, 1)</f>
        <v>0</v>
      </c>
      <c r="AP509" s="11">
        <f>if(surveydata3!AL508="", 0, 1)</f>
        <v>0</v>
      </c>
      <c r="AQ509" s="11">
        <f>if(surveydata3!AM508="", 0, 1)</f>
        <v>0</v>
      </c>
      <c r="AR509" s="11">
        <f>if(surveydata3!AN508="", 0, 1)</f>
        <v>0</v>
      </c>
      <c r="AS509" s="2" t="s">
        <v>116</v>
      </c>
      <c r="AU509" t="str">
        <f t="shared" si="7"/>
        <v>Stack Overflow</v>
      </c>
      <c r="AW509" s="2">
        <v>35.0</v>
      </c>
      <c r="AX509">
        <f t="shared" si="8"/>
        <v>35</v>
      </c>
      <c r="AZ509" s="2">
        <v>56.0</v>
      </c>
      <c r="BA509">
        <f t="shared" si="9"/>
        <v>56</v>
      </c>
      <c r="BB509" s="2">
        <v>112.0</v>
      </c>
      <c r="BC509" s="2" t="s">
        <v>2462</v>
      </c>
      <c r="BD509" s="2" t="s">
        <v>101</v>
      </c>
      <c r="BF509" t="str">
        <f t="shared" si="10"/>
        <v>Google</v>
      </c>
      <c r="BG509" s="2">
        <v>10.0</v>
      </c>
      <c r="BH509" s="2" t="s">
        <v>2463</v>
      </c>
      <c r="BI509" s="2" t="s">
        <v>2464</v>
      </c>
      <c r="BJ509" s="2" t="s">
        <v>2465</v>
      </c>
    </row>
    <row r="510">
      <c r="A510" s="2">
        <v>507.0</v>
      </c>
      <c r="B510">
        <f>if(surveydata3!D509="", 0, 1)</f>
        <v>1</v>
      </c>
      <c r="C510">
        <f>if(surveydata3!E509="", 0, 1)</f>
        <v>0</v>
      </c>
      <c r="D510">
        <f>if(surveydata3!F509="", 0, 1)</f>
        <v>0</v>
      </c>
      <c r="E510">
        <f>if(surveydata3!G509="", 0, 1)</f>
        <v>0</v>
      </c>
      <c r="F510">
        <f>if(surveydata3!H509="", 0, 1)</f>
        <v>0</v>
      </c>
      <c r="G510">
        <f>if(surveydata3!I509="", 0, 1)</f>
        <v>0</v>
      </c>
      <c r="H510" s="4">
        <v>29313.0</v>
      </c>
      <c r="I510" s="2">
        <f t="shared" si="1"/>
        <v>38</v>
      </c>
      <c r="J510" s="2">
        <v>7.0</v>
      </c>
      <c r="K510" s="2">
        <v>0.0</v>
      </c>
      <c r="L510" s="2">
        <v>5.0</v>
      </c>
      <c r="M510" s="2">
        <v>8.0</v>
      </c>
      <c r="N510" s="2" t="s">
        <v>192</v>
      </c>
      <c r="O510" s="2">
        <v>0.0</v>
      </c>
      <c r="P510" s="2" t="s">
        <v>193</v>
      </c>
      <c r="R510" t="str">
        <f t="shared" si="2"/>
        <v>shoes (brand is TBD… probably Adidas or Puma)</v>
      </c>
      <c r="T510" s="2" t="s">
        <v>2466</v>
      </c>
      <c r="U510" t="str">
        <f t="shared" si="3"/>
        <v>"Deep learner"</v>
      </c>
      <c r="V510" s="2">
        <v>0.0</v>
      </c>
      <c r="Y510" t="str">
        <f t="shared" si="4"/>
        <v/>
      </c>
      <c r="AB510" t="str">
        <f t="shared" si="5"/>
        <v/>
      </c>
      <c r="AE510" t="str">
        <f t="shared" si="6"/>
        <v/>
      </c>
      <c r="AH510" s="2" t="s">
        <v>114</v>
      </c>
      <c r="AI510" s="11">
        <f>if(surveydata3!AE509="", 0, 1)</f>
        <v>0</v>
      </c>
      <c r="AJ510" s="11">
        <f>if(surveydata3!AF509="", 0, 1)</f>
        <v>0</v>
      </c>
      <c r="AK510" s="11">
        <f>if(surveydata3!AG509="", 0, 1)</f>
        <v>0</v>
      </c>
      <c r="AL510" s="11">
        <f>if(surveydata3!AH509="", 0, 1)</f>
        <v>0</v>
      </c>
      <c r="AM510" s="11">
        <f>if(surveydata3!AI509="", 0, 1)</f>
        <v>1</v>
      </c>
      <c r="AN510" s="11">
        <f>if(surveydata3!AJ509="", 0, 1)</f>
        <v>1</v>
      </c>
      <c r="AO510" s="11">
        <f>if(surveydata3!AK509="", 0, 1)</f>
        <v>0</v>
      </c>
      <c r="AP510" s="11">
        <f>if(surveydata3!AL509="", 0, 1)</f>
        <v>0</v>
      </c>
      <c r="AQ510" s="11">
        <f>if(surveydata3!AM509="", 0, 1)</f>
        <v>0</v>
      </c>
      <c r="AR510" s="11">
        <f>if(surveydata3!AN509="", 0, 1)</f>
        <v>0</v>
      </c>
      <c r="AS510" s="2" t="s">
        <v>97</v>
      </c>
      <c r="AU510" t="str">
        <f t="shared" si="7"/>
        <v>Forums</v>
      </c>
      <c r="AW510" s="2">
        <v>8.0</v>
      </c>
      <c r="AX510">
        <f t="shared" si="8"/>
        <v>8</v>
      </c>
      <c r="AZ510" s="2">
        <v>16.0</v>
      </c>
      <c r="BA510">
        <f t="shared" si="9"/>
        <v>16</v>
      </c>
      <c r="BB510" s="2">
        <v>8.0</v>
      </c>
      <c r="BC510" s="2" t="s">
        <v>2467</v>
      </c>
      <c r="BD510" s="2" t="s">
        <v>101</v>
      </c>
      <c r="BF510" t="str">
        <f t="shared" si="10"/>
        <v>Google</v>
      </c>
      <c r="BG510" s="2">
        <v>9.0</v>
      </c>
      <c r="BH510" s="2" t="s">
        <v>2468</v>
      </c>
      <c r="BI510" s="2" t="s">
        <v>2469</v>
      </c>
      <c r="BJ510" s="2" t="s">
        <v>2470</v>
      </c>
      <c r="BK510" s="2">
        <v>1.0</v>
      </c>
    </row>
    <row r="511">
      <c r="A511" s="2">
        <v>508.0</v>
      </c>
      <c r="B511">
        <f>if(surveydata3!D510="", 0, 1)</f>
        <v>1</v>
      </c>
      <c r="C511">
        <f>if(surveydata3!E510="", 0, 1)</f>
        <v>0</v>
      </c>
      <c r="D511">
        <f>if(surveydata3!F510="", 0, 1)</f>
        <v>0</v>
      </c>
      <c r="E511">
        <f>if(surveydata3!G510="", 0, 1)</f>
        <v>0</v>
      </c>
      <c r="F511">
        <f>if(surveydata3!H510="", 0, 1)</f>
        <v>0</v>
      </c>
      <c r="G511">
        <f>if(surveydata3!I510="", 0, 1)</f>
        <v>0</v>
      </c>
      <c r="H511" s="4">
        <v>33993.0</v>
      </c>
      <c r="I511" s="2">
        <f t="shared" si="1"/>
        <v>25</v>
      </c>
      <c r="J511" s="2">
        <v>7.0</v>
      </c>
      <c r="K511" s="2">
        <v>20.0</v>
      </c>
      <c r="L511" s="2">
        <v>5.0</v>
      </c>
      <c r="M511" s="2">
        <v>36.0</v>
      </c>
      <c r="N511" s="2" t="s">
        <v>437</v>
      </c>
      <c r="O511" s="2">
        <v>0.0</v>
      </c>
      <c r="P511" s="2" t="s">
        <v>108</v>
      </c>
      <c r="R511" t="str">
        <f t="shared" si="2"/>
        <v>jacket (brand is TBD... probably Patagonia)</v>
      </c>
      <c r="S511" s="2" t="s">
        <v>72</v>
      </c>
      <c r="U511" t="str">
        <f t="shared" si="3"/>
        <v>“Data is the new bacon"</v>
      </c>
      <c r="V511" s="2">
        <v>1.0</v>
      </c>
      <c r="W511" s="2" t="s">
        <v>11</v>
      </c>
      <c r="Y511" t="str">
        <f t="shared" si="4"/>
        <v>Other</v>
      </c>
      <c r="Z511" s="2" t="s">
        <v>147</v>
      </c>
      <c r="AB511" t="str">
        <f t="shared" si="5"/>
        <v>Not Applicable</v>
      </c>
      <c r="AC511" s="2" t="s">
        <v>138</v>
      </c>
      <c r="AE511" t="str">
        <f t="shared" si="6"/>
        <v>Entertainment &amp; Leisure</v>
      </c>
      <c r="AF511" s="2">
        <v>1.0</v>
      </c>
      <c r="AG511" s="2" t="s">
        <v>2471</v>
      </c>
      <c r="AH511" s="2" t="s">
        <v>78</v>
      </c>
      <c r="AI511" s="11">
        <f>if(surveydata3!AE510="", 0, 1)</f>
        <v>0</v>
      </c>
      <c r="AJ511" s="11">
        <f>if(surveydata3!AF510="", 0, 1)</f>
        <v>1</v>
      </c>
      <c r="AK511" s="11">
        <f>if(surveydata3!AG510="", 0, 1)</f>
        <v>0</v>
      </c>
      <c r="AL511" s="11">
        <f>if(surveydata3!AH510="", 0, 1)</f>
        <v>0</v>
      </c>
      <c r="AM511" s="11">
        <f>if(surveydata3!AI510="", 0, 1)</f>
        <v>0</v>
      </c>
      <c r="AN511" s="11">
        <f>if(surveydata3!AJ510="", 0, 1)</f>
        <v>0</v>
      </c>
      <c r="AO511" s="11">
        <f>if(surveydata3!AK510="", 0, 1)</f>
        <v>0</v>
      </c>
      <c r="AP511" s="11">
        <f>if(surveydata3!AL510="", 0, 1)</f>
        <v>0</v>
      </c>
      <c r="AQ511" s="11">
        <f>if(surveydata3!AM510="", 0, 1)</f>
        <v>0</v>
      </c>
      <c r="AR511" s="11">
        <f>if(surveydata3!AN510="", 0, 1)</f>
        <v>1</v>
      </c>
      <c r="AS511" s="2" t="s">
        <v>97</v>
      </c>
      <c r="AU511" t="str">
        <f t="shared" si="7"/>
        <v>Forums</v>
      </c>
      <c r="AW511" s="2">
        <v>15.0</v>
      </c>
      <c r="AX511">
        <f t="shared" si="8"/>
        <v>15</v>
      </c>
      <c r="AZ511" s="2">
        <v>15.0</v>
      </c>
      <c r="BA511">
        <f t="shared" si="9"/>
        <v>15</v>
      </c>
      <c r="BB511" s="2">
        <v>160.0</v>
      </c>
      <c r="BC511" s="2" t="s">
        <v>2473</v>
      </c>
      <c r="BD511" s="2" t="s">
        <v>84</v>
      </c>
      <c r="BF511" t="str">
        <f t="shared" si="10"/>
        <v>Friend / word of mouth</v>
      </c>
      <c r="BG511" s="2">
        <v>9.0</v>
      </c>
      <c r="BH511" s="2" t="s">
        <v>984</v>
      </c>
      <c r="BI511" s="2" t="s">
        <v>984</v>
      </c>
      <c r="BJ511" s="2" t="s">
        <v>2474</v>
      </c>
      <c r="BK511" s="2">
        <v>1.0</v>
      </c>
    </row>
    <row r="512">
      <c r="A512" s="2">
        <v>509.0</v>
      </c>
      <c r="B512">
        <f>if(surveydata3!D511="", 0, 1)</f>
        <v>0</v>
      </c>
      <c r="C512">
        <f>if(surveydata3!E511="", 0, 1)</f>
        <v>1</v>
      </c>
      <c r="D512">
        <f>if(surveydata3!F511="", 0, 1)</f>
        <v>0</v>
      </c>
      <c r="E512">
        <f>if(surveydata3!G511="", 0, 1)</f>
        <v>0</v>
      </c>
      <c r="F512">
        <f>if(surveydata3!H511="", 0, 1)</f>
        <v>0</v>
      </c>
      <c r="G512">
        <f>if(surveydata3!I511="", 0, 1)</f>
        <v>0</v>
      </c>
      <c r="H512" s="4">
        <v>29614.0</v>
      </c>
      <c r="I512" s="2">
        <f t="shared" si="1"/>
        <v>37</v>
      </c>
      <c r="J512" s="2">
        <v>7.0</v>
      </c>
      <c r="K512" s="2">
        <v>200.0</v>
      </c>
      <c r="L512" s="2">
        <v>12.0</v>
      </c>
      <c r="M512" s="2">
        <v>10.0</v>
      </c>
      <c r="N512" s="2" t="s">
        <v>437</v>
      </c>
      <c r="O512" s="2">
        <v>1.0</v>
      </c>
      <c r="R512" t="str">
        <f t="shared" si="2"/>
        <v/>
      </c>
      <c r="U512" t="str">
        <f t="shared" si="3"/>
        <v/>
      </c>
      <c r="V512" s="2">
        <v>1.0</v>
      </c>
      <c r="W512" s="2" t="s">
        <v>224</v>
      </c>
      <c r="Y512" t="str">
        <f t="shared" si="4"/>
        <v>Data Scientist</v>
      </c>
      <c r="Z512" s="2" t="s">
        <v>147</v>
      </c>
      <c r="AB512" t="str">
        <f t="shared" si="5"/>
        <v>Not Applicable</v>
      </c>
      <c r="AC512" s="2" t="s">
        <v>374</v>
      </c>
      <c r="AE512" t="str">
        <f t="shared" si="6"/>
        <v>Automotive</v>
      </c>
      <c r="AF512" s="2">
        <v>5.0</v>
      </c>
      <c r="AG512" s="2" t="s">
        <v>2475</v>
      </c>
      <c r="AH512" s="2" t="s">
        <v>96</v>
      </c>
      <c r="AI512" s="11">
        <f>if(surveydata3!AE511="", 0, 1)</f>
        <v>0</v>
      </c>
      <c r="AJ512" s="11">
        <f>if(surveydata3!AF511="", 0, 1)</f>
        <v>0</v>
      </c>
      <c r="AK512" s="11">
        <f>if(surveydata3!AG511="", 0, 1)</f>
        <v>0</v>
      </c>
      <c r="AL512" s="11">
        <f>if(surveydata3!AH511="", 0, 1)</f>
        <v>0</v>
      </c>
      <c r="AM512" s="11">
        <f>if(surveydata3!AI511="", 0, 1)</f>
        <v>0</v>
      </c>
      <c r="AN512" s="11">
        <f>if(surveydata3!AJ511="", 0, 1)</f>
        <v>0</v>
      </c>
      <c r="AO512" s="11">
        <f>if(surveydata3!AK511="", 0, 1)</f>
        <v>0</v>
      </c>
      <c r="AP512" s="11">
        <f>if(surveydata3!AL511="", 0, 1)</f>
        <v>0</v>
      </c>
      <c r="AQ512" s="11">
        <f>if(surveydata3!AM511="", 0, 1)</f>
        <v>1</v>
      </c>
      <c r="AR512" s="11">
        <f>if(surveydata3!AN511="", 0, 1)</f>
        <v>0</v>
      </c>
      <c r="AU512" t="str">
        <f t="shared" si="7"/>
        <v/>
      </c>
      <c r="AX512" t="str">
        <f t="shared" si="8"/>
        <v/>
      </c>
      <c r="BA512" t="str">
        <f t="shared" si="9"/>
        <v/>
      </c>
      <c r="BD512" s="2" t="s">
        <v>101</v>
      </c>
      <c r="BF512" t="str">
        <f t="shared" si="10"/>
        <v>Google</v>
      </c>
      <c r="BG512" s="2">
        <v>10.0</v>
      </c>
      <c r="BH512" s="2" t="s">
        <v>2476</v>
      </c>
      <c r="BI512" s="2" t="s">
        <v>2477</v>
      </c>
      <c r="BJ512" s="2" t="s">
        <v>2478</v>
      </c>
      <c r="BK512" s="2">
        <v>1.0</v>
      </c>
    </row>
    <row r="513">
      <c r="A513" s="2">
        <v>510.0</v>
      </c>
      <c r="B513">
        <f>if(surveydata3!D512="", 0, 1)</f>
        <v>0</v>
      </c>
      <c r="C513">
        <f>if(surveydata3!E512="", 0, 1)</f>
        <v>1</v>
      </c>
      <c r="D513">
        <f>if(surveydata3!F512="", 0, 1)</f>
        <v>0</v>
      </c>
      <c r="E513">
        <f>if(surveydata3!G512="", 0, 1)</f>
        <v>0</v>
      </c>
      <c r="F513">
        <f>if(surveydata3!H512="", 0, 1)</f>
        <v>0</v>
      </c>
      <c r="G513">
        <f>if(surveydata3!I512="", 0, 1)</f>
        <v>0</v>
      </c>
      <c r="H513" s="4">
        <v>23189.0</v>
      </c>
      <c r="I513" s="2">
        <f t="shared" si="1"/>
        <v>55</v>
      </c>
      <c r="J513" s="2">
        <v>7.0</v>
      </c>
      <c r="K513" s="2">
        <v>45.0</v>
      </c>
      <c r="L513" s="2">
        <v>13.0</v>
      </c>
      <c r="M513" s="2">
        <v>1.0</v>
      </c>
      <c r="N513" s="2" t="s">
        <v>70</v>
      </c>
      <c r="O513" s="2">
        <v>0.0</v>
      </c>
      <c r="P513" s="2" t="s">
        <v>108</v>
      </c>
      <c r="R513" t="str">
        <f t="shared" si="2"/>
        <v>jacket (brand is TBD... probably Patagonia)</v>
      </c>
      <c r="S513" s="2" t="s">
        <v>135</v>
      </c>
      <c r="U513" t="str">
        <f t="shared" si="3"/>
        <v>“A quality life demands quality questions”</v>
      </c>
      <c r="V513" s="2">
        <v>0.0</v>
      </c>
      <c r="Y513" t="str">
        <f t="shared" si="4"/>
        <v/>
      </c>
      <c r="AB513" t="str">
        <f t="shared" si="5"/>
        <v/>
      </c>
      <c r="AE513" t="str">
        <f t="shared" si="6"/>
        <v/>
      </c>
      <c r="AH513" s="2" t="s">
        <v>114</v>
      </c>
      <c r="AI513" s="11">
        <f>if(surveydata3!AE512="", 0, 1)</f>
        <v>0</v>
      </c>
      <c r="AJ513" s="11">
        <f>if(surveydata3!AF512="", 0, 1)</f>
        <v>1</v>
      </c>
      <c r="AK513" s="11">
        <f>if(surveydata3!AG512="", 0, 1)</f>
        <v>0</v>
      </c>
      <c r="AL513" s="11">
        <f>if(surveydata3!AH512="", 0, 1)</f>
        <v>0</v>
      </c>
      <c r="AM513" s="11">
        <f>if(surveydata3!AI512="", 0, 1)</f>
        <v>0</v>
      </c>
      <c r="AN513" s="11">
        <f>if(surveydata3!AJ512="", 0, 1)</f>
        <v>0</v>
      </c>
      <c r="AO513" s="11">
        <f>if(surveydata3!AK512="", 0, 1)</f>
        <v>0</v>
      </c>
      <c r="AP513" s="11">
        <f>if(surveydata3!AL512="", 0, 1)</f>
        <v>0</v>
      </c>
      <c r="AQ513" s="11">
        <f>if(surveydata3!AM512="", 0, 1)</f>
        <v>0</v>
      </c>
      <c r="AR513" s="11">
        <f>if(surveydata3!AN512="", 0, 1)</f>
        <v>0</v>
      </c>
      <c r="AS513" s="2" t="s">
        <v>97</v>
      </c>
      <c r="AU513" t="str">
        <f t="shared" si="7"/>
        <v>Forums</v>
      </c>
      <c r="AV513" s="2">
        <v>6.0</v>
      </c>
      <c r="AX513">
        <f t="shared" si="8"/>
        <v>6</v>
      </c>
      <c r="AY513" s="2">
        <v>6.0</v>
      </c>
      <c r="BA513">
        <f t="shared" si="9"/>
        <v>6</v>
      </c>
      <c r="BB513" s="2">
        <v>5.0</v>
      </c>
      <c r="BC513" s="2" t="s">
        <v>2479</v>
      </c>
      <c r="BD513" s="2" t="s">
        <v>101</v>
      </c>
      <c r="BF513" t="str">
        <f t="shared" si="10"/>
        <v>Google</v>
      </c>
      <c r="BG513" s="2">
        <v>10.0</v>
      </c>
      <c r="BH513" s="2" t="s">
        <v>2480</v>
      </c>
      <c r="BJ513" s="2" t="s">
        <v>2481</v>
      </c>
      <c r="BK513" s="2">
        <v>0.0</v>
      </c>
    </row>
    <row r="514">
      <c r="A514" s="2">
        <v>511.0</v>
      </c>
      <c r="B514">
        <f>if(surveydata3!D513="", 0, 1)</f>
        <v>0</v>
      </c>
      <c r="C514">
        <f>if(surveydata3!E513="", 0, 1)</f>
        <v>0</v>
      </c>
      <c r="D514">
        <f>if(surveydata3!F513="", 0, 1)</f>
        <v>0</v>
      </c>
      <c r="E514">
        <f>if(surveydata3!G513="", 0, 1)</f>
        <v>0</v>
      </c>
      <c r="F514">
        <f>if(surveydata3!H513="", 0, 1)</f>
        <v>0</v>
      </c>
      <c r="G514">
        <f>if(surveydata3!I513="", 0, 1)</f>
        <v>1</v>
      </c>
      <c r="H514" s="4">
        <v>32916.0</v>
      </c>
      <c r="I514" s="2">
        <f t="shared" si="1"/>
        <v>28</v>
      </c>
      <c r="J514" s="2">
        <v>6.0</v>
      </c>
      <c r="K514" s="2">
        <v>25.0</v>
      </c>
      <c r="L514" s="2">
        <v>15.0</v>
      </c>
      <c r="M514" s="2">
        <v>5.0</v>
      </c>
      <c r="N514" s="2" t="s">
        <v>87</v>
      </c>
      <c r="O514" s="2">
        <v>1.0</v>
      </c>
      <c r="R514" t="str">
        <f t="shared" si="2"/>
        <v/>
      </c>
      <c r="U514" t="str">
        <f t="shared" si="3"/>
        <v/>
      </c>
      <c r="V514" s="2">
        <v>1.0</v>
      </c>
      <c r="W514" s="2" t="s">
        <v>224</v>
      </c>
      <c r="Y514" t="str">
        <f t="shared" si="4"/>
        <v>Data Scientist</v>
      </c>
      <c r="Z514" s="2" t="s">
        <v>111</v>
      </c>
      <c r="AB514" t="str">
        <f t="shared" si="5"/>
        <v>Individual Contributor</v>
      </c>
      <c r="AC514" s="2" t="s">
        <v>123</v>
      </c>
      <c r="AE514" t="str">
        <f t="shared" si="6"/>
        <v>Technology &amp; Internet</v>
      </c>
      <c r="AF514" s="2">
        <v>1.0</v>
      </c>
      <c r="AG514" s="2" t="s">
        <v>2483</v>
      </c>
      <c r="AH514" s="2" t="s">
        <v>114</v>
      </c>
      <c r="AI514" s="11">
        <f>if(surveydata3!AE513="", 0, 1)</f>
        <v>0</v>
      </c>
      <c r="AJ514" s="11">
        <f>if(surveydata3!AF513="", 0, 1)</f>
        <v>0</v>
      </c>
      <c r="AK514" s="11">
        <f>if(surveydata3!AG513="", 0, 1)</f>
        <v>0</v>
      </c>
      <c r="AL514" s="11">
        <f>if(surveydata3!AH513="", 0, 1)</f>
        <v>0</v>
      </c>
      <c r="AM514" s="11">
        <f>if(surveydata3!AI513="", 0, 1)</f>
        <v>0</v>
      </c>
      <c r="AN514" s="11">
        <f>if(surveydata3!AJ513="", 0, 1)</f>
        <v>0</v>
      </c>
      <c r="AO514" s="11">
        <f>if(surveydata3!AK513="", 0, 1)</f>
        <v>0</v>
      </c>
      <c r="AP514" s="11">
        <f>if(surveydata3!AL513="", 0, 1)</f>
        <v>0</v>
      </c>
      <c r="AQ514" s="11">
        <f>if(surveydata3!AM513="", 0, 1)</f>
        <v>1</v>
      </c>
      <c r="AR514" s="11">
        <f>if(surveydata3!AN513="", 0, 1)</f>
        <v>0</v>
      </c>
      <c r="AU514" t="str">
        <f t="shared" si="7"/>
        <v/>
      </c>
      <c r="AX514" t="str">
        <f t="shared" si="8"/>
        <v/>
      </c>
      <c r="BA514" t="str">
        <f t="shared" si="9"/>
        <v/>
      </c>
      <c r="BD514" s="2" t="s">
        <v>101</v>
      </c>
      <c r="BF514" t="str">
        <f t="shared" si="10"/>
        <v>Google</v>
      </c>
      <c r="BG514" s="2">
        <v>10.0</v>
      </c>
      <c r="BH514" s="2" t="s">
        <v>2484</v>
      </c>
      <c r="BI514" s="2" t="s">
        <v>540</v>
      </c>
      <c r="BK514" s="2">
        <v>1.0</v>
      </c>
    </row>
    <row r="515">
      <c r="A515" s="2">
        <v>512.0</v>
      </c>
      <c r="B515">
        <f>if(surveydata3!D514="", 0, 1)</f>
        <v>1</v>
      </c>
      <c r="C515">
        <f>if(surveydata3!E514="", 0, 1)</f>
        <v>1</v>
      </c>
      <c r="D515">
        <f>if(surveydata3!F514="", 0, 1)</f>
        <v>0</v>
      </c>
      <c r="E515">
        <f>if(surveydata3!G514="", 0, 1)</f>
        <v>0</v>
      </c>
      <c r="F515">
        <f>if(surveydata3!H514="", 0, 1)</f>
        <v>0</v>
      </c>
      <c r="G515">
        <f>if(surveydata3!I514="", 0, 1)</f>
        <v>0</v>
      </c>
      <c r="H515" s="4">
        <v>34931.0</v>
      </c>
      <c r="I515" s="2">
        <f t="shared" si="1"/>
        <v>23</v>
      </c>
      <c r="J515" s="2">
        <v>7.0</v>
      </c>
      <c r="K515" s="2">
        <v>70.0</v>
      </c>
      <c r="L515" s="2">
        <v>6.0</v>
      </c>
      <c r="M515" s="2">
        <v>6.0</v>
      </c>
      <c r="N515" s="2" t="s">
        <v>192</v>
      </c>
      <c r="O515" s="2">
        <v>1.0</v>
      </c>
      <c r="R515" t="str">
        <f t="shared" si="2"/>
        <v/>
      </c>
      <c r="U515" t="str">
        <f t="shared" si="3"/>
        <v/>
      </c>
      <c r="V515" s="2">
        <v>1.0</v>
      </c>
      <c r="W515" s="2" t="s">
        <v>577</v>
      </c>
      <c r="Y515" t="str">
        <f t="shared" si="4"/>
        <v>Accounting/Finance</v>
      </c>
      <c r="Z515" s="2" t="s">
        <v>451</v>
      </c>
      <c r="AB515" t="str">
        <f t="shared" si="5"/>
        <v>Intern</v>
      </c>
      <c r="AD515" s="2" t="s">
        <v>1010</v>
      </c>
      <c r="AE515" t="str">
        <f t="shared" si="6"/>
        <v>Finance</v>
      </c>
      <c r="AF515" s="2">
        <v>3.0</v>
      </c>
      <c r="AG515" s="2" t="s">
        <v>2485</v>
      </c>
      <c r="AH515" s="2" t="s">
        <v>78</v>
      </c>
      <c r="AI515" s="11">
        <f>if(surveydata3!AE514="", 0, 1)</f>
        <v>0</v>
      </c>
      <c r="AJ515" s="11">
        <f>if(surveydata3!AF514="", 0, 1)</f>
        <v>0</v>
      </c>
      <c r="AK515" s="11">
        <f>if(surveydata3!AG514="", 0, 1)</f>
        <v>0</v>
      </c>
      <c r="AL515" s="11">
        <f>if(surveydata3!AH514="", 0, 1)</f>
        <v>0</v>
      </c>
      <c r="AM515" s="11">
        <f>if(surveydata3!AI514="", 0, 1)</f>
        <v>0</v>
      </c>
      <c r="AN515" s="11">
        <f>if(surveydata3!AJ514="", 0, 1)</f>
        <v>0</v>
      </c>
      <c r="AO515" s="11">
        <f>if(surveydata3!AK514="", 0, 1)</f>
        <v>0</v>
      </c>
      <c r="AP515" s="11">
        <f>if(surveydata3!AL514="", 0, 1)</f>
        <v>0</v>
      </c>
      <c r="AQ515" s="11">
        <f>if(surveydata3!AM514="", 0, 1)</f>
        <v>1</v>
      </c>
      <c r="AR515" s="11">
        <f>if(surveydata3!AN514="", 0, 1)</f>
        <v>0</v>
      </c>
      <c r="AU515" t="str">
        <f t="shared" si="7"/>
        <v/>
      </c>
      <c r="AX515" t="str">
        <f t="shared" si="8"/>
        <v/>
      </c>
      <c r="BA515" t="str">
        <f t="shared" si="9"/>
        <v/>
      </c>
      <c r="BD515" s="2" t="s">
        <v>292</v>
      </c>
      <c r="BF515" t="str">
        <f t="shared" si="10"/>
        <v>Facebook</v>
      </c>
      <c r="BG515" s="2">
        <v>10.0</v>
      </c>
      <c r="BH515" s="2" t="s">
        <v>2486</v>
      </c>
      <c r="BI515" s="2" t="s">
        <v>2487</v>
      </c>
      <c r="BJ515" s="2" t="s">
        <v>975</v>
      </c>
      <c r="BK515" s="2">
        <v>1.0</v>
      </c>
    </row>
    <row r="516">
      <c r="A516" s="2">
        <v>513.0</v>
      </c>
      <c r="B516">
        <f>if(surveydata3!D515="", 0, 1)</f>
        <v>1</v>
      </c>
      <c r="C516">
        <f>if(surveydata3!E515="", 0, 1)</f>
        <v>0</v>
      </c>
      <c r="D516">
        <f>if(surveydata3!F515="", 0, 1)</f>
        <v>0</v>
      </c>
      <c r="E516">
        <f>if(surveydata3!G515="", 0, 1)</f>
        <v>0</v>
      </c>
      <c r="F516">
        <f>if(surveydata3!H515="", 0, 1)</f>
        <v>0</v>
      </c>
      <c r="G516">
        <f>if(surveydata3!I515="", 0, 1)</f>
        <v>0</v>
      </c>
      <c r="H516" s="4">
        <v>30351.0</v>
      </c>
      <c r="I516" s="2">
        <f t="shared" si="1"/>
        <v>35</v>
      </c>
      <c r="J516" s="2">
        <v>8.0</v>
      </c>
      <c r="K516" s="2">
        <v>0.0</v>
      </c>
      <c r="L516" s="2">
        <v>8.0</v>
      </c>
      <c r="M516" s="2">
        <v>4.0</v>
      </c>
      <c r="N516" s="2" t="s">
        <v>437</v>
      </c>
      <c r="O516" s="2">
        <v>0.0</v>
      </c>
      <c r="P516" s="2" t="s">
        <v>108</v>
      </c>
      <c r="R516" t="str">
        <f t="shared" si="2"/>
        <v>jacket (brand is TBD... probably Patagonia)</v>
      </c>
      <c r="S516" s="2" t="s">
        <v>130</v>
      </c>
      <c r="U516" t="str">
        <f t="shared" si="3"/>
        <v>“Machine learning for life”</v>
      </c>
      <c r="V516" s="2">
        <v>0.0</v>
      </c>
      <c r="Y516" t="str">
        <f t="shared" si="4"/>
        <v/>
      </c>
      <c r="AB516" t="str">
        <f t="shared" si="5"/>
        <v/>
      </c>
      <c r="AE516" t="str">
        <f t="shared" si="6"/>
        <v/>
      </c>
      <c r="AH516" s="2" t="s">
        <v>114</v>
      </c>
      <c r="AI516" s="11">
        <f>if(surveydata3!AE515="", 0, 1)</f>
        <v>0</v>
      </c>
      <c r="AJ516" s="11">
        <f>if(surveydata3!AF515="", 0, 1)</f>
        <v>0</v>
      </c>
      <c r="AK516" s="11">
        <f>if(surveydata3!AG515="", 0, 1)</f>
        <v>1</v>
      </c>
      <c r="AL516" s="11">
        <f>if(surveydata3!AH515="", 0, 1)</f>
        <v>1</v>
      </c>
      <c r="AM516" s="11">
        <f>if(surveydata3!AI515="", 0, 1)</f>
        <v>0</v>
      </c>
      <c r="AN516" s="11">
        <f>if(surveydata3!AJ515="", 0, 1)</f>
        <v>0</v>
      </c>
      <c r="AO516" s="11">
        <f>if(surveydata3!AK515="", 0, 1)</f>
        <v>0</v>
      </c>
      <c r="AP516" s="11">
        <f>if(surveydata3!AL515="", 0, 1)</f>
        <v>0</v>
      </c>
      <c r="AQ516" s="11">
        <f>if(surveydata3!AM515="", 0, 1)</f>
        <v>0</v>
      </c>
      <c r="AR516" s="11">
        <f>if(surveydata3!AN515="", 0, 1)</f>
        <v>0</v>
      </c>
      <c r="AS516" s="2" t="s">
        <v>97</v>
      </c>
      <c r="AU516" t="str">
        <f t="shared" si="7"/>
        <v>Forums</v>
      </c>
      <c r="AW516" s="2">
        <v>30.0</v>
      </c>
      <c r="AX516">
        <f t="shared" si="8"/>
        <v>30</v>
      </c>
      <c r="AZ516" s="2">
        <v>20.0</v>
      </c>
      <c r="BA516">
        <f t="shared" si="9"/>
        <v>20</v>
      </c>
      <c r="BB516" s="2">
        <v>80.0</v>
      </c>
      <c r="BC516" s="2" t="s">
        <v>2488</v>
      </c>
      <c r="BE516" s="2" t="s">
        <v>2489</v>
      </c>
      <c r="BF516" t="str">
        <f t="shared" si="10"/>
        <v>Meetup</v>
      </c>
      <c r="BG516" s="2">
        <v>10.0</v>
      </c>
      <c r="BH516" s="2" t="s">
        <v>2490</v>
      </c>
      <c r="BK516" s="2">
        <v>0.0</v>
      </c>
    </row>
    <row r="517">
      <c r="A517" s="2">
        <v>514.0</v>
      </c>
      <c r="B517">
        <f>if(surveydata3!D516="", 0, 1)</f>
        <v>0</v>
      </c>
      <c r="C517">
        <f>if(surveydata3!E516="", 0, 1)</f>
        <v>0</v>
      </c>
      <c r="D517">
        <f>if(surveydata3!F516="", 0, 1)</f>
        <v>0</v>
      </c>
      <c r="E517">
        <f>if(surveydata3!G516="", 0, 1)</f>
        <v>1</v>
      </c>
      <c r="F517">
        <f>if(surveydata3!H516="", 0, 1)</f>
        <v>0</v>
      </c>
      <c r="G517">
        <f>if(surveydata3!I516="", 0, 1)</f>
        <v>0</v>
      </c>
      <c r="H517" s="4">
        <v>34335.0</v>
      </c>
      <c r="I517" s="2">
        <f t="shared" si="1"/>
        <v>24</v>
      </c>
      <c r="J517" s="2">
        <v>6.0</v>
      </c>
      <c r="K517" s="2">
        <v>2.0</v>
      </c>
      <c r="L517" s="2">
        <v>17.0</v>
      </c>
      <c r="M517" s="2">
        <v>50.0</v>
      </c>
      <c r="N517" s="2" t="s">
        <v>134</v>
      </c>
      <c r="O517" s="2">
        <v>1.0</v>
      </c>
      <c r="R517" t="str">
        <f t="shared" si="2"/>
        <v/>
      </c>
      <c r="U517" t="str">
        <f t="shared" si="3"/>
        <v/>
      </c>
      <c r="V517" s="2">
        <v>0.0</v>
      </c>
      <c r="Y517" t="str">
        <f t="shared" si="4"/>
        <v/>
      </c>
      <c r="AB517" t="str">
        <f t="shared" si="5"/>
        <v/>
      </c>
      <c r="AE517" t="str">
        <f t="shared" si="6"/>
        <v/>
      </c>
      <c r="AH517" s="2" t="s">
        <v>114</v>
      </c>
      <c r="AI517" s="11">
        <f>if(surveydata3!AE516="", 0, 1)</f>
        <v>0</v>
      </c>
      <c r="AJ517" s="11">
        <f>if(surveydata3!AF516="", 0, 1)</f>
        <v>0</v>
      </c>
      <c r="AK517" s="11">
        <f>if(surveydata3!AG516="", 0, 1)</f>
        <v>1</v>
      </c>
      <c r="AL517" s="11">
        <f>if(surveydata3!AH516="", 0, 1)</f>
        <v>0</v>
      </c>
      <c r="AM517" s="11">
        <f>if(surveydata3!AI516="", 0, 1)</f>
        <v>0</v>
      </c>
      <c r="AN517" s="11">
        <f>if(surveydata3!AJ516="", 0, 1)</f>
        <v>0</v>
      </c>
      <c r="AO517" s="11">
        <f>if(surveydata3!AK516="", 0, 1)</f>
        <v>0</v>
      </c>
      <c r="AP517" s="11">
        <f>if(surveydata3!AL516="", 0, 1)</f>
        <v>0</v>
      </c>
      <c r="AQ517" s="11">
        <f>if(surveydata3!AM516="", 0, 1)</f>
        <v>0</v>
      </c>
      <c r="AR517" s="11">
        <f>if(surveydata3!AN516="", 0, 1)</f>
        <v>0</v>
      </c>
      <c r="AS517" s="2" t="s">
        <v>79</v>
      </c>
      <c r="AU517" t="str">
        <f t="shared" si="7"/>
        <v>Slack Channel</v>
      </c>
      <c r="AV517" s="2">
        <v>5.0</v>
      </c>
      <c r="AX517">
        <f t="shared" si="8"/>
        <v>5</v>
      </c>
      <c r="AZ517" s="2">
        <v>10.0</v>
      </c>
      <c r="BA517">
        <f t="shared" si="9"/>
        <v>10</v>
      </c>
      <c r="BB517" s="2">
        <v>50.0</v>
      </c>
      <c r="BC517" s="2" t="s">
        <v>2491</v>
      </c>
      <c r="BD517" s="2" t="s">
        <v>84</v>
      </c>
      <c r="BF517" t="str">
        <f t="shared" si="10"/>
        <v>Friend / word of mouth</v>
      </c>
      <c r="BG517" s="2">
        <v>10.0</v>
      </c>
      <c r="BH517" s="2" t="s">
        <v>2492</v>
      </c>
      <c r="BI517" s="2" t="s">
        <v>2493</v>
      </c>
      <c r="BK517" s="2">
        <v>1.0</v>
      </c>
    </row>
    <row r="518">
      <c r="A518" s="2">
        <v>515.0</v>
      </c>
      <c r="B518">
        <f>if(surveydata3!D517="", 0, 1)</f>
        <v>1</v>
      </c>
      <c r="C518">
        <f>if(surveydata3!E517="", 0, 1)</f>
        <v>0</v>
      </c>
      <c r="D518">
        <f>if(surveydata3!F517="", 0, 1)</f>
        <v>0</v>
      </c>
      <c r="E518">
        <f>if(surveydata3!G517="", 0, 1)</f>
        <v>0</v>
      </c>
      <c r="F518">
        <f>if(surveydata3!H517="", 0, 1)</f>
        <v>0</v>
      </c>
      <c r="G518">
        <f>if(surveydata3!I517="", 0, 1)</f>
        <v>0</v>
      </c>
      <c r="H518" s="4">
        <v>31403.0</v>
      </c>
      <c r="I518" s="2">
        <f t="shared" si="1"/>
        <v>32</v>
      </c>
      <c r="J518" s="2">
        <v>7.0</v>
      </c>
      <c r="K518" s="2">
        <v>60.0</v>
      </c>
      <c r="L518" s="2">
        <v>9.0</v>
      </c>
      <c r="M518" s="2">
        <v>3.0</v>
      </c>
      <c r="N518" s="2" t="s">
        <v>128</v>
      </c>
      <c r="O518" s="2">
        <v>0.0</v>
      </c>
      <c r="P518" s="2" t="s">
        <v>193</v>
      </c>
      <c r="R518" t="str">
        <f t="shared" si="2"/>
        <v>shoes (brand is TBD… probably Adidas or Puma)</v>
      </c>
      <c r="S518" s="2" t="s">
        <v>130</v>
      </c>
      <c r="U518" t="str">
        <f t="shared" si="3"/>
        <v>“Machine learning for life”</v>
      </c>
      <c r="V518" s="2">
        <v>0.0</v>
      </c>
      <c r="Y518" t="str">
        <f t="shared" si="4"/>
        <v/>
      </c>
      <c r="AB518" t="str">
        <f t="shared" si="5"/>
        <v/>
      </c>
      <c r="AE518" t="str">
        <f t="shared" si="6"/>
        <v/>
      </c>
      <c r="AH518" s="2" t="s">
        <v>114</v>
      </c>
      <c r="AI518" s="11">
        <f>if(surveydata3!AE517="", 0, 1)</f>
        <v>0</v>
      </c>
      <c r="AJ518" s="11">
        <f>if(surveydata3!AF517="", 0, 1)</f>
        <v>0</v>
      </c>
      <c r="AK518" s="11">
        <f>if(surveydata3!AG517="", 0, 1)</f>
        <v>0</v>
      </c>
      <c r="AL518" s="11">
        <f>if(surveydata3!AH517="", 0, 1)</f>
        <v>1</v>
      </c>
      <c r="AM518" s="11">
        <f>if(surveydata3!AI517="", 0, 1)</f>
        <v>0</v>
      </c>
      <c r="AN518" s="11">
        <f>if(surveydata3!AJ517="", 0, 1)</f>
        <v>0</v>
      </c>
      <c r="AO518" s="11">
        <f>if(surveydata3!AK517="", 0, 1)</f>
        <v>0</v>
      </c>
      <c r="AP518" s="11">
        <f>if(surveydata3!AL517="", 0, 1)</f>
        <v>0</v>
      </c>
      <c r="AQ518" s="11">
        <f>if(surveydata3!AM517="", 0, 1)</f>
        <v>0</v>
      </c>
      <c r="AR518" s="11">
        <f>if(surveydata3!AN517="", 0, 1)</f>
        <v>0</v>
      </c>
      <c r="AS518" s="2" t="s">
        <v>116</v>
      </c>
      <c r="AU518" t="str">
        <f t="shared" si="7"/>
        <v>Stack Overflow</v>
      </c>
      <c r="AV518" s="2">
        <v>6.0</v>
      </c>
      <c r="AX518">
        <f t="shared" si="8"/>
        <v>6</v>
      </c>
      <c r="AY518" s="2">
        <v>6.0</v>
      </c>
      <c r="BA518">
        <f t="shared" si="9"/>
        <v>6</v>
      </c>
      <c r="BB518" s="2">
        <v>20.0</v>
      </c>
      <c r="BC518" s="2" t="s">
        <v>2494</v>
      </c>
      <c r="BD518" s="2" t="s">
        <v>101</v>
      </c>
      <c r="BF518" t="str">
        <f t="shared" si="10"/>
        <v>Google</v>
      </c>
      <c r="BG518" s="2">
        <v>8.0</v>
      </c>
      <c r="BH518" s="2" t="s">
        <v>2495</v>
      </c>
      <c r="BI518" s="2" t="s">
        <v>2496</v>
      </c>
      <c r="BJ518" s="2" t="s">
        <v>2497</v>
      </c>
      <c r="BK518" s="2">
        <v>1.0</v>
      </c>
    </row>
    <row r="519">
      <c r="A519" s="2">
        <v>516.0</v>
      </c>
      <c r="B519">
        <f>if(surveydata3!D518="", 0, 1)</f>
        <v>0</v>
      </c>
      <c r="C519">
        <f>if(surveydata3!E518="", 0, 1)</f>
        <v>0</v>
      </c>
      <c r="D519">
        <f>if(surveydata3!F518="", 0, 1)</f>
        <v>0</v>
      </c>
      <c r="E519">
        <f>if(surveydata3!G518="", 0, 1)</f>
        <v>0</v>
      </c>
      <c r="F519">
        <f>if(surveydata3!H518="", 0, 1)</f>
        <v>1</v>
      </c>
      <c r="G519">
        <f>if(surveydata3!I518="", 0, 1)</f>
        <v>0</v>
      </c>
      <c r="H519" s="4">
        <v>31452.0</v>
      </c>
      <c r="I519" s="2">
        <f t="shared" si="1"/>
        <v>32</v>
      </c>
      <c r="J519" s="2">
        <v>6.0</v>
      </c>
      <c r="K519" s="2">
        <v>45.0</v>
      </c>
      <c r="L519" s="2">
        <v>12.0</v>
      </c>
      <c r="M519" s="2">
        <v>5.0</v>
      </c>
      <c r="N519" s="2" t="s">
        <v>192</v>
      </c>
      <c r="O519" s="2">
        <v>1.0</v>
      </c>
      <c r="R519" t="str">
        <f t="shared" si="2"/>
        <v/>
      </c>
      <c r="U519" t="str">
        <f t="shared" si="3"/>
        <v/>
      </c>
      <c r="V519" s="2">
        <v>1.0</v>
      </c>
      <c r="W519" s="2" t="s">
        <v>315</v>
      </c>
      <c r="Y519" t="str">
        <f t="shared" si="4"/>
        <v>Software Engineer</v>
      </c>
      <c r="Z519" s="2" t="s">
        <v>111</v>
      </c>
      <c r="AB519" t="str">
        <f t="shared" si="5"/>
        <v>Individual Contributor</v>
      </c>
      <c r="AD519" s="2" t="s">
        <v>1010</v>
      </c>
      <c r="AE519" t="str">
        <f t="shared" si="6"/>
        <v>Finance</v>
      </c>
      <c r="AF519" s="2">
        <v>15.0</v>
      </c>
      <c r="AG519" s="2" t="s">
        <v>2498</v>
      </c>
      <c r="AH519" s="2" t="s">
        <v>236</v>
      </c>
      <c r="AI519" s="11">
        <f>if(surveydata3!AE518="", 0, 1)</f>
        <v>0</v>
      </c>
      <c r="AJ519" s="11">
        <f>if(surveydata3!AF518="", 0, 1)</f>
        <v>0</v>
      </c>
      <c r="AK519" s="11">
        <f>if(surveydata3!AG518="", 0, 1)</f>
        <v>0</v>
      </c>
      <c r="AL519" s="11">
        <f>if(surveydata3!AH518="", 0, 1)</f>
        <v>0</v>
      </c>
      <c r="AM519" s="11">
        <f>if(surveydata3!AI518="", 0, 1)</f>
        <v>0</v>
      </c>
      <c r="AN519" s="11">
        <f>if(surveydata3!AJ518="", 0, 1)</f>
        <v>0</v>
      </c>
      <c r="AO519" s="11">
        <f>if(surveydata3!AK518="", 0, 1)</f>
        <v>0</v>
      </c>
      <c r="AP519" s="11">
        <f>if(surveydata3!AL518="", 0, 1)</f>
        <v>0</v>
      </c>
      <c r="AQ519" s="11">
        <f>if(surveydata3!AM518="", 0, 1)</f>
        <v>1</v>
      </c>
      <c r="AR519" s="11">
        <f>if(surveydata3!AN518="", 0, 1)</f>
        <v>0</v>
      </c>
      <c r="AU519" t="str">
        <f t="shared" si="7"/>
        <v/>
      </c>
      <c r="AX519" t="str">
        <f t="shared" si="8"/>
        <v/>
      </c>
      <c r="BA519" t="str">
        <f t="shared" si="9"/>
        <v/>
      </c>
      <c r="BD519" s="2" t="s">
        <v>101</v>
      </c>
      <c r="BF519" t="str">
        <f t="shared" si="10"/>
        <v>Google</v>
      </c>
      <c r="BG519" s="2">
        <v>10.0</v>
      </c>
      <c r="BH519" s="2" t="s">
        <v>2499</v>
      </c>
      <c r="BI519" s="2" t="s">
        <v>1237</v>
      </c>
      <c r="BJ519" s="2" t="s">
        <v>2500</v>
      </c>
      <c r="BK519" s="2">
        <v>1.0</v>
      </c>
    </row>
    <row r="520">
      <c r="A520" s="2">
        <v>517.0</v>
      </c>
      <c r="B520">
        <f>if(surveydata3!D519="", 0, 1)</f>
        <v>1</v>
      </c>
      <c r="C520">
        <f>if(surveydata3!E519="", 0, 1)</f>
        <v>1</v>
      </c>
      <c r="D520">
        <f>if(surveydata3!F519="", 0, 1)</f>
        <v>0</v>
      </c>
      <c r="E520">
        <f>if(surveydata3!G519="", 0, 1)</f>
        <v>0</v>
      </c>
      <c r="F520">
        <f>if(surveydata3!H519="", 0, 1)</f>
        <v>1</v>
      </c>
      <c r="G520">
        <f>if(surveydata3!I519="", 0, 1)</f>
        <v>0</v>
      </c>
      <c r="H520" s="4">
        <v>31800.0</v>
      </c>
      <c r="I520" s="2">
        <f t="shared" si="1"/>
        <v>31</v>
      </c>
      <c r="J520" s="2">
        <v>6.0</v>
      </c>
      <c r="K520" s="2">
        <v>250.0</v>
      </c>
      <c r="L520" s="2">
        <v>14.0</v>
      </c>
      <c r="M520" s="2">
        <v>1.0</v>
      </c>
      <c r="N520" s="2" t="s">
        <v>405</v>
      </c>
      <c r="O520" s="2">
        <v>1.0</v>
      </c>
      <c r="R520" t="str">
        <f t="shared" si="2"/>
        <v/>
      </c>
      <c r="U520" t="str">
        <f t="shared" si="3"/>
        <v/>
      </c>
      <c r="V520" s="2">
        <v>1.0</v>
      </c>
      <c r="W520" s="2" t="s">
        <v>315</v>
      </c>
      <c r="Y520" t="str">
        <f t="shared" si="4"/>
        <v>Software Engineer</v>
      </c>
      <c r="Z520" s="2" t="s">
        <v>111</v>
      </c>
      <c r="AB520" t="str">
        <f t="shared" si="5"/>
        <v>Individual Contributor</v>
      </c>
      <c r="AC520" s="2" t="s">
        <v>138</v>
      </c>
      <c r="AE520" t="str">
        <f t="shared" si="6"/>
        <v>Entertainment &amp; Leisure</v>
      </c>
      <c r="AF520" s="2">
        <v>10.0</v>
      </c>
      <c r="AG520" s="2" t="s">
        <v>2501</v>
      </c>
      <c r="AH520" s="2" t="s">
        <v>1229</v>
      </c>
      <c r="AI520" s="11">
        <f>if(surveydata3!AE519="", 0, 1)</f>
        <v>0</v>
      </c>
      <c r="AJ520" s="11">
        <f>if(surveydata3!AF519="", 0, 1)</f>
        <v>0</v>
      </c>
      <c r="AK520" s="11">
        <f>if(surveydata3!AG519="", 0, 1)</f>
        <v>0</v>
      </c>
      <c r="AL520" s="11">
        <f>if(surveydata3!AH519="", 0, 1)</f>
        <v>0</v>
      </c>
      <c r="AM520" s="11">
        <f>if(surveydata3!AI519="", 0, 1)</f>
        <v>1</v>
      </c>
      <c r="AN520" s="11">
        <f>if(surveydata3!AJ519="", 0, 1)</f>
        <v>0</v>
      </c>
      <c r="AO520" s="11">
        <f>if(surveydata3!AK519="", 0, 1)</f>
        <v>0</v>
      </c>
      <c r="AP520" s="11">
        <f>if(surveydata3!AL519="", 0, 1)</f>
        <v>0</v>
      </c>
      <c r="AQ520" s="11">
        <f>if(surveydata3!AM519="", 0, 1)</f>
        <v>0</v>
      </c>
      <c r="AR520" s="11">
        <f>if(surveydata3!AN519="", 0, 1)</f>
        <v>0</v>
      </c>
      <c r="AS520" s="2" t="s">
        <v>79</v>
      </c>
      <c r="AU520" t="str">
        <f t="shared" si="7"/>
        <v>Slack Channel</v>
      </c>
      <c r="AV520" s="2">
        <v>3.0</v>
      </c>
      <c r="AX520">
        <f t="shared" si="8"/>
        <v>3</v>
      </c>
      <c r="AY520" s="2">
        <v>5.0</v>
      </c>
      <c r="BA520">
        <f t="shared" si="9"/>
        <v>5</v>
      </c>
      <c r="BB520" s="2">
        <v>14.0</v>
      </c>
      <c r="BC520" s="2" t="s">
        <v>2502</v>
      </c>
      <c r="BE520" s="2" t="s">
        <v>2503</v>
      </c>
      <c r="BF520" t="str">
        <f t="shared" si="10"/>
        <v>It was a long time ago. I don't remember.</v>
      </c>
      <c r="BG520" s="2">
        <v>10.0</v>
      </c>
      <c r="BH520" s="2" t="s">
        <v>2504</v>
      </c>
      <c r="BK520" s="2">
        <v>1.0</v>
      </c>
    </row>
    <row r="521">
      <c r="A521" s="2">
        <v>518.0</v>
      </c>
      <c r="B521">
        <f>if(surveydata3!D520="", 0, 1)</f>
        <v>1</v>
      </c>
      <c r="C521">
        <f>if(surveydata3!E520="", 0, 1)</f>
        <v>0</v>
      </c>
      <c r="D521">
        <f>if(surveydata3!F520="", 0, 1)</f>
        <v>0</v>
      </c>
      <c r="E521">
        <f>if(surveydata3!G520="", 0, 1)</f>
        <v>0</v>
      </c>
      <c r="F521">
        <f>if(surveydata3!H520="", 0, 1)</f>
        <v>1</v>
      </c>
      <c r="G521">
        <f>if(surveydata3!I520="", 0, 1)</f>
        <v>0</v>
      </c>
      <c r="H521" s="4">
        <v>30018.0</v>
      </c>
      <c r="I521" s="2">
        <f t="shared" si="1"/>
        <v>36</v>
      </c>
      <c r="J521" s="2">
        <v>7.0</v>
      </c>
      <c r="K521" s="2">
        <v>30.0</v>
      </c>
      <c r="L521" s="2">
        <v>12.0</v>
      </c>
      <c r="M521" s="2">
        <v>5.0</v>
      </c>
      <c r="N521" s="2" t="s">
        <v>87</v>
      </c>
      <c r="O521" s="2">
        <v>1.0</v>
      </c>
      <c r="R521" t="str">
        <f t="shared" si="2"/>
        <v/>
      </c>
      <c r="U521" t="str">
        <f t="shared" si="3"/>
        <v/>
      </c>
      <c r="V521" s="2">
        <v>1.0</v>
      </c>
      <c r="W521" s="2" t="s">
        <v>11</v>
      </c>
      <c r="Y521" t="str">
        <f t="shared" si="4"/>
        <v>Other</v>
      </c>
      <c r="Z521" s="2" t="s">
        <v>111</v>
      </c>
      <c r="AB521" t="str">
        <f t="shared" si="5"/>
        <v>Individual Contributor</v>
      </c>
      <c r="AC521" s="2" t="s">
        <v>760</v>
      </c>
      <c r="AE521" t="str">
        <f t="shared" si="6"/>
        <v>Airlines &amp; Aerospace (including Defense)</v>
      </c>
      <c r="AF521" s="2">
        <v>9.0</v>
      </c>
      <c r="AG521" s="2" t="s">
        <v>2505</v>
      </c>
      <c r="AH521" s="2" t="s">
        <v>114</v>
      </c>
      <c r="AI521" s="11">
        <f>if(surveydata3!AE520="", 0, 1)</f>
        <v>0</v>
      </c>
      <c r="AJ521" s="11">
        <f>if(surveydata3!AF520="", 0, 1)</f>
        <v>0</v>
      </c>
      <c r="AK521" s="11">
        <f>if(surveydata3!AG520="", 0, 1)</f>
        <v>0</v>
      </c>
      <c r="AL521" s="11">
        <f>if(surveydata3!AH520="", 0, 1)</f>
        <v>0</v>
      </c>
      <c r="AM521" s="11">
        <f>if(surveydata3!AI520="", 0, 1)</f>
        <v>1</v>
      </c>
      <c r="AN521" s="11">
        <f>if(surveydata3!AJ520="", 0, 1)</f>
        <v>0</v>
      </c>
      <c r="AO521" s="11">
        <f>if(surveydata3!AK520="", 0, 1)</f>
        <v>0</v>
      </c>
      <c r="AP521" s="11">
        <f>if(surveydata3!AL520="", 0, 1)</f>
        <v>0</v>
      </c>
      <c r="AQ521" s="11">
        <f>if(surveydata3!AM520="", 0, 1)</f>
        <v>0</v>
      </c>
      <c r="AR521" s="11">
        <f>if(surveydata3!AN520="", 0, 1)</f>
        <v>0</v>
      </c>
      <c r="AS521" s="2" t="s">
        <v>97</v>
      </c>
      <c r="AU521" t="str">
        <f t="shared" si="7"/>
        <v>Forums</v>
      </c>
      <c r="AV521" s="2">
        <v>4.0</v>
      </c>
      <c r="AX521">
        <f t="shared" si="8"/>
        <v>4</v>
      </c>
      <c r="AY521" s="2">
        <v>1.0</v>
      </c>
      <c r="BA521">
        <f t="shared" si="9"/>
        <v>1</v>
      </c>
      <c r="BB521" s="2">
        <v>6.0</v>
      </c>
      <c r="BC521" s="2" t="s">
        <v>2506</v>
      </c>
      <c r="BD521" s="2" t="s">
        <v>101</v>
      </c>
      <c r="BF521" t="str">
        <f t="shared" si="10"/>
        <v>Google</v>
      </c>
      <c r="BG521" s="2">
        <v>6.0</v>
      </c>
      <c r="BH521" s="2" t="s">
        <v>2507</v>
      </c>
      <c r="BK521" s="2">
        <v>1.0</v>
      </c>
    </row>
    <row r="522">
      <c r="A522" s="2">
        <v>519.0</v>
      </c>
      <c r="B522">
        <f>if(surveydata3!D521="", 0, 1)</f>
        <v>0</v>
      </c>
      <c r="C522">
        <f>if(surveydata3!E521="", 0, 1)</f>
        <v>1</v>
      </c>
      <c r="D522">
        <f>if(surveydata3!F521="", 0, 1)</f>
        <v>0</v>
      </c>
      <c r="E522">
        <f>if(surveydata3!G521="", 0, 1)</f>
        <v>0</v>
      </c>
      <c r="F522">
        <f>if(surveydata3!H521="", 0, 1)</f>
        <v>1</v>
      </c>
      <c r="G522">
        <f>if(surveydata3!I521="", 0, 1)</f>
        <v>0</v>
      </c>
      <c r="H522" s="4">
        <v>31014.0</v>
      </c>
      <c r="I522" s="2">
        <f t="shared" si="1"/>
        <v>33</v>
      </c>
      <c r="J522" s="2">
        <v>6.0</v>
      </c>
      <c r="K522" s="2">
        <v>50.0</v>
      </c>
      <c r="L522" s="2">
        <v>6.0</v>
      </c>
      <c r="M522" s="2">
        <v>4.0</v>
      </c>
      <c r="N522" s="2" t="s">
        <v>327</v>
      </c>
      <c r="O522" s="2">
        <v>0.0</v>
      </c>
      <c r="P522" s="2" t="s">
        <v>491</v>
      </c>
      <c r="R522" t="str">
        <f t="shared" si="2"/>
        <v>track suit / sweat suit</v>
      </c>
      <c r="S522" s="2" t="s">
        <v>90</v>
      </c>
      <c r="U522" t="str">
        <f t="shared" si="3"/>
        <v>”Math - all the cool kids are doing it”</v>
      </c>
      <c r="V522" s="2">
        <v>1.0</v>
      </c>
      <c r="W522" s="2" t="s">
        <v>224</v>
      </c>
      <c r="Y522" t="str">
        <f t="shared" si="4"/>
        <v>Data Scientist</v>
      </c>
      <c r="Z522" s="2" t="s">
        <v>122</v>
      </c>
      <c r="AB522" t="str">
        <f t="shared" si="5"/>
        <v>Director</v>
      </c>
      <c r="AC522" s="2" t="s">
        <v>228</v>
      </c>
      <c r="AE522" t="str">
        <f t="shared" si="6"/>
        <v>Healthcare and Pharmaceuticals</v>
      </c>
      <c r="AF522" s="2">
        <v>5.0</v>
      </c>
      <c r="AG522" s="2" t="s">
        <v>2508</v>
      </c>
      <c r="AH522" s="2" t="s">
        <v>96</v>
      </c>
      <c r="AI522" s="11">
        <f>if(surveydata3!AE521="", 0, 1)</f>
        <v>0</v>
      </c>
      <c r="AJ522" s="11">
        <f>if(surveydata3!AF521="", 0, 1)</f>
        <v>0</v>
      </c>
      <c r="AK522" s="11">
        <f>if(surveydata3!AG521="", 0, 1)</f>
        <v>0</v>
      </c>
      <c r="AL522" s="11">
        <f>if(surveydata3!AH521="", 0, 1)</f>
        <v>0</v>
      </c>
      <c r="AM522" s="11">
        <f>if(surveydata3!AI521="", 0, 1)</f>
        <v>0</v>
      </c>
      <c r="AN522" s="11">
        <f>if(surveydata3!AJ521="", 0, 1)</f>
        <v>1</v>
      </c>
      <c r="AO522" s="11">
        <f>if(surveydata3!AK521="", 0, 1)</f>
        <v>0</v>
      </c>
      <c r="AP522" s="11">
        <f>if(surveydata3!AL521="", 0, 1)</f>
        <v>0</v>
      </c>
      <c r="AQ522" s="11">
        <f>if(surveydata3!AM521="", 0, 1)</f>
        <v>0</v>
      </c>
      <c r="AR522" s="11">
        <f>if(surveydata3!AN521="", 0, 1)</f>
        <v>0</v>
      </c>
      <c r="AS522" s="2" t="s">
        <v>79</v>
      </c>
      <c r="AU522" t="str">
        <f t="shared" si="7"/>
        <v>Slack Channel</v>
      </c>
      <c r="AV522" s="2">
        <v>2.0</v>
      </c>
      <c r="AX522">
        <f t="shared" si="8"/>
        <v>2</v>
      </c>
      <c r="AY522" s="2">
        <v>2.0</v>
      </c>
      <c r="BA522">
        <f t="shared" si="9"/>
        <v>2</v>
      </c>
      <c r="BB522" s="2">
        <v>2.0</v>
      </c>
      <c r="BC522" s="2" t="s">
        <v>2509</v>
      </c>
      <c r="BD522" s="2" t="s">
        <v>101</v>
      </c>
      <c r="BF522" t="str">
        <f t="shared" si="10"/>
        <v>Google</v>
      </c>
      <c r="BG522" s="2">
        <v>8.0</v>
      </c>
      <c r="BH522" s="2" t="s">
        <v>2510</v>
      </c>
      <c r="BI522" s="2" t="s">
        <v>2511</v>
      </c>
      <c r="BJ522" s="2" t="s">
        <v>2512</v>
      </c>
      <c r="BK522" s="2">
        <v>0.0</v>
      </c>
    </row>
    <row r="523">
      <c r="A523" s="2">
        <v>520.0</v>
      </c>
      <c r="B523">
        <f>if(surveydata3!D522="", 0, 1)</f>
        <v>0</v>
      </c>
      <c r="C523">
        <f>if(surveydata3!E522="", 0, 1)</f>
        <v>1</v>
      </c>
      <c r="D523">
        <f>if(surveydata3!F522="", 0, 1)</f>
        <v>0</v>
      </c>
      <c r="E523">
        <f>if(surveydata3!G522="", 0, 1)</f>
        <v>0</v>
      </c>
      <c r="F523">
        <f>if(surveydata3!H522="", 0, 1)</f>
        <v>1</v>
      </c>
      <c r="G523">
        <f>if(surveydata3!I522="", 0, 1)</f>
        <v>0</v>
      </c>
      <c r="H523" s="4">
        <v>26198.0</v>
      </c>
      <c r="I523" s="2">
        <f t="shared" si="1"/>
        <v>46</v>
      </c>
      <c r="J523" s="2">
        <v>8.0</v>
      </c>
      <c r="K523" s="2">
        <v>130.0</v>
      </c>
      <c r="L523" s="2">
        <v>6.0</v>
      </c>
      <c r="M523" s="2">
        <v>20.0</v>
      </c>
      <c r="N523" s="2" t="s">
        <v>120</v>
      </c>
      <c r="O523" s="2">
        <v>0.0</v>
      </c>
      <c r="P523" s="2" t="s">
        <v>108</v>
      </c>
      <c r="R523" t="str">
        <f t="shared" si="2"/>
        <v>jacket (brand is TBD... probably Patagonia)</v>
      </c>
      <c r="S523" s="2" t="s">
        <v>130</v>
      </c>
      <c r="U523" t="str">
        <f t="shared" si="3"/>
        <v>“Machine learning for life”</v>
      </c>
      <c r="V523" s="2">
        <v>1.0</v>
      </c>
      <c r="W523" s="2" t="s">
        <v>524</v>
      </c>
      <c r="Y523" t="str">
        <f t="shared" si="4"/>
        <v>Consulting</v>
      </c>
      <c r="Z523" s="2" t="s">
        <v>122</v>
      </c>
      <c r="AB523" t="str">
        <f t="shared" si="5"/>
        <v>Director</v>
      </c>
      <c r="AC523" s="2" t="s">
        <v>760</v>
      </c>
      <c r="AE523" t="str">
        <f t="shared" si="6"/>
        <v>Airlines &amp; Aerospace (including Defense)</v>
      </c>
      <c r="AF523" s="2">
        <v>23.0</v>
      </c>
      <c r="AG523" s="2" t="s">
        <v>2513</v>
      </c>
      <c r="AH523" s="2" t="s">
        <v>114</v>
      </c>
      <c r="AI523" s="11">
        <f>if(surveydata3!AE522="", 0, 1)</f>
        <v>0</v>
      </c>
      <c r="AJ523" s="11">
        <f>if(surveydata3!AF522="", 0, 1)</f>
        <v>0</v>
      </c>
      <c r="AK523" s="11">
        <f>if(surveydata3!AG522="", 0, 1)</f>
        <v>0</v>
      </c>
      <c r="AL523" s="11">
        <f>if(surveydata3!AH522="", 0, 1)</f>
        <v>0</v>
      </c>
      <c r="AM523" s="11">
        <f>if(surveydata3!AI522="", 0, 1)</f>
        <v>0</v>
      </c>
      <c r="AN523" s="11">
        <f>if(surveydata3!AJ522="", 0, 1)</f>
        <v>1</v>
      </c>
      <c r="AO523" s="11">
        <f>if(surveydata3!AK522="", 0, 1)</f>
        <v>0</v>
      </c>
      <c r="AP523" s="11">
        <f>if(surveydata3!AL522="", 0, 1)</f>
        <v>0</v>
      </c>
      <c r="AQ523" s="11">
        <f>if(surveydata3!AM522="", 0, 1)</f>
        <v>0</v>
      </c>
      <c r="AR523" s="11">
        <f>if(surveydata3!AN522="", 0, 1)</f>
        <v>0</v>
      </c>
      <c r="AS523" s="2" t="s">
        <v>79</v>
      </c>
      <c r="AU523" t="str">
        <f t="shared" si="7"/>
        <v>Slack Channel</v>
      </c>
      <c r="AV523" s="2">
        <v>3.0</v>
      </c>
      <c r="AX523">
        <f t="shared" si="8"/>
        <v>3</v>
      </c>
      <c r="AY523" s="2">
        <v>6.0</v>
      </c>
      <c r="BA523">
        <f t="shared" si="9"/>
        <v>6</v>
      </c>
      <c r="BB523" s="2">
        <v>10.0</v>
      </c>
      <c r="BC523" s="2" t="s">
        <v>2514</v>
      </c>
      <c r="BD523" s="2" t="s">
        <v>101</v>
      </c>
      <c r="BF523" t="str">
        <f t="shared" si="10"/>
        <v>Google</v>
      </c>
      <c r="BG523" s="2">
        <v>8.0</v>
      </c>
      <c r="BH523" s="2" t="s">
        <v>2515</v>
      </c>
      <c r="BK523" s="2">
        <v>0.0</v>
      </c>
    </row>
    <row r="524">
      <c r="A524" s="2">
        <v>521.0</v>
      </c>
      <c r="B524">
        <f>if(surveydata3!D523="", 0, 1)</f>
        <v>1</v>
      </c>
      <c r="C524">
        <f>if(surveydata3!E523="", 0, 1)</f>
        <v>0</v>
      </c>
      <c r="D524">
        <f>if(surveydata3!F523="", 0, 1)</f>
        <v>0</v>
      </c>
      <c r="E524">
        <f>if(surveydata3!G523="", 0, 1)</f>
        <v>0</v>
      </c>
      <c r="F524">
        <f>if(surveydata3!H523="", 0, 1)</f>
        <v>0</v>
      </c>
      <c r="G524">
        <f>if(surveydata3!I523="", 0, 1)</f>
        <v>0</v>
      </c>
      <c r="H524" s="4">
        <v>30945.0</v>
      </c>
      <c r="I524" s="2">
        <f t="shared" si="1"/>
        <v>33</v>
      </c>
      <c r="J524" s="2">
        <v>7.0</v>
      </c>
      <c r="K524" s="2">
        <v>30.0</v>
      </c>
      <c r="L524" s="2">
        <v>1.0</v>
      </c>
      <c r="M524" s="2">
        <v>15.0</v>
      </c>
      <c r="N524" s="2" t="s">
        <v>167</v>
      </c>
      <c r="O524" s="2">
        <v>1.0</v>
      </c>
      <c r="R524" t="str">
        <f t="shared" si="2"/>
        <v/>
      </c>
      <c r="U524" t="str">
        <f t="shared" si="3"/>
        <v/>
      </c>
      <c r="V524" s="2">
        <v>1.0</v>
      </c>
      <c r="W524" s="2" t="s">
        <v>110</v>
      </c>
      <c r="Y524" t="str">
        <f t="shared" si="4"/>
        <v>Business/Strategy</v>
      </c>
      <c r="Z524" s="2" t="s">
        <v>75</v>
      </c>
      <c r="AB524" t="str">
        <f t="shared" si="5"/>
        <v>Manager</v>
      </c>
      <c r="AC524" s="2" t="s">
        <v>123</v>
      </c>
      <c r="AE524" t="str">
        <f t="shared" si="6"/>
        <v>Technology &amp; Internet</v>
      </c>
      <c r="AF524" s="2">
        <v>7.0</v>
      </c>
      <c r="AG524" s="2" t="s">
        <v>2516</v>
      </c>
      <c r="AH524" s="2" t="s">
        <v>96</v>
      </c>
      <c r="AI524" s="11">
        <f>if(surveydata3!AE523="", 0, 1)</f>
        <v>0</v>
      </c>
      <c r="AJ524" s="11">
        <f>if(surveydata3!AF523="", 0, 1)</f>
        <v>0</v>
      </c>
      <c r="AK524" s="11">
        <f>if(surveydata3!AG523="", 0, 1)</f>
        <v>0</v>
      </c>
      <c r="AL524" s="11">
        <f>if(surveydata3!AH523="", 0, 1)</f>
        <v>0</v>
      </c>
      <c r="AM524" s="11">
        <f>if(surveydata3!AI523="", 0, 1)</f>
        <v>0</v>
      </c>
      <c r="AN524" s="11">
        <f>if(surveydata3!AJ523="", 0, 1)</f>
        <v>1</v>
      </c>
      <c r="AO524" s="11">
        <f>if(surveydata3!AK523="", 0, 1)</f>
        <v>0</v>
      </c>
      <c r="AP524" s="11">
        <f>if(surveydata3!AL523="", 0, 1)</f>
        <v>0</v>
      </c>
      <c r="AQ524" s="11">
        <f>if(surveydata3!AM523="", 0, 1)</f>
        <v>0</v>
      </c>
      <c r="AR524" s="11">
        <f>if(surveydata3!AN523="", 0, 1)</f>
        <v>1</v>
      </c>
      <c r="AS524" s="2" t="s">
        <v>79</v>
      </c>
      <c r="AU524" t="str">
        <f t="shared" si="7"/>
        <v>Slack Channel</v>
      </c>
      <c r="AV524" s="2">
        <v>3.0</v>
      </c>
      <c r="AX524">
        <f t="shared" si="8"/>
        <v>3</v>
      </c>
      <c r="AY524" s="2">
        <v>4.0</v>
      </c>
      <c r="BA524">
        <f t="shared" si="9"/>
        <v>4</v>
      </c>
      <c r="BB524" s="2">
        <v>10.0</v>
      </c>
      <c r="BC524" s="2" t="s">
        <v>2517</v>
      </c>
      <c r="BD524" s="2" t="s">
        <v>101</v>
      </c>
      <c r="BF524" t="str">
        <f t="shared" si="10"/>
        <v>Google</v>
      </c>
      <c r="BG524" s="2">
        <v>9.0</v>
      </c>
      <c r="BH524" s="2" t="s">
        <v>2518</v>
      </c>
      <c r="BI524" s="2" t="s">
        <v>2519</v>
      </c>
      <c r="BJ524" s="2" t="s">
        <v>2520</v>
      </c>
      <c r="BK524" s="2">
        <v>1.0</v>
      </c>
    </row>
    <row r="525">
      <c r="A525" s="2">
        <v>522.0</v>
      </c>
      <c r="B525">
        <f>if(surveydata3!D524="", 0, 1)</f>
        <v>1</v>
      </c>
      <c r="C525">
        <f>if(surveydata3!E524="", 0, 1)</f>
        <v>0</v>
      </c>
      <c r="D525">
        <f>if(surveydata3!F524="", 0, 1)</f>
        <v>0</v>
      </c>
      <c r="E525">
        <f>if(surveydata3!G524="", 0, 1)</f>
        <v>0</v>
      </c>
      <c r="F525">
        <f>if(surveydata3!H524="", 0, 1)</f>
        <v>0</v>
      </c>
      <c r="G525">
        <f>if(surveydata3!I524="", 0, 1)</f>
        <v>0</v>
      </c>
      <c r="H525" s="4">
        <v>32220.0</v>
      </c>
      <c r="I525" s="2">
        <f t="shared" si="1"/>
        <v>30</v>
      </c>
      <c r="J525" s="2">
        <v>4.0</v>
      </c>
      <c r="K525" s="2">
        <v>5.0</v>
      </c>
      <c r="L525" s="2">
        <v>12.0</v>
      </c>
      <c r="M525" s="2">
        <v>1.0</v>
      </c>
      <c r="N525" s="2" t="s">
        <v>437</v>
      </c>
      <c r="O525" s="2">
        <v>0.0</v>
      </c>
      <c r="P525" s="2" t="s">
        <v>89</v>
      </c>
      <c r="R525" t="str">
        <f t="shared" si="2"/>
        <v>t-shirt</v>
      </c>
      <c r="S525" s="2" t="s">
        <v>130</v>
      </c>
      <c r="U525" t="str">
        <f t="shared" si="3"/>
        <v>“Machine learning for life”</v>
      </c>
      <c r="V525" s="2">
        <v>0.0</v>
      </c>
      <c r="Y525" t="str">
        <f t="shared" si="4"/>
        <v/>
      </c>
      <c r="AB525" t="str">
        <f t="shared" si="5"/>
        <v/>
      </c>
      <c r="AE525" t="str">
        <f t="shared" si="6"/>
        <v/>
      </c>
      <c r="AH525" s="2" t="s">
        <v>464</v>
      </c>
      <c r="AI525" s="11">
        <f>if(surveydata3!AE524="", 0, 1)</f>
        <v>0</v>
      </c>
      <c r="AJ525" s="11">
        <f>if(surveydata3!AF524="", 0, 1)</f>
        <v>0</v>
      </c>
      <c r="AK525" s="11">
        <f>if(surveydata3!AG524="", 0, 1)</f>
        <v>0</v>
      </c>
      <c r="AL525" s="11">
        <f>if(surveydata3!AH524="", 0, 1)</f>
        <v>1</v>
      </c>
      <c r="AM525" s="11">
        <f>if(surveydata3!AI524="", 0, 1)</f>
        <v>0</v>
      </c>
      <c r="AN525" s="11">
        <f>if(surveydata3!AJ524="", 0, 1)</f>
        <v>0</v>
      </c>
      <c r="AO525" s="11">
        <f>if(surveydata3!AK524="", 0, 1)</f>
        <v>0</v>
      </c>
      <c r="AP525" s="11">
        <f>if(surveydata3!AL524="", 0, 1)</f>
        <v>0</v>
      </c>
      <c r="AQ525" s="11">
        <f>if(surveydata3!AM524="", 0, 1)</f>
        <v>0</v>
      </c>
      <c r="AR525" s="11">
        <f>if(surveydata3!AN524="", 0, 1)</f>
        <v>0</v>
      </c>
      <c r="AS525" s="2" t="s">
        <v>116</v>
      </c>
      <c r="AU525" t="str">
        <f t="shared" si="7"/>
        <v>Stack Overflow</v>
      </c>
      <c r="AW525" s="2">
        <v>10.0</v>
      </c>
      <c r="AX525">
        <f t="shared" si="8"/>
        <v>10</v>
      </c>
      <c r="AY525" s="2">
        <v>3.0</v>
      </c>
      <c r="BA525">
        <f t="shared" si="9"/>
        <v>3</v>
      </c>
      <c r="BB525" s="2">
        <v>100.0</v>
      </c>
      <c r="BC525" s="2" t="s">
        <v>2521</v>
      </c>
      <c r="BE525" s="2" t="s">
        <v>2522</v>
      </c>
      <c r="BF525" t="str">
        <f t="shared" si="10"/>
        <v>Read a news article.</v>
      </c>
      <c r="BG525" s="2">
        <v>0.0</v>
      </c>
      <c r="BH525" s="2" t="s">
        <v>2523</v>
      </c>
      <c r="BI525" s="2" t="s">
        <v>2524</v>
      </c>
      <c r="BK525" s="2">
        <v>0.0</v>
      </c>
    </row>
    <row r="526">
      <c r="A526" s="2">
        <v>523.0</v>
      </c>
      <c r="B526">
        <f>if(surveydata3!D525="", 0, 1)</f>
        <v>1</v>
      </c>
      <c r="C526">
        <f>if(surveydata3!E525="", 0, 1)</f>
        <v>0</v>
      </c>
      <c r="D526">
        <f>if(surveydata3!F525="", 0, 1)</f>
        <v>0</v>
      </c>
      <c r="E526">
        <f>if(surveydata3!G525="", 0, 1)</f>
        <v>0</v>
      </c>
      <c r="F526">
        <f>if(surveydata3!H525="", 0, 1)</f>
        <v>1</v>
      </c>
      <c r="G526">
        <f>if(surveydata3!I525="", 0, 1)</f>
        <v>0</v>
      </c>
      <c r="H526" s="4">
        <v>31081.0</v>
      </c>
      <c r="I526" s="2">
        <f t="shared" si="1"/>
        <v>33</v>
      </c>
      <c r="J526" s="2">
        <v>6.0</v>
      </c>
      <c r="K526" s="2">
        <v>0.0</v>
      </c>
      <c r="L526" s="2">
        <v>2.0</v>
      </c>
      <c r="M526" s="2">
        <v>15.0</v>
      </c>
      <c r="N526" s="2" t="s">
        <v>327</v>
      </c>
      <c r="O526" s="2">
        <v>0.0</v>
      </c>
      <c r="P526" s="2" t="s">
        <v>108</v>
      </c>
      <c r="R526" t="str">
        <f t="shared" si="2"/>
        <v>jacket (brand is TBD... probably Patagonia)</v>
      </c>
      <c r="S526" s="2" t="s">
        <v>135</v>
      </c>
      <c r="U526" t="str">
        <f t="shared" si="3"/>
        <v>“A quality life demands quality questions”</v>
      </c>
      <c r="V526" s="2">
        <v>1.0</v>
      </c>
      <c r="W526" s="2" t="s">
        <v>213</v>
      </c>
      <c r="Y526" t="str">
        <f t="shared" si="4"/>
        <v>Business Intelligence / Business Analyst</v>
      </c>
      <c r="Z526" s="2" t="s">
        <v>75</v>
      </c>
      <c r="AB526" t="str">
        <f t="shared" si="5"/>
        <v>Manager</v>
      </c>
      <c r="AC526" s="2" t="s">
        <v>322</v>
      </c>
      <c r="AE526" t="str">
        <f t="shared" si="6"/>
        <v>Insurance</v>
      </c>
      <c r="AF526" s="2">
        <v>10.0</v>
      </c>
      <c r="AG526" s="2" t="s">
        <v>2525</v>
      </c>
      <c r="AH526" s="2" t="s">
        <v>78</v>
      </c>
      <c r="AI526" s="11">
        <f>if(surveydata3!AE525="", 0, 1)</f>
        <v>0</v>
      </c>
      <c r="AJ526" s="11">
        <f>if(surveydata3!AF525="", 0, 1)</f>
        <v>0</v>
      </c>
      <c r="AK526" s="11">
        <f>if(surveydata3!AG525="", 0, 1)</f>
        <v>0</v>
      </c>
      <c r="AL526" s="11">
        <f>if(surveydata3!AH525="", 0, 1)</f>
        <v>1</v>
      </c>
      <c r="AM526" s="11">
        <f>if(surveydata3!AI525="", 0, 1)</f>
        <v>0</v>
      </c>
      <c r="AN526" s="11">
        <f>if(surveydata3!AJ525="", 0, 1)</f>
        <v>0</v>
      </c>
      <c r="AO526" s="11">
        <f>if(surveydata3!AK525="", 0, 1)</f>
        <v>1</v>
      </c>
      <c r="AP526" s="11">
        <f>if(surveydata3!AL525="", 0, 1)</f>
        <v>0</v>
      </c>
      <c r="AQ526" s="11">
        <f>if(surveydata3!AM525="", 0, 1)</f>
        <v>0</v>
      </c>
      <c r="AR526" s="11">
        <f>if(surveydata3!AN525="", 0, 1)</f>
        <v>0</v>
      </c>
      <c r="AS526" s="2" t="s">
        <v>97</v>
      </c>
      <c r="AU526" t="str">
        <f t="shared" si="7"/>
        <v>Forums</v>
      </c>
      <c r="AV526" s="2">
        <v>5.0</v>
      </c>
      <c r="AX526">
        <f t="shared" si="8"/>
        <v>5</v>
      </c>
      <c r="AZ526" s="2">
        <v>20.0</v>
      </c>
      <c r="BA526">
        <f t="shared" si="9"/>
        <v>20</v>
      </c>
      <c r="BB526" s="2">
        <v>20.0</v>
      </c>
      <c r="BC526" s="2" t="s">
        <v>2526</v>
      </c>
      <c r="BD526" s="2" t="s">
        <v>84</v>
      </c>
      <c r="BF526" t="str">
        <f t="shared" si="10"/>
        <v>Friend / word of mouth</v>
      </c>
      <c r="BG526" s="2">
        <v>9.0</v>
      </c>
      <c r="BH526" s="2" t="s">
        <v>2527</v>
      </c>
      <c r="BJ526" s="2" t="s">
        <v>2528</v>
      </c>
      <c r="BK526" s="2">
        <v>1.0</v>
      </c>
    </row>
    <row r="527">
      <c r="A527" s="2">
        <v>524.0</v>
      </c>
      <c r="B527">
        <f>if(surveydata3!D526="", 0, 1)</f>
        <v>0</v>
      </c>
      <c r="C527">
        <f>if(surveydata3!E526="", 0, 1)</f>
        <v>0</v>
      </c>
      <c r="D527">
        <f>if(surveydata3!F526="", 0, 1)</f>
        <v>0</v>
      </c>
      <c r="E527">
        <f>if(surveydata3!G526="", 0, 1)</f>
        <v>0</v>
      </c>
      <c r="F527">
        <f>if(surveydata3!H526="", 0, 1)</f>
        <v>1</v>
      </c>
      <c r="G527">
        <f>if(surveydata3!I526="", 0, 1)</f>
        <v>0</v>
      </c>
      <c r="H527" s="4">
        <v>29924.0</v>
      </c>
      <c r="I527" s="2">
        <f t="shared" si="1"/>
        <v>36</v>
      </c>
      <c r="J527" s="2">
        <v>6.0</v>
      </c>
      <c r="K527" s="2">
        <v>0.0</v>
      </c>
      <c r="L527" s="2">
        <v>12.0</v>
      </c>
      <c r="M527" s="2">
        <v>10.0</v>
      </c>
      <c r="N527" s="2" t="s">
        <v>128</v>
      </c>
      <c r="O527" s="2">
        <v>0.0</v>
      </c>
      <c r="P527" s="2" t="s">
        <v>129</v>
      </c>
      <c r="R527" t="str">
        <f t="shared" si="2"/>
        <v>backpack</v>
      </c>
      <c r="S527" s="2" t="s">
        <v>135</v>
      </c>
      <c r="U527" t="str">
        <f t="shared" si="3"/>
        <v>“A quality life demands quality questions”</v>
      </c>
      <c r="V527" s="2">
        <v>1.0</v>
      </c>
      <c r="W527" s="2" t="s">
        <v>121</v>
      </c>
      <c r="Y527" t="str">
        <f t="shared" si="4"/>
        <v>Data Engineer</v>
      </c>
      <c r="Z527" s="2" t="s">
        <v>111</v>
      </c>
      <c r="AB527" t="str">
        <f t="shared" si="5"/>
        <v>Individual Contributor</v>
      </c>
      <c r="AC527" s="2" t="s">
        <v>333</v>
      </c>
      <c r="AE527" t="str">
        <f t="shared" si="6"/>
        <v>Advertising &amp; Marketing</v>
      </c>
      <c r="AF527" s="2">
        <v>12.0</v>
      </c>
      <c r="AG527" s="2" t="s">
        <v>2529</v>
      </c>
      <c r="AH527" s="2" t="s">
        <v>114</v>
      </c>
      <c r="AI527" s="11">
        <f>if(surveydata3!AE526="", 0, 1)</f>
        <v>0</v>
      </c>
      <c r="AJ527" s="11">
        <f>if(surveydata3!AF526="", 0, 1)</f>
        <v>0</v>
      </c>
      <c r="AK527" s="11">
        <f>if(surveydata3!AG526="", 0, 1)</f>
        <v>1</v>
      </c>
      <c r="AL527" s="11">
        <f>if(surveydata3!AH526="", 0, 1)</f>
        <v>1</v>
      </c>
      <c r="AM527" s="11">
        <f>if(surveydata3!AI526="", 0, 1)</f>
        <v>0</v>
      </c>
      <c r="AN527" s="11">
        <f>if(surveydata3!AJ526="", 0, 1)</f>
        <v>0</v>
      </c>
      <c r="AO527" s="11">
        <f>if(surveydata3!AK526="", 0, 1)</f>
        <v>0</v>
      </c>
      <c r="AP527" s="11">
        <f>if(surveydata3!AL526="", 0, 1)</f>
        <v>0</v>
      </c>
      <c r="AQ527" s="11">
        <f>if(surveydata3!AM526="", 0, 1)</f>
        <v>0</v>
      </c>
      <c r="AR527" s="11">
        <f>if(surveydata3!AN526="", 0, 1)</f>
        <v>0</v>
      </c>
      <c r="AS527" s="2" t="s">
        <v>116</v>
      </c>
      <c r="AU527" t="str">
        <f t="shared" si="7"/>
        <v>Stack Overflow</v>
      </c>
      <c r="AV527" s="2">
        <v>2.0</v>
      </c>
      <c r="AX527">
        <f t="shared" si="8"/>
        <v>2</v>
      </c>
      <c r="AY527" s="2">
        <v>6.0</v>
      </c>
      <c r="BA527">
        <f t="shared" si="9"/>
        <v>6</v>
      </c>
      <c r="BB527" s="2">
        <v>80.0</v>
      </c>
      <c r="BC527" s="2" t="s">
        <v>2530</v>
      </c>
      <c r="BD527" s="2" t="s">
        <v>101</v>
      </c>
      <c r="BF527" t="str">
        <f t="shared" si="10"/>
        <v>Google</v>
      </c>
      <c r="BG527" s="2">
        <v>10.0</v>
      </c>
      <c r="BH527" s="2" t="s">
        <v>2531</v>
      </c>
      <c r="BI527" s="2" t="s">
        <v>2532</v>
      </c>
      <c r="BK527" s="2">
        <v>0.0</v>
      </c>
    </row>
    <row r="528">
      <c r="A528" s="2">
        <v>525.0</v>
      </c>
      <c r="B528">
        <f>if(surveydata3!D527="", 0, 1)</f>
        <v>1</v>
      </c>
      <c r="C528">
        <f>if(surveydata3!E527="", 0, 1)</f>
        <v>0</v>
      </c>
      <c r="D528">
        <f>if(surveydata3!F527="", 0, 1)</f>
        <v>0</v>
      </c>
      <c r="E528">
        <f>if(surveydata3!G527="", 0, 1)</f>
        <v>0</v>
      </c>
      <c r="F528">
        <f>if(surveydata3!H527="", 0, 1)</f>
        <v>1</v>
      </c>
      <c r="G528">
        <f>if(surveydata3!I527="", 0, 1)</f>
        <v>0</v>
      </c>
      <c r="H528" s="4">
        <v>29448.0</v>
      </c>
      <c r="I528" s="2">
        <f t="shared" si="1"/>
        <v>38</v>
      </c>
      <c r="J528" s="2">
        <v>7.0</v>
      </c>
      <c r="K528" s="2">
        <v>45.0</v>
      </c>
      <c r="L528" s="2">
        <v>5.0</v>
      </c>
      <c r="M528" s="2">
        <v>6.0</v>
      </c>
      <c r="N528" s="2" t="s">
        <v>437</v>
      </c>
      <c r="O528" s="2">
        <v>0.0</v>
      </c>
      <c r="P528" s="2" t="s">
        <v>71</v>
      </c>
      <c r="R528" t="str">
        <f t="shared" si="2"/>
        <v>hoodie</v>
      </c>
      <c r="S528" s="2" t="s">
        <v>135</v>
      </c>
      <c r="U528" t="str">
        <f t="shared" si="3"/>
        <v>“A quality life demands quality questions”</v>
      </c>
      <c r="V528" s="2">
        <v>1.0</v>
      </c>
      <c r="W528" s="2" t="s">
        <v>11</v>
      </c>
      <c r="Y528" t="str">
        <f t="shared" si="4"/>
        <v>Other</v>
      </c>
      <c r="Z528" s="2" t="s">
        <v>111</v>
      </c>
      <c r="AB528" t="str">
        <f t="shared" si="5"/>
        <v>Individual Contributor</v>
      </c>
      <c r="AC528" s="2" t="s">
        <v>76</v>
      </c>
      <c r="AE528" t="str">
        <f t="shared" si="6"/>
        <v>Education</v>
      </c>
      <c r="AF528" s="2">
        <v>8.0</v>
      </c>
      <c r="AG528" s="2" t="s">
        <v>2533</v>
      </c>
      <c r="AH528" s="2" t="s">
        <v>114</v>
      </c>
      <c r="AI528" s="11">
        <f>if(surveydata3!AE527="", 0, 1)</f>
        <v>0</v>
      </c>
      <c r="AJ528" s="11">
        <f>if(surveydata3!AF527="", 0, 1)</f>
        <v>0</v>
      </c>
      <c r="AK528" s="11">
        <f>if(surveydata3!AG527="", 0, 1)</f>
        <v>0</v>
      </c>
      <c r="AL528" s="11">
        <f>if(surveydata3!AH527="", 0, 1)</f>
        <v>0</v>
      </c>
      <c r="AM528" s="11">
        <f>if(surveydata3!AI527="", 0, 1)</f>
        <v>0</v>
      </c>
      <c r="AN528" s="11">
        <f>if(surveydata3!AJ527="", 0, 1)</f>
        <v>1</v>
      </c>
      <c r="AO528" s="11">
        <f>if(surveydata3!AK527="", 0, 1)</f>
        <v>0</v>
      </c>
      <c r="AP528" s="11">
        <f>if(surveydata3!AL527="", 0, 1)</f>
        <v>0</v>
      </c>
      <c r="AQ528" s="11">
        <f>if(surveydata3!AM527="", 0, 1)</f>
        <v>0</v>
      </c>
      <c r="AR528" s="11">
        <f>if(surveydata3!AN527="", 0, 1)</f>
        <v>0</v>
      </c>
      <c r="AS528" s="2" t="s">
        <v>97</v>
      </c>
      <c r="AU528" t="str">
        <f t="shared" si="7"/>
        <v>Forums</v>
      </c>
      <c r="AV528" s="2">
        <v>6.0</v>
      </c>
      <c r="AX528">
        <f t="shared" si="8"/>
        <v>6</v>
      </c>
      <c r="AY528" s="2">
        <v>2.0</v>
      </c>
      <c r="BA528">
        <f t="shared" si="9"/>
        <v>2</v>
      </c>
      <c r="BB528" s="2">
        <v>80.0</v>
      </c>
      <c r="BC528" s="2" t="s">
        <v>2534</v>
      </c>
      <c r="BD528" s="2" t="s">
        <v>478</v>
      </c>
      <c r="BF528" t="str">
        <f t="shared" si="10"/>
        <v>LinkedIn</v>
      </c>
      <c r="BG528" s="2">
        <v>10.0</v>
      </c>
      <c r="BH528" s="2" t="s">
        <v>2535</v>
      </c>
      <c r="BI528" s="2" t="s">
        <v>2536</v>
      </c>
      <c r="BK528" s="2">
        <v>1.0</v>
      </c>
    </row>
    <row r="529">
      <c r="A529" s="2">
        <v>526.0</v>
      </c>
      <c r="B529">
        <f>if(surveydata3!D528="", 0, 1)</f>
        <v>1</v>
      </c>
      <c r="C529">
        <f>if(surveydata3!E528="", 0, 1)</f>
        <v>0</v>
      </c>
      <c r="D529">
        <f>if(surveydata3!F528="", 0, 1)</f>
        <v>0</v>
      </c>
      <c r="E529">
        <f>if(surveydata3!G528="", 0, 1)</f>
        <v>0</v>
      </c>
      <c r="F529">
        <f>if(surveydata3!H528="", 0, 1)</f>
        <v>0</v>
      </c>
      <c r="G529">
        <f>if(surveydata3!I528="", 0, 1)</f>
        <v>0</v>
      </c>
      <c r="I529" s="2" t="str">
        <f t="shared" si="1"/>
        <v/>
      </c>
      <c r="J529" s="2">
        <v>7.0</v>
      </c>
      <c r="K529" s="2">
        <v>13.0</v>
      </c>
      <c r="L529" s="2">
        <v>10.0</v>
      </c>
      <c r="M529" s="2">
        <v>2.0</v>
      </c>
      <c r="N529" s="2" t="s">
        <v>327</v>
      </c>
      <c r="O529" s="2">
        <v>1.0</v>
      </c>
      <c r="R529" t="str">
        <f t="shared" si="2"/>
        <v/>
      </c>
      <c r="U529" t="str">
        <f t="shared" si="3"/>
        <v/>
      </c>
      <c r="V529" s="2">
        <v>1.0</v>
      </c>
      <c r="W529" s="2" t="s">
        <v>36</v>
      </c>
      <c r="Y529" t="str">
        <f t="shared" si="4"/>
        <v>Machine Learning Engineer</v>
      </c>
      <c r="Z529" s="2" t="s">
        <v>111</v>
      </c>
      <c r="AB529" t="str">
        <f t="shared" si="5"/>
        <v>Individual Contributor</v>
      </c>
      <c r="AC529" s="2" t="s">
        <v>123</v>
      </c>
      <c r="AE529" t="str">
        <f t="shared" si="6"/>
        <v>Technology &amp; Internet</v>
      </c>
      <c r="AF529" s="2">
        <v>2.0</v>
      </c>
      <c r="AG529" s="2" t="s">
        <v>2537</v>
      </c>
      <c r="AH529" s="2" t="s">
        <v>78</v>
      </c>
      <c r="AI529" s="11">
        <f>if(surveydata3!AE528="", 0, 1)</f>
        <v>0</v>
      </c>
      <c r="AJ529" s="11">
        <f>if(surveydata3!AF528="", 0, 1)</f>
        <v>0</v>
      </c>
      <c r="AK529" s="11">
        <f>if(surveydata3!AG528="", 0, 1)</f>
        <v>0</v>
      </c>
      <c r="AL529" s="11">
        <f>if(surveydata3!AH528="", 0, 1)</f>
        <v>1</v>
      </c>
      <c r="AM529" s="11">
        <f>if(surveydata3!AI528="", 0, 1)</f>
        <v>0</v>
      </c>
      <c r="AN529" s="11">
        <f>if(surveydata3!AJ528="", 0, 1)</f>
        <v>0</v>
      </c>
      <c r="AO529" s="11">
        <f>if(surveydata3!AK528="", 0, 1)</f>
        <v>0</v>
      </c>
      <c r="AP529" s="11">
        <f>if(surveydata3!AL528="", 0, 1)</f>
        <v>0</v>
      </c>
      <c r="AQ529" s="11">
        <f>if(surveydata3!AM528="", 0, 1)</f>
        <v>0</v>
      </c>
      <c r="AR529" s="11">
        <f>if(surveydata3!AN528="", 0, 1)</f>
        <v>0</v>
      </c>
      <c r="AS529" s="2" t="s">
        <v>116</v>
      </c>
      <c r="AU529" t="str">
        <f t="shared" si="7"/>
        <v>Stack Overflow</v>
      </c>
      <c r="AW529" s="2">
        <v>10.0</v>
      </c>
      <c r="AX529">
        <f t="shared" si="8"/>
        <v>10</v>
      </c>
      <c r="AZ529" s="2">
        <v>15.0</v>
      </c>
      <c r="BA529">
        <f t="shared" si="9"/>
        <v>15</v>
      </c>
      <c r="BB529" s="2">
        <v>35.0</v>
      </c>
      <c r="BC529" s="2" t="s">
        <v>2538</v>
      </c>
      <c r="BD529" s="2" t="s">
        <v>101</v>
      </c>
      <c r="BF529" t="str">
        <f t="shared" si="10"/>
        <v>Google</v>
      </c>
      <c r="BG529" s="2">
        <v>10.0</v>
      </c>
      <c r="BH529" s="2" t="s">
        <v>2539</v>
      </c>
      <c r="BK529" s="2">
        <v>0.0</v>
      </c>
    </row>
    <row r="530">
      <c r="A530" s="2">
        <v>527.0</v>
      </c>
      <c r="B530">
        <f>if(surveydata3!D529="", 0, 1)</f>
        <v>1</v>
      </c>
      <c r="C530">
        <f>if(surveydata3!E529="", 0, 1)</f>
        <v>1</v>
      </c>
      <c r="D530">
        <f>if(surveydata3!F529="", 0, 1)</f>
        <v>0</v>
      </c>
      <c r="E530">
        <f>if(surveydata3!G529="", 0, 1)</f>
        <v>0</v>
      </c>
      <c r="F530">
        <f>if(surveydata3!H529="", 0, 1)</f>
        <v>1</v>
      </c>
      <c r="G530">
        <f>if(surveydata3!I529="", 0, 1)</f>
        <v>0</v>
      </c>
      <c r="H530" s="4">
        <v>28843.0</v>
      </c>
      <c r="I530" s="2">
        <f t="shared" si="1"/>
        <v>39</v>
      </c>
      <c r="J530" s="2">
        <v>7.0</v>
      </c>
      <c r="K530" s="2">
        <v>0.0</v>
      </c>
      <c r="L530" s="2">
        <v>8.0</v>
      </c>
      <c r="M530" s="2">
        <v>2.0</v>
      </c>
      <c r="N530" s="2" t="s">
        <v>106</v>
      </c>
      <c r="O530" s="2">
        <v>1.0</v>
      </c>
      <c r="R530" t="str">
        <f t="shared" si="2"/>
        <v/>
      </c>
      <c r="U530" t="str">
        <f t="shared" si="3"/>
        <v/>
      </c>
      <c r="V530" s="2">
        <v>1.0</v>
      </c>
      <c r="W530" s="2" t="s">
        <v>206</v>
      </c>
      <c r="Y530" t="str">
        <f t="shared" si="4"/>
        <v>Artificial Intelligence Engineer</v>
      </c>
      <c r="Z530" s="2" t="s">
        <v>111</v>
      </c>
      <c r="AB530" t="str">
        <f t="shared" si="5"/>
        <v>Individual Contributor</v>
      </c>
      <c r="AC530" s="2" t="s">
        <v>228</v>
      </c>
      <c r="AE530" t="str">
        <f t="shared" si="6"/>
        <v>Healthcare and Pharmaceuticals</v>
      </c>
      <c r="AF530" s="2">
        <v>15.0</v>
      </c>
      <c r="AG530" s="2" t="s">
        <v>2540</v>
      </c>
      <c r="AH530" s="2" t="s">
        <v>464</v>
      </c>
      <c r="AI530" s="11">
        <f>if(surveydata3!AE529="", 0, 1)</f>
        <v>0</v>
      </c>
      <c r="AJ530" s="11">
        <f>if(surveydata3!AF529="", 0, 1)</f>
        <v>0</v>
      </c>
      <c r="AK530" s="11">
        <f>if(surveydata3!AG529="", 0, 1)</f>
        <v>0</v>
      </c>
      <c r="AL530" s="11">
        <f>if(surveydata3!AH529="", 0, 1)</f>
        <v>1</v>
      </c>
      <c r="AM530" s="11">
        <f>if(surveydata3!AI529="", 0, 1)</f>
        <v>0</v>
      </c>
      <c r="AN530" s="11">
        <f>if(surveydata3!AJ529="", 0, 1)</f>
        <v>1</v>
      </c>
      <c r="AO530" s="11">
        <f>if(surveydata3!AK529="", 0, 1)</f>
        <v>0</v>
      </c>
      <c r="AP530" s="11">
        <f>if(surveydata3!AL529="", 0, 1)</f>
        <v>0</v>
      </c>
      <c r="AQ530" s="11">
        <f>if(surveydata3!AM529="", 0, 1)</f>
        <v>0</v>
      </c>
      <c r="AR530" s="11">
        <f>if(surveydata3!AN529="", 0, 1)</f>
        <v>0</v>
      </c>
      <c r="AS530" s="2" t="s">
        <v>97</v>
      </c>
      <c r="AU530" t="str">
        <f t="shared" si="7"/>
        <v>Forums</v>
      </c>
      <c r="AV530" s="2">
        <v>4.0</v>
      </c>
      <c r="AX530">
        <f t="shared" si="8"/>
        <v>4</v>
      </c>
      <c r="AY530" s="2">
        <v>4.0</v>
      </c>
      <c r="BA530">
        <f t="shared" si="9"/>
        <v>4</v>
      </c>
      <c r="BB530" s="2">
        <v>24.0</v>
      </c>
      <c r="BC530" s="2" t="s">
        <v>2541</v>
      </c>
      <c r="BD530" s="2" t="s">
        <v>101</v>
      </c>
      <c r="BF530" t="str">
        <f t="shared" si="10"/>
        <v>Google</v>
      </c>
      <c r="BG530" s="2">
        <v>10.0</v>
      </c>
      <c r="BH530" s="2" t="s">
        <v>2542</v>
      </c>
      <c r="BI530" s="2" t="s">
        <v>2543</v>
      </c>
      <c r="BJ530" s="2" t="s">
        <v>2544</v>
      </c>
      <c r="BK530" s="2">
        <v>1.0</v>
      </c>
    </row>
    <row r="531">
      <c r="A531" s="2">
        <v>528.0</v>
      </c>
      <c r="B531">
        <f>if(surveydata3!D530="", 0, 1)</f>
        <v>1</v>
      </c>
      <c r="C531">
        <f>if(surveydata3!E530="", 0, 1)</f>
        <v>0</v>
      </c>
      <c r="D531">
        <f>if(surveydata3!F530="", 0, 1)</f>
        <v>0</v>
      </c>
      <c r="E531">
        <f>if(surveydata3!G530="", 0, 1)</f>
        <v>0</v>
      </c>
      <c r="F531">
        <f>if(surveydata3!H530="", 0, 1)</f>
        <v>0</v>
      </c>
      <c r="G531">
        <f>if(surveydata3!I530="", 0, 1)</f>
        <v>0</v>
      </c>
      <c r="H531" s="4">
        <v>35090.0</v>
      </c>
      <c r="I531" s="2">
        <f t="shared" si="1"/>
        <v>22</v>
      </c>
      <c r="J531" s="2">
        <v>7.0</v>
      </c>
      <c r="K531" s="2">
        <v>30.0</v>
      </c>
      <c r="L531" s="2">
        <v>9.0</v>
      </c>
      <c r="M531" s="2">
        <v>2.0</v>
      </c>
      <c r="N531" s="2" t="s">
        <v>405</v>
      </c>
      <c r="O531" s="2">
        <v>0.0</v>
      </c>
      <c r="P531" s="2" t="s">
        <v>205</v>
      </c>
      <c r="R531" t="str">
        <f t="shared" si="2"/>
        <v>socks</v>
      </c>
      <c r="S531" s="2" t="s">
        <v>135</v>
      </c>
      <c r="U531" t="str">
        <f t="shared" si="3"/>
        <v>“A quality life demands quality questions”</v>
      </c>
      <c r="V531" s="2">
        <v>1.0</v>
      </c>
      <c r="W531" s="2" t="s">
        <v>315</v>
      </c>
      <c r="Y531" t="str">
        <f t="shared" si="4"/>
        <v>Software Engineer</v>
      </c>
      <c r="Z531" s="2" t="s">
        <v>451</v>
      </c>
      <c r="AB531" t="str">
        <f t="shared" si="5"/>
        <v>Intern</v>
      </c>
      <c r="AC531" s="2" t="s">
        <v>123</v>
      </c>
      <c r="AE531" t="str">
        <f t="shared" si="6"/>
        <v>Technology &amp; Internet</v>
      </c>
      <c r="AF531" s="2">
        <v>1.0</v>
      </c>
      <c r="AG531" s="2" t="s">
        <v>2545</v>
      </c>
      <c r="AH531" s="2" t="s">
        <v>236</v>
      </c>
      <c r="AI531" s="11">
        <f>if(surveydata3!AE530="", 0, 1)</f>
        <v>0</v>
      </c>
      <c r="AJ531" s="11">
        <f>if(surveydata3!AF530="", 0, 1)</f>
        <v>0</v>
      </c>
      <c r="AK531" s="11">
        <f>if(surveydata3!AG530="", 0, 1)</f>
        <v>0</v>
      </c>
      <c r="AL531" s="11">
        <f>if(surveydata3!AH530="", 0, 1)</f>
        <v>0</v>
      </c>
      <c r="AM531" s="11">
        <f>if(surveydata3!AI530="", 0, 1)</f>
        <v>0</v>
      </c>
      <c r="AN531" s="11">
        <f>if(surveydata3!AJ530="", 0, 1)</f>
        <v>1</v>
      </c>
      <c r="AO531" s="11">
        <f>if(surveydata3!AK530="", 0, 1)</f>
        <v>0</v>
      </c>
      <c r="AP531" s="11">
        <f>if(surveydata3!AL530="", 0, 1)</f>
        <v>1</v>
      </c>
      <c r="AQ531" s="11">
        <f>if(surveydata3!AM530="", 0, 1)</f>
        <v>0</v>
      </c>
      <c r="AR531" s="11">
        <f>if(surveydata3!AN530="", 0, 1)</f>
        <v>1</v>
      </c>
      <c r="AS531" s="2" t="s">
        <v>97</v>
      </c>
      <c r="AU531" t="str">
        <f t="shared" si="7"/>
        <v>Forums</v>
      </c>
      <c r="AW531" s="2">
        <v>15.0</v>
      </c>
      <c r="AX531">
        <f t="shared" si="8"/>
        <v>15</v>
      </c>
      <c r="AY531" s="2">
        <v>6.0</v>
      </c>
      <c r="BA531">
        <f t="shared" si="9"/>
        <v>6</v>
      </c>
      <c r="BB531" s="2">
        <v>12.0</v>
      </c>
      <c r="BC531" s="2" t="s">
        <v>2547</v>
      </c>
      <c r="BD531" s="2" t="s">
        <v>101</v>
      </c>
      <c r="BF531" t="str">
        <f t="shared" si="10"/>
        <v>Google</v>
      </c>
      <c r="BG531" s="2">
        <v>5.0</v>
      </c>
      <c r="BH531" s="2" t="s">
        <v>2548</v>
      </c>
      <c r="BI531" s="2" t="s">
        <v>2549</v>
      </c>
      <c r="BK531" s="2">
        <v>1.0</v>
      </c>
    </row>
    <row r="532">
      <c r="A532" s="2">
        <v>529.0</v>
      </c>
      <c r="B532">
        <f>if(surveydata3!D531="", 0, 1)</f>
        <v>1</v>
      </c>
      <c r="C532">
        <f>if(surveydata3!E531="", 0, 1)</f>
        <v>0</v>
      </c>
      <c r="D532">
        <f>if(surveydata3!F531="", 0, 1)</f>
        <v>0</v>
      </c>
      <c r="E532">
        <f>if(surveydata3!G531="", 0, 1)</f>
        <v>0</v>
      </c>
      <c r="F532">
        <f>if(surveydata3!H531="", 0, 1)</f>
        <v>1</v>
      </c>
      <c r="G532">
        <f>if(surveydata3!I531="", 0, 1)</f>
        <v>0</v>
      </c>
      <c r="H532" s="4">
        <v>31698.0</v>
      </c>
      <c r="I532" s="2">
        <f t="shared" si="1"/>
        <v>31</v>
      </c>
      <c r="J532" s="2">
        <v>7.0</v>
      </c>
      <c r="K532" s="2">
        <v>60.0</v>
      </c>
      <c r="L532" s="2">
        <v>12.0</v>
      </c>
      <c r="M532" s="2">
        <v>5.0</v>
      </c>
      <c r="N532" s="2" t="s">
        <v>87</v>
      </c>
      <c r="O532" s="2">
        <v>0.0</v>
      </c>
      <c r="P532" s="2" t="s">
        <v>89</v>
      </c>
      <c r="R532" t="str">
        <f t="shared" si="2"/>
        <v>t-shirt</v>
      </c>
      <c r="S532" s="2" t="s">
        <v>130</v>
      </c>
      <c r="U532" t="str">
        <f t="shared" si="3"/>
        <v>“Machine learning for life”</v>
      </c>
      <c r="V532" s="2">
        <v>1.0</v>
      </c>
      <c r="W532" s="2" t="s">
        <v>524</v>
      </c>
      <c r="Y532" t="str">
        <f t="shared" si="4"/>
        <v>Consulting</v>
      </c>
      <c r="Z532" s="2" t="s">
        <v>75</v>
      </c>
      <c r="AB532" t="str">
        <f t="shared" si="5"/>
        <v>Manager</v>
      </c>
      <c r="AC532" s="2" t="s">
        <v>175</v>
      </c>
      <c r="AE532" t="str">
        <f t="shared" si="6"/>
        <v>Manufacturing</v>
      </c>
      <c r="AF532" s="2">
        <v>7.0</v>
      </c>
      <c r="AG532" s="2" t="s">
        <v>2550</v>
      </c>
      <c r="AH532" s="2" t="s">
        <v>114</v>
      </c>
      <c r="AI532" s="11">
        <f>if(surveydata3!AE531="", 0, 1)</f>
        <v>0</v>
      </c>
      <c r="AJ532" s="11">
        <f>if(surveydata3!AF531="", 0, 1)</f>
        <v>0</v>
      </c>
      <c r="AK532" s="11">
        <f>if(surveydata3!AG531="", 0, 1)</f>
        <v>0</v>
      </c>
      <c r="AL532" s="11">
        <f>if(surveydata3!AH531="", 0, 1)</f>
        <v>0</v>
      </c>
      <c r="AM532" s="11">
        <f>if(surveydata3!AI531="", 0, 1)</f>
        <v>0</v>
      </c>
      <c r="AN532" s="11">
        <f>if(surveydata3!AJ531="", 0, 1)</f>
        <v>0</v>
      </c>
      <c r="AO532" s="11">
        <f>if(surveydata3!AK531="", 0, 1)</f>
        <v>0</v>
      </c>
      <c r="AP532" s="11">
        <f>if(surveydata3!AL531="", 0, 1)</f>
        <v>0</v>
      </c>
      <c r="AQ532" s="11">
        <f>if(surveydata3!AM531="", 0, 1)</f>
        <v>1</v>
      </c>
      <c r="AR532" s="11">
        <f>if(surveydata3!AN531="", 0, 1)</f>
        <v>0</v>
      </c>
      <c r="AU532" t="str">
        <f t="shared" si="7"/>
        <v/>
      </c>
      <c r="AX532" t="str">
        <f t="shared" si="8"/>
        <v/>
      </c>
      <c r="BA532" t="str">
        <f t="shared" si="9"/>
        <v/>
      </c>
      <c r="BD532" s="2" t="s">
        <v>101</v>
      </c>
      <c r="BF532" t="str">
        <f t="shared" si="10"/>
        <v>Google</v>
      </c>
      <c r="BG532" s="2">
        <v>10.0</v>
      </c>
      <c r="BH532" s="2" t="s">
        <v>2551</v>
      </c>
      <c r="BI532" s="2" t="s">
        <v>2552</v>
      </c>
      <c r="BK532" s="2">
        <v>1.0</v>
      </c>
    </row>
    <row r="533">
      <c r="A533" s="2">
        <v>530.0</v>
      </c>
      <c r="B533">
        <f>if(surveydata3!D532="", 0, 1)</f>
        <v>0</v>
      </c>
      <c r="C533">
        <f>if(surveydata3!E532="", 0, 1)</f>
        <v>1</v>
      </c>
      <c r="D533">
        <f>if(surveydata3!F532="", 0, 1)</f>
        <v>0</v>
      </c>
      <c r="E533">
        <f>if(surveydata3!G532="", 0, 1)</f>
        <v>0</v>
      </c>
      <c r="F533">
        <f>if(surveydata3!H532="", 0, 1)</f>
        <v>1</v>
      </c>
      <c r="G533">
        <f>if(surveydata3!I532="", 0, 1)</f>
        <v>0</v>
      </c>
      <c r="H533" s="4">
        <v>35502.0</v>
      </c>
      <c r="I533" s="2">
        <f t="shared" si="1"/>
        <v>21</v>
      </c>
      <c r="J533" s="2">
        <v>7.0</v>
      </c>
      <c r="K533" s="2">
        <v>0.0</v>
      </c>
      <c r="L533" s="2">
        <v>8.0</v>
      </c>
      <c r="M533" s="2">
        <v>25.0</v>
      </c>
      <c r="N533" s="2" t="s">
        <v>106</v>
      </c>
      <c r="O533" s="2">
        <v>1.0</v>
      </c>
      <c r="R533" t="str">
        <f t="shared" si="2"/>
        <v/>
      </c>
      <c r="U533" t="str">
        <f t="shared" si="3"/>
        <v/>
      </c>
      <c r="V533" s="2">
        <v>1.0</v>
      </c>
      <c r="W533" s="2" t="s">
        <v>145</v>
      </c>
      <c r="Y533" t="str">
        <f t="shared" si="4"/>
        <v>Freelancing</v>
      </c>
      <c r="Z533" s="2" t="s">
        <v>111</v>
      </c>
      <c r="AB533" t="str">
        <f t="shared" si="5"/>
        <v>Individual Contributor</v>
      </c>
      <c r="AC533" s="2" t="s">
        <v>123</v>
      </c>
      <c r="AE533" t="str">
        <f t="shared" si="6"/>
        <v>Technology &amp; Internet</v>
      </c>
      <c r="AF533" s="2">
        <v>2.0</v>
      </c>
      <c r="AG533" s="10" t="s">
        <v>2553</v>
      </c>
      <c r="AH533" s="2" t="s">
        <v>236</v>
      </c>
      <c r="AI533" s="11">
        <f>if(surveydata3!AE532="", 0, 1)</f>
        <v>0</v>
      </c>
      <c r="AJ533" s="11">
        <f>if(surveydata3!AF532="", 0, 1)</f>
        <v>0</v>
      </c>
      <c r="AK533" s="11">
        <f>if(surveydata3!AG532="", 0, 1)</f>
        <v>0</v>
      </c>
      <c r="AL533" s="11">
        <f>if(surveydata3!AH532="", 0, 1)</f>
        <v>0</v>
      </c>
      <c r="AM533" s="11">
        <f>if(surveydata3!AI532="", 0, 1)</f>
        <v>0</v>
      </c>
      <c r="AN533" s="11">
        <f>if(surveydata3!AJ532="", 0, 1)</f>
        <v>0</v>
      </c>
      <c r="AO533" s="11">
        <f>if(surveydata3!AK532="", 0, 1)</f>
        <v>0</v>
      </c>
      <c r="AP533" s="11">
        <f>if(surveydata3!AL532="", 0, 1)</f>
        <v>0</v>
      </c>
      <c r="AQ533" s="11">
        <f>if(surveydata3!AM532="", 0, 1)</f>
        <v>0</v>
      </c>
      <c r="AR533" s="11">
        <f>if(surveydata3!AN532="", 0, 1)</f>
        <v>1</v>
      </c>
      <c r="AS533" s="2" t="s">
        <v>116</v>
      </c>
      <c r="AU533" t="str">
        <f t="shared" si="7"/>
        <v>Stack Overflow</v>
      </c>
      <c r="AV533" s="2">
        <v>6.0</v>
      </c>
      <c r="AX533">
        <f t="shared" si="8"/>
        <v>6</v>
      </c>
      <c r="AY533" s="2">
        <v>2.0</v>
      </c>
      <c r="BA533">
        <f t="shared" si="9"/>
        <v>2</v>
      </c>
      <c r="BB533" s="2">
        <v>20.0</v>
      </c>
      <c r="BC533" s="2" t="s">
        <v>2554</v>
      </c>
      <c r="BD533" s="2" t="s">
        <v>84</v>
      </c>
      <c r="BF533" t="str">
        <f t="shared" si="10"/>
        <v>Friend / word of mouth</v>
      </c>
      <c r="BG533" s="2">
        <v>9.0</v>
      </c>
      <c r="BH533" s="2" t="s">
        <v>2555</v>
      </c>
      <c r="BI533" s="2" t="s">
        <v>2556</v>
      </c>
      <c r="BJ533" s="2" t="s">
        <v>2557</v>
      </c>
      <c r="BK533" s="2">
        <v>1.0</v>
      </c>
    </row>
    <row r="534">
      <c r="A534" s="2">
        <v>531.0</v>
      </c>
      <c r="B534">
        <f>if(surveydata3!D533="", 0, 1)</f>
        <v>1</v>
      </c>
      <c r="C534">
        <f>if(surveydata3!E533="", 0, 1)</f>
        <v>1</v>
      </c>
      <c r="D534">
        <f>if(surveydata3!F533="", 0, 1)</f>
        <v>0</v>
      </c>
      <c r="E534">
        <f>if(surveydata3!G533="", 0, 1)</f>
        <v>0</v>
      </c>
      <c r="F534">
        <f>if(surveydata3!H533="", 0, 1)</f>
        <v>1</v>
      </c>
      <c r="G534">
        <f>if(surveydata3!I533="", 0, 1)</f>
        <v>0</v>
      </c>
      <c r="H534" s="4">
        <v>31751.0</v>
      </c>
      <c r="I534" s="2">
        <f t="shared" si="1"/>
        <v>31</v>
      </c>
      <c r="J534" s="2">
        <v>7.0</v>
      </c>
      <c r="K534" s="2">
        <v>60.0</v>
      </c>
      <c r="L534" s="2">
        <v>6.0</v>
      </c>
      <c r="M534" s="2">
        <v>4.0</v>
      </c>
      <c r="N534" s="2" t="s">
        <v>128</v>
      </c>
      <c r="O534" s="2">
        <v>0.0</v>
      </c>
      <c r="P534" s="2" t="s">
        <v>129</v>
      </c>
      <c r="R534" t="str">
        <f t="shared" si="2"/>
        <v>backpack</v>
      </c>
      <c r="S534" s="2" t="s">
        <v>135</v>
      </c>
      <c r="U534" t="str">
        <f t="shared" si="3"/>
        <v>“A quality life demands quality questions”</v>
      </c>
      <c r="V534" s="2">
        <v>1.0</v>
      </c>
      <c r="W534" s="2" t="s">
        <v>577</v>
      </c>
      <c r="Y534" t="str">
        <f t="shared" si="4"/>
        <v>Accounting/Finance</v>
      </c>
      <c r="Z534" s="2" t="s">
        <v>75</v>
      </c>
      <c r="AB534" t="str">
        <f t="shared" si="5"/>
        <v>Manager</v>
      </c>
      <c r="AC534" s="2" t="s">
        <v>112</v>
      </c>
      <c r="AE534" t="str">
        <f t="shared" si="6"/>
        <v>Business Support &amp; Logistics</v>
      </c>
      <c r="AF534" s="2">
        <v>5.0</v>
      </c>
      <c r="AG534" s="2" t="s">
        <v>2558</v>
      </c>
      <c r="AH534" s="2" t="s">
        <v>114</v>
      </c>
      <c r="AI534" s="11">
        <f>if(surveydata3!AE533="", 0, 1)</f>
        <v>0</v>
      </c>
      <c r="AJ534" s="11">
        <f>if(surveydata3!AF533="", 0, 1)</f>
        <v>0</v>
      </c>
      <c r="AK534" s="11">
        <f>if(surveydata3!AG533="", 0, 1)</f>
        <v>1</v>
      </c>
      <c r="AL534" s="11">
        <f>if(surveydata3!AH533="", 0, 1)</f>
        <v>0</v>
      </c>
      <c r="AM534" s="11">
        <f>if(surveydata3!AI533="", 0, 1)</f>
        <v>0</v>
      </c>
      <c r="AN534" s="11">
        <f>if(surveydata3!AJ533="", 0, 1)</f>
        <v>0</v>
      </c>
      <c r="AO534" s="11">
        <f>if(surveydata3!AK533="", 0, 1)</f>
        <v>0</v>
      </c>
      <c r="AP534" s="11">
        <f>if(surveydata3!AL533="", 0, 1)</f>
        <v>0</v>
      </c>
      <c r="AQ534" s="11">
        <f>if(surveydata3!AM533="", 0, 1)</f>
        <v>0</v>
      </c>
      <c r="AR534" s="11">
        <f>if(surveydata3!AN533="", 0, 1)</f>
        <v>0</v>
      </c>
      <c r="AS534" s="2" t="s">
        <v>97</v>
      </c>
      <c r="AU534" t="str">
        <f t="shared" si="7"/>
        <v>Forums</v>
      </c>
      <c r="AW534" s="2">
        <v>14.0</v>
      </c>
      <c r="AX534">
        <f t="shared" si="8"/>
        <v>14</v>
      </c>
      <c r="AY534" s="2">
        <v>2.0</v>
      </c>
      <c r="BA534">
        <f t="shared" si="9"/>
        <v>2</v>
      </c>
      <c r="BB534" s="2">
        <v>32.0</v>
      </c>
      <c r="BC534" s="2" t="s">
        <v>2559</v>
      </c>
      <c r="BD534" s="2" t="s">
        <v>101</v>
      </c>
      <c r="BF534" t="str">
        <f t="shared" si="10"/>
        <v>Google</v>
      </c>
      <c r="BG534" s="2">
        <v>8.0</v>
      </c>
      <c r="BH534" s="2" t="s">
        <v>2560</v>
      </c>
      <c r="BI534" s="2" t="s">
        <v>2561</v>
      </c>
      <c r="BJ534" s="2" t="s">
        <v>2562</v>
      </c>
      <c r="BK534" s="2">
        <v>1.0</v>
      </c>
    </row>
    <row r="535">
      <c r="A535" s="2">
        <v>532.0</v>
      </c>
      <c r="B535">
        <f>if(surveydata3!D534="", 0, 1)</f>
        <v>0</v>
      </c>
      <c r="C535">
        <f>if(surveydata3!E534="", 0, 1)</f>
        <v>1</v>
      </c>
      <c r="D535">
        <f>if(surveydata3!F534="", 0, 1)</f>
        <v>0</v>
      </c>
      <c r="E535">
        <f>if(surveydata3!G534="", 0, 1)</f>
        <v>0</v>
      </c>
      <c r="F535">
        <f>if(surveydata3!H534="", 0, 1)</f>
        <v>1</v>
      </c>
      <c r="G535">
        <f>if(surveydata3!I534="", 0, 1)</f>
        <v>0</v>
      </c>
      <c r="H535" s="4">
        <v>28108.0</v>
      </c>
      <c r="I535" s="2">
        <f t="shared" si="1"/>
        <v>41</v>
      </c>
      <c r="J535" s="2">
        <v>7.0</v>
      </c>
      <c r="K535" s="2">
        <v>10.0</v>
      </c>
      <c r="L535" s="2">
        <v>6.0</v>
      </c>
      <c r="M535" s="2">
        <v>15.0</v>
      </c>
      <c r="N535" s="2" t="s">
        <v>327</v>
      </c>
      <c r="O535" s="2">
        <v>0.0</v>
      </c>
      <c r="P535" s="2" t="s">
        <v>129</v>
      </c>
      <c r="R535" t="str">
        <f t="shared" si="2"/>
        <v>backpack</v>
      </c>
      <c r="S535" s="2" t="s">
        <v>130</v>
      </c>
      <c r="U535" t="str">
        <f t="shared" si="3"/>
        <v>“Machine learning for life”</v>
      </c>
      <c r="V535" s="2">
        <v>1.0</v>
      </c>
      <c r="W535" s="2" t="s">
        <v>524</v>
      </c>
      <c r="Y535" t="str">
        <f t="shared" si="4"/>
        <v>Consulting</v>
      </c>
      <c r="Z535" s="2" t="s">
        <v>485</v>
      </c>
      <c r="AB535" t="str">
        <f t="shared" si="5"/>
        <v>Vice President</v>
      </c>
      <c r="AC535" s="2" t="s">
        <v>123</v>
      </c>
      <c r="AE535" t="str">
        <f t="shared" si="6"/>
        <v>Technology &amp; Internet</v>
      </c>
      <c r="AF535" s="2">
        <v>17.0</v>
      </c>
      <c r="AG535" s="2" t="s">
        <v>2563</v>
      </c>
      <c r="AH535" s="2" t="s">
        <v>114</v>
      </c>
      <c r="AI535" s="11">
        <f>if(surveydata3!AE534="", 0, 1)</f>
        <v>0</v>
      </c>
      <c r="AJ535" s="11">
        <f>if(surveydata3!AF534="", 0, 1)</f>
        <v>0</v>
      </c>
      <c r="AK535" s="11">
        <f>if(surveydata3!AG534="", 0, 1)</f>
        <v>0</v>
      </c>
      <c r="AL535" s="11">
        <f>if(surveydata3!AH534="", 0, 1)</f>
        <v>0</v>
      </c>
      <c r="AM535" s="11">
        <f>if(surveydata3!AI534="", 0, 1)</f>
        <v>1</v>
      </c>
      <c r="AN535" s="11">
        <f>if(surveydata3!AJ534="", 0, 1)</f>
        <v>0</v>
      </c>
      <c r="AO535" s="11">
        <f>if(surveydata3!AK534="", 0, 1)</f>
        <v>0</v>
      </c>
      <c r="AP535" s="11">
        <f>if(surveydata3!AL534="", 0, 1)</f>
        <v>0</v>
      </c>
      <c r="AQ535" s="11">
        <f>if(surveydata3!AM534="", 0, 1)</f>
        <v>0</v>
      </c>
      <c r="AR535" s="11">
        <f>if(surveydata3!AN534="", 0, 1)</f>
        <v>0</v>
      </c>
      <c r="AS535" s="2" t="s">
        <v>97</v>
      </c>
      <c r="AU535" t="str">
        <f t="shared" si="7"/>
        <v>Forums</v>
      </c>
      <c r="AV535" s="2">
        <v>5.0</v>
      </c>
      <c r="AX535">
        <f t="shared" si="8"/>
        <v>5</v>
      </c>
      <c r="AY535" s="2">
        <v>5.0</v>
      </c>
      <c r="BA535">
        <f t="shared" si="9"/>
        <v>5</v>
      </c>
      <c r="BB535" s="2">
        <v>15.0</v>
      </c>
      <c r="BC535" s="2" t="s">
        <v>2564</v>
      </c>
      <c r="BE535" s="2" t="s">
        <v>2565</v>
      </c>
      <c r="BF535" t="str">
        <f t="shared" si="10"/>
        <v>Following Dr. Thurn</v>
      </c>
      <c r="BG535" s="2">
        <v>7.0</v>
      </c>
      <c r="BH535" s="2" t="s">
        <v>2566</v>
      </c>
      <c r="BI535" s="2" t="s">
        <v>2567</v>
      </c>
      <c r="BJ535" s="2" t="s">
        <v>2568</v>
      </c>
      <c r="BK535" s="2">
        <v>1.0</v>
      </c>
    </row>
    <row r="536">
      <c r="A536" s="2">
        <v>533.0</v>
      </c>
      <c r="B536">
        <f>if(surveydata3!D535="", 0, 1)</f>
        <v>0</v>
      </c>
      <c r="C536">
        <f>if(surveydata3!E535="", 0, 1)</f>
        <v>1</v>
      </c>
      <c r="D536">
        <f>if(surveydata3!F535="", 0, 1)</f>
        <v>0</v>
      </c>
      <c r="E536">
        <f>if(surveydata3!G535="", 0, 1)</f>
        <v>0</v>
      </c>
      <c r="F536">
        <f>if(surveydata3!H535="", 0, 1)</f>
        <v>1</v>
      </c>
      <c r="G536">
        <f>if(surveydata3!I535="", 0, 1)</f>
        <v>0</v>
      </c>
      <c r="H536" s="4">
        <v>25840.0</v>
      </c>
      <c r="I536" s="2">
        <f t="shared" si="1"/>
        <v>47</v>
      </c>
      <c r="J536" s="2">
        <v>8.0</v>
      </c>
      <c r="K536" s="2">
        <v>120.0</v>
      </c>
      <c r="L536" s="2">
        <v>10.0</v>
      </c>
      <c r="M536" s="2">
        <v>0.0</v>
      </c>
      <c r="N536" s="2" t="s">
        <v>120</v>
      </c>
      <c r="O536" s="2">
        <v>0.0</v>
      </c>
      <c r="P536" s="2" t="s">
        <v>89</v>
      </c>
      <c r="R536" t="str">
        <f t="shared" si="2"/>
        <v>t-shirt</v>
      </c>
      <c r="S536" s="2" t="s">
        <v>130</v>
      </c>
      <c r="U536" t="str">
        <f t="shared" si="3"/>
        <v>“Machine learning for life”</v>
      </c>
      <c r="V536" s="2">
        <v>1.0</v>
      </c>
      <c r="W536" s="2" t="s">
        <v>11</v>
      </c>
      <c r="Y536" t="str">
        <f t="shared" si="4"/>
        <v>Other</v>
      </c>
      <c r="Z536" s="2" t="s">
        <v>75</v>
      </c>
      <c r="AB536" t="str">
        <f t="shared" si="5"/>
        <v>Manager</v>
      </c>
      <c r="AC536" s="2" t="s">
        <v>76</v>
      </c>
      <c r="AE536" t="str">
        <f t="shared" si="6"/>
        <v>Education</v>
      </c>
      <c r="AF536" s="2">
        <v>8.0</v>
      </c>
      <c r="AG536" s="2" t="s">
        <v>2569</v>
      </c>
      <c r="AH536" s="2" t="s">
        <v>96</v>
      </c>
      <c r="AI536" s="11">
        <f>if(surveydata3!AE535="", 0, 1)</f>
        <v>0</v>
      </c>
      <c r="AJ536" s="11">
        <f>if(surveydata3!AF535="", 0, 1)</f>
        <v>0</v>
      </c>
      <c r="AK536" s="11">
        <f>if(surveydata3!AG535="", 0, 1)</f>
        <v>1</v>
      </c>
      <c r="AL536" s="11">
        <f>if(surveydata3!AH535="", 0, 1)</f>
        <v>0</v>
      </c>
      <c r="AM536" s="11">
        <f>if(surveydata3!AI535="", 0, 1)</f>
        <v>0</v>
      </c>
      <c r="AN536" s="11">
        <f>if(surveydata3!AJ535="", 0, 1)</f>
        <v>0</v>
      </c>
      <c r="AO536" s="11">
        <f>if(surveydata3!AK535="", 0, 1)</f>
        <v>0</v>
      </c>
      <c r="AP536" s="11">
        <f>if(surveydata3!AL535="", 0, 1)</f>
        <v>0</v>
      </c>
      <c r="AQ536" s="11">
        <f>if(surveydata3!AM535="", 0, 1)</f>
        <v>0</v>
      </c>
      <c r="AR536" s="11">
        <f>if(surveydata3!AN535="", 0, 1)</f>
        <v>0</v>
      </c>
      <c r="AS536" s="2" t="s">
        <v>116</v>
      </c>
      <c r="AU536" t="str">
        <f t="shared" si="7"/>
        <v>Stack Overflow</v>
      </c>
      <c r="AV536" s="2">
        <v>5.0</v>
      </c>
      <c r="AX536">
        <f t="shared" si="8"/>
        <v>5</v>
      </c>
      <c r="AY536" s="2">
        <v>5.0</v>
      </c>
      <c r="BA536">
        <f t="shared" si="9"/>
        <v>5</v>
      </c>
      <c r="BB536" s="2">
        <v>40.0</v>
      </c>
      <c r="BC536" s="2" t="s">
        <v>2570</v>
      </c>
      <c r="BD536" s="2" t="s">
        <v>101</v>
      </c>
      <c r="BF536" t="str">
        <f t="shared" si="10"/>
        <v>Google</v>
      </c>
      <c r="BG536" s="2">
        <v>10.0</v>
      </c>
      <c r="BH536" s="2" t="s">
        <v>2571</v>
      </c>
      <c r="BI536" s="2" t="s">
        <v>2572</v>
      </c>
      <c r="BK536" s="2">
        <v>1.0</v>
      </c>
    </row>
    <row r="537">
      <c r="A537" s="2">
        <v>534.0</v>
      </c>
      <c r="B537">
        <f>if(surveydata3!D536="", 0, 1)</f>
        <v>1</v>
      </c>
      <c r="C537">
        <f>if(surveydata3!E536="", 0, 1)</f>
        <v>0</v>
      </c>
      <c r="D537">
        <f>if(surveydata3!F536="", 0, 1)</f>
        <v>1</v>
      </c>
      <c r="E537">
        <f>if(surveydata3!G536="", 0, 1)</f>
        <v>0</v>
      </c>
      <c r="F537">
        <f>if(surveydata3!H536="", 0, 1)</f>
        <v>1</v>
      </c>
      <c r="G537">
        <f>if(surveydata3!I536="", 0, 1)</f>
        <v>0</v>
      </c>
      <c r="H537" s="4">
        <v>29476.0</v>
      </c>
      <c r="I537" s="2">
        <f t="shared" si="1"/>
        <v>37</v>
      </c>
      <c r="J537" s="2">
        <v>7.0</v>
      </c>
      <c r="K537" s="2">
        <v>40.0</v>
      </c>
      <c r="L537" s="2">
        <v>12.0</v>
      </c>
      <c r="M537" s="2">
        <v>10.0</v>
      </c>
      <c r="N537" s="2" t="s">
        <v>192</v>
      </c>
      <c r="O537" s="2">
        <v>0.0</v>
      </c>
      <c r="P537" s="2" t="s">
        <v>71</v>
      </c>
      <c r="R537" t="str">
        <f t="shared" si="2"/>
        <v>hoodie</v>
      </c>
      <c r="S537" s="2" t="s">
        <v>130</v>
      </c>
      <c r="U537" t="str">
        <f t="shared" si="3"/>
        <v>“Machine learning for life”</v>
      </c>
      <c r="V537" s="2">
        <v>1.0</v>
      </c>
      <c r="W537" s="2" t="s">
        <v>515</v>
      </c>
      <c r="Y537" t="str">
        <f t="shared" si="4"/>
        <v>Research</v>
      </c>
      <c r="Z537" s="2" t="s">
        <v>147</v>
      </c>
      <c r="AB537" t="str">
        <f t="shared" si="5"/>
        <v>Not Applicable</v>
      </c>
      <c r="AC537" s="2" t="s">
        <v>76</v>
      </c>
      <c r="AE537" t="str">
        <f t="shared" si="6"/>
        <v>Education</v>
      </c>
      <c r="AF537" s="2">
        <v>8.0</v>
      </c>
      <c r="AG537" s="2" t="s">
        <v>2573</v>
      </c>
      <c r="AH537" s="2" t="s">
        <v>96</v>
      </c>
      <c r="AI537" s="11">
        <f>if(surveydata3!AE536="", 0, 1)</f>
        <v>0</v>
      </c>
      <c r="AJ537" s="11">
        <f>if(surveydata3!AF536="", 0, 1)</f>
        <v>0</v>
      </c>
      <c r="AK537" s="11">
        <f>if(surveydata3!AG536="", 0, 1)</f>
        <v>0</v>
      </c>
      <c r="AL537" s="11">
        <f>if(surveydata3!AH536="", 0, 1)</f>
        <v>1</v>
      </c>
      <c r="AM537" s="11">
        <f>if(surveydata3!AI536="", 0, 1)</f>
        <v>0</v>
      </c>
      <c r="AN537" s="11">
        <f>if(surveydata3!AJ536="", 0, 1)</f>
        <v>0</v>
      </c>
      <c r="AO537" s="11">
        <f>if(surveydata3!AK536="", 0, 1)</f>
        <v>0</v>
      </c>
      <c r="AP537" s="11">
        <f>if(surveydata3!AL536="", 0, 1)</f>
        <v>0</v>
      </c>
      <c r="AQ537" s="11">
        <f>if(surveydata3!AM536="", 0, 1)</f>
        <v>0</v>
      </c>
      <c r="AR537" s="11">
        <f>if(surveydata3!AN536="", 0, 1)</f>
        <v>0</v>
      </c>
      <c r="AS537" s="2" t="s">
        <v>97</v>
      </c>
      <c r="AU537" t="str">
        <f t="shared" si="7"/>
        <v>Forums</v>
      </c>
      <c r="AV537" s="2">
        <v>6.0</v>
      </c>
      <c r="AX537">
        <f t="shared" si="8"/>
        <v>6</v>
      </c>
      <c r="AY537" s="2">
        <v>5.0</v>
      </c>
      <c r="BA537">
        <f t="shared" si="9"/>
        <v>5</v>
      </c>
      <c r="BB537" s="2">
        <v>10.0</v>
      </c>
      <c r="BC537" s="2" t="s">
        <v>2574</v>
      </c>
      <c r="BD537" s="2" t="s">
        <v>101</v>
      </c>
      <c r="BF537" t="str">
        <f t="shared" si="10"/>
        <v>Google</v>
      </c>
      <c r="BG537" s="2">
        <v>4.0</v>
      </c>
      <c r="BH537" s="2" t="s">
        <v>2575</v>
      </c>
      <c r="BI537" s="2" t="s">
        <v>2576</v>
      </c>
      <c r="BJ537" s="2" t="s">
        <v>2577</v>
      </c>
      <c r="BK537" s="2">
        <v>0.0</v>
      </c>
    </row>
    <row r="538">
      <c r="A538" s="2">
        <v>535.0</v>
      </c>
      <c r="B538">
        <f>if(surveydata3!D537="", 0, 1)</f>
        <v>1</v>
      </c>
      <c r="C538">
        <f>if(surveydata3!E537="", 0, 1)</f>
        <v>0</v>
      </c>
      <c r="D538">
        <f>if(surveydata3!F537="", 0, 1)</f>
        <v>0</v>
      </c>
      <c r="E538">
        <f>if(surveydata3!G537="", 0, 1)</f>
        <v>0</v>
      </c>
      <c r="F538">
        <f>if(surveydata3!H537="", 0, 1)</f>
        <v>0</v>
      </c>
      <c r="G538">
        <f>if(surveydata3!I537="", 0, 1)</f>
        <v>0</v>
      </c>
      <c r="H538" s="4">
        <v>31956.0</v>
      </c>
      <c r="I538" s="2">
        <f t="shared" si="1"/>
        <v>31</v>
      </c>
      <c r="J538" s="2">
        <v>7.0</v>
      </c>
      <c r="K538" s="2">
        <v>90.0</v>
      </c>
      <c r="L538" s="2">
        <v>9.0</v>
      </c>
      <c r="M538" s="2">
        <v>5.0</v>
      </c>
      <c r="N538" s="2" t="s">
        <v>167</v>
      </c>
      <c r="O538" s="2">
        <v>0.0</v>
      </c>
      <c r="P538" s="2" t="s">
        <v>71</v>
      </c>
      <c r="R538" t="str">
        <f t="shared" si="2"/>
        <v>hoodie</v>
      </c>
      <c r="S538" s="2" t="s">
        <v>72</v>
      </c>
      <c r="U538" t="str">
        <f t="shared" si="3"/>
        <v>“Data is the new bacon"</v>
      </c>
      <c r="V538" s="2">
        <v>1.0</v>
      </c>
      <c r="W538" s="2" t="s">
        <v>224</v>
      </c>
      <c r="Y538" t="str">
        <f t="shared" si="4"/>
        <v>Data Scientist</v>
      </c>
      <c r="Z538" s="2" t="s">
        <v>451</v>
      </c>
      <c r="AB538" t="str">
        <f t="shared" si="5"/>
        <v>Intern</v>
      </c>
      <c r="AC538" s="2" t="s">
        <v>322</v>
      </c>
      <c r="AE538" t="str">
        <f t="shared" si="6"/>
        <v>Insurance</v>
      </c>
      <c r="AF538" s="2">
        <v>10.0</v>
      </c>
      <c r="AG538" s="2" t="s">
        <v>2578</v>
      </c>
      <c r="AH538" s="2" t="s">
        <v>114</v>
      </c>
      <c r="AI538" s="11">
        <f>if(surveydata3!AE537="", 0, 1)</f>
        <v>0</v>
      </c>
      <c r="AJ538" s="11">
        <f>if(surveydata3!AF537="", 0, 1)</f>
        <v>0</v>
      </c>
      <c r="AK538" s="11">
        <f>if(surveydata3!AG537="", 0, 1)</f>
        <v>0</v>
      </c>
      <c r="AL538" s="11">
        <f>if(surveydata3!AH537="", 0, 1)</f>
        <v>0</v>
      </c>
      <c r="AM538" s="11">
        <f>if(surveydata3!AI537="", 0, 1)</f>
        <v>0</v>
      </c>
      <c r="AN538" s="11">
        <f>if(surveydata3!AJ537="", 0, 1)</f>
        <v>0</v>
      </c>
      <c r="AO538" s="11">
        <f>if(surveydata3!AK537="", 0, 1)</f>
        <v>0</v>
      </c>
      <c r="AP538" s="11">
        <f>if(surveydata3!AL537="", 0, 1)</f>
        <v>0</v>
      </c>
      <c r="AQ538" s="11">
        <f>if(surveydata3!AM537="", 0, 1)</f>
        <v>1</v>
      </c>
      <c r="AR538" s="11">
        <f>if(surveydata3!AN537="", 0, 1)</f>
        <v>0</v>
      </c>
      <c r="AU538" t="str">
        <f t="shared" si="7"/>
        <v/>
      </c>
      <c r="AX538" t="str">
        <f t="shared" si="8"/>
        <v/>
      </c>
      <c r="BA538" t="str">
        <f t="shared" si="9"/>
        <v/>
      </c>
      <c r="BD538" s="2" t="s">
        <v>101</v>
      </c>
      <c r="BF538" t="str">
        <f t="shared" si="10"/>
        <v>Google</v>
      </c>
      <c r="BG538" s="2">
        <v>10.0</v>
      </c>
      <c r="BH538" s="2" t="s">
        <v>2579</v>
      </c>
      <c r="BI538" s="2" t="s">
        <v>2580</v>
      </c>
      <c r="BK538" s="2">
        <v>0.0</v>
      </c>
    </row>
    <row r="539">
      <c r="A539" s="2">
        <v>536.0</v>
      </c>
      <c r="B539">
        <f>if(surveydata3!D538="", 0, 1)</f>
        <v>1</v>
      </c>
      <c r="C539">
        <f>if(surveydata3!E538="", 0, 1)</f>
        <v>1</v>
      </c>
      <c r="D539">
        <f>if(surveydata3!F538="", 0, 1)</f>
        <v>0</v>
      </c>
      <c r="E539">
        <f>if(surveydata3!G538="", 0, 1)</f>
        <v>0</v>
      </c>
      <c r="F539">
        <f>if(surveydata3!H538="", 0, 1)</f>
        <v>1</v>
      </c>
      <c r="G539">
        <f>if(surveydata3!I538="", 0, 1)</f>
        <v>0</v>
      </c>
      <c r="H539" s="4">
        <v>28333.0</v>
      </c>
      <c r="I539" s="2">
        <f t="shared" si="1"/>
        <v>41</v>
      </c>
      <c r="J539" s="2">
        <v>6.0</v>
      </c>
      <c r="K539" s="2">
        <v>120.0</v>
      </c>
      <c r="L539" s="2">
        <v>9.0</v>
      </c>
      <c r="M539" s="2">
        <v>7.0</v>
      </c>
      <c r="N539" s="2" t="s">
        <v>167</v>
      </c>
      <c r="O539" s="2">
        <v>1.0</v>
      </c>
      <c r="R539" t="str">
        <f t="shared" si="2"/>
        <v/>
      </c>
      <c r="U539" t="str">
        <f t="shared" si="3"/>
        <v/>
      </c>
      <c r="V539" s="2">
        <v>1.0</v>
      </c>
      <c r="W539" s="2" t="s">
        <v>577</v>
      </c>
      <c r="Y539" t="str">
        <f t="shared" si="4"/>
        <v>Accounting/Finance</v>
      </c>
      <c r="Z539" s="2" t="s">
        <v>207</v>
      </c>
      <c r="AB539" t="str">
        <f t="shared" si="5"/>
        <v>C-Level</v>
      </c>
      <c r="AD539" s="2" t="s">
        <v>2346</v>
      </c>
      <c r="AE539" t="str">
        <f t="shared" si="6"/>
        <v>Banking</v>
      </c>
      <c r="AF539" s="2">
        <v>10.0</v>
      </c>
      <c r="AH539" s="2" t="s">
        <v>114</v>
      </c>
      <c r="AI539" s="11">
        <f>if(surveydata3!AE538="", 0, 1)</f>
        <v>0</v>
      </c>
      <c r="AJ539" s="11">
        <f>if(surveydata3!AF538="", 0, 1)</f>
        <v>0</v>
      </c>
      <c r="AK539" s="11">
        <f>if(surveydata3!AG538="", 0, 1)</f>
        <v>0</v>
      </c>
      <c r="AL539" s="11">
        <f>if(surveydata3!AH538="", 0, 1)</f>
        <v>1</v>
      </c>
      <c r="AM539" s="11">
        <f>if(surveydata3!AI538="", 0, 1)</f>
        <v>0</v>
      </c>
      <c r="AN539" s="11">
        <f>if(surveydata3!AJ538="", 0, 1)</f>
        <v>0</v>
      </c>
      <c r="AO539" s="11">
        <f>if(surveydata3!AK538="", 0, 1)</f>
        <v>0</v>
      </c>
      <c r="AP539" s="11">
        <f>if(surveydata3!AL538="", 0, 1)</f>
        <v>0</v>
      </c>
      <c r="AQ539" s="11">
        <f>if(surveydata3!AM538="", 0, 1)</f>
        <v>0</v>
      </c>
      <c r="AR539" s="11">
        <f>if(surveydata3!AN538="", 0, 1)</f>
        <v>0</v>
      </c>
      <c r="AS539" s="2" t="s">
        <v>97</v>
      </c>
      <c r="AU539" t="str">
        <f t="shared" si="7"/>
        <v>Forums</v>
      </c>
      <c r="AV539" s="2">
        <v>6.0</v>
      </c>
      <c r="AX539">
        <f t="shared" si="8"/>
        <v>6</v>
      </c>
      <c r="AY539" s="2">
        <v>5.0</v>
      </c>
      <c r="BA539">
        <f t="shared" si="9"/>
        <v>5</v>
      </c>
      <c r="BB539" s="2">
        <v>15.0</v>
      </c>
      <c r="BC539" s="2" t="s">
        <v>2581</v>
      </c>
      <c r="BD539" s="2" t="s">
        <v>101</v>
      </c>
      <c r="BF539" t="str">
        <f t="shared" si="10"/>
        <v>Google</v>
      </c>
      <c r="BG539" s="2">
        <v>9.0</v>
      </c>
      <c r="BH539" s="2" t="s">
        <v>2582</v>
      </c>
      <c r="BI539" s="2" t="s">
        <v>2583</v>
      </c>
      <c r="BJ539" s="2" t="s">
        <v>2584</v>
      </c>
      <c r="BK539" s="2">
        <v>1.0</v>
      </c>
    </row>
    <row r="540">
      <c r="A540" s="2">
        <v>537.0</v>
      </c>
      <c r="B540">
        <f>if(surveydata3!D539="", 0, 1)</f>
        <v>1</v>
      </c>
      <c r="C540">
        <f>if(surveydata3!E539="", 0, 1)</f>
        <v>0</v>
      </c>
      <c r="D540">
        <f>if(surveydata3!F539="", 0, 1)</f>
        <v>0</v>
      </c>
      <c r="E540">
        <f>if(surveydata3!G539="", 0, 1)</f>
        <v>0</v>
      </c>
      <c r="F540">
        <f>if(surveydata3!H539="", 0, 1)</f>
        <v>0</v>
      </c>
      <c r="G540">
        <f>if(surveydata3!I539="", 0, 1)</f>
        <v>0</v>
      </c>
      <c r="H540" s="4">
        <v>29407.0</v>
      </c>
      <c r="I540" s="2">
        <f t="shared" si="1"/>
        <v>38</v>
      </c>
      <c r="J540" s="2">
        <v>7.0</v>
      </c>
      <c r="K540" s="2">
        <v>60.0</v>
      </c>
      <c r="L540" s="2">
        <v>7.0</v>
      </c>
      <c r="M540" s="2">
        <v>0.0</v>
      </c>
      <c r="N540" s="2" t="s">
        <v>120</v>
      </c>
      <c r="O540" s="2">
        <v>1.0</v>
      </c>
      <c r="R540" t="str">
        <f t="shared" si="2"/>
        <v/>
      </c>
      <c r="U540" t="str">
        <f t="shared" si="3"/>
        <v/>
      </c>
      <c r="V540" s="2">
        <v>1.0</v>
      </c>
      <c r="W540" s="2" t="s">
        <v>213</v>
      </c>
      <c r="Y540" t="str">
        <f t="shared" si="4"/>
        <v>Business Intelligence / Business Analyst</v>
      </c>
      <c r="Z540" s="2" t="s">
        <v>111</v>
      </c>
      <c r="AB540" t="str">
        <f t="shared" si="5"/>
        <v>Individual Contributor</v>
      </c>
      <c r="AC540" s="2" t="s">
        <v>322</v>
      </c>
      <c r="AE540" t="str">
        <f t="shared" si="6"/>
        <v>Insurance</v>
      </c>
      <c r="AF540" s="2">
        <v>1.0</v>
      </c>
      <c r="AG540" s="2" t="s">
        <v>2585</v>
      </c>
      <c r="AH540" s="2" t="s">
        <v>96</v>
      </c>
      <c r="AI540" s="11">
        <f>if(surveydata3!AE539="", 0, 1)</f>
        <v>0</v>
      </c>
      <c r="AJ540" s="11">
        <f>if(surveydata3!AF539="", 0, 1)</f>
        <v>0</v>
      </c>
      <c r="AK540" s="11">
        <f>if(surveydata3!AG539="", 0, 1)</f>
        <v>1</v>
      </c>
      <c r="AL540" s="11">
        <f>if(surveydata3!AH539="", 0, 1)</f>
        <v>0</v>
      </c>
      <c r="AM540" s="11">
        <f>if(surveydata3!AI539="", 0, 1)</f>
        <v>0</v>
      </c>
      <c r="AN540" s="11">
        <f>if(surveydata3!AJ539="", 0, 1)</f>
        <v>0</v>
      </c>
      <c r="AO540" s="11">
        <f>if(surveydata3!AK539="", 0, 1)</f>
        <v>0</v>
      </c>
      <c r="AP540" s="11">
        <f>if(surveydata3!AL539="", 0, 1)</f>
        <v>0</v>
      </c>
      <c r="AQ540" s="11">
        <f>if(surveydata3!AM539="", 0, 1)</f>
        <v>0</v>
      </c>
      <c r="AR540" s="11">
        <f>if(surveydata3!AN539="", 0, 1)</f>
        <v>0</v>
      </c>
      <c r="AS540" s="2" t="s">
        <v>237</v>
      </c>
      <c r="AU540" t="str">
        <f t="shared" si="7"/>
        <v>Mentor Help (classroom or 1:1 mentors)</v>
      </c>
      <c r="AV540" s="2">
        <v>3.0</v>
      </c>
      <c r="AX540">
        <f t="shared" si="8"/>
        <v>3</v>
      </c>
      <c r="AY540" s="2">
        <v>5.0</v>
      </c>
      <c r="BA540">
        <f t="shared" si="9"/>
        <v>5</v>
      </c>
      <c r="BB540" s="2">
        <v>15.0</v>
      </c>
      <c r="BC540" s="2" t="s">
        <v>2326</v>
      </c>
      <c r="BD540" s="2" t="s">
        <v>84</v>
      </c>
      <c r="BF540" t="str">
        <f t="shared" si="10"/>
        <v>Friend / word of mouth</v>
      </c>
      <c r="BG540" s="2">
        <v>9.0</v>
      </c>
      <c r="BH540" s="2" t="s">
        <v>2586</v>
      </c>
      <c r="BI540" s="2" t="s">
        <v>2587</v>
      </c>
      <c r="BJ540" s="2" t="s">
        <v>2588</v>
      </c>
      <c r="BK540" s="2">
        <v>1.0</v>
      </c>
    </row>
    <row r="541">
      <c r="A541" s="2">
        <v>538.0</v>
      </c>
      <c r="B541">
        <f>if(surveydata3!D540="", 0, 1)</f>
        <v>0</v>
      </c>
      <c r="C541">
        <f>if(surveydata3!E540="", 0, 1)</f>
        <v>1</v>
      </c>
      <c r="D541">
        <f>if(surveydata3!F540="", 0, 1)</f>
        <v>0</v>
      </c>
      <c r="E541">
        <f>if(surveydata3!G540="", 0, 1)</f>
        <v>1</v>
      </c>
      <c r="F541">
        <f>if(surveydata3!H540="", 0, 1)</f>
        <v>1</v>
      </c>
      <c r="G541">
        <f>if(surveydata3!I540="", 0, 1)</f>
        <v>0</v>
      </c>
      <c r="H541" s="4">
        <v>29622.0</v>
      </c>
      <c r="I541" s="2">
        <f t="shared" si="1"/>
        <v>37</v>
      </c>
      <c r="J541" s="2">
        <v>7.0</v>
      </c>
      <c r="K541" s="2">
        <v>0.0</v>
      </c>
      <c r="L541" s="2">
        <v>10.0</v>
      </c>
      <c r="M541" s="2">
        <v>5.0</v>
      </c>
      <c r="N541" s="2" t="s">
        <v>70</v>
      </c>
      <c r="O541" s="2">
        <v>0.0</v>
      </c>
      <c r="P541" s="2" t="s">
        <v>89</v>
      </c>
      <c r="R541" t="str">
        <f t="shared" si="2"/>
        <v>t-shirt</v>
      </c>
      <c r="S541" s="2" t="s">
        <v>72</v>
      </c>
      <c r="U541" t="str">
        <f t="shared" si="3"/>
        <v>“Data is the new bacon"</v>
      </c>
      <c r="V541" s="2">
        <v>0.0</v>
      </c>
      <c r="Y541" t="str">
        <f t="shared" si="4"/>
        <v/>
      </c>
      <c r="AB541" t="str">
        <f t="shared" si="5"/>
        <v/>
      </c>
      <c r="AE541" t="str">
        <f t="shared" si="6"/>
        <v/>
      </c>
      <c r="AH541" s="2" t="s">
        <v>114</v>
      </c>
      <c r="AI541" s="11">
        <f>if(surveydata3!AE540="", 0, 1)</f>
        <v>0</v>
      </c>
      <c r="AJ541" s="11">
        <f>if(surveydata3!AF540="", 0, 1)</f>
        <v>0</v>
      </c>
      <c r="AK541" s="11">
        <f>if(surveydata3!AG540="", 0, 1)</f>
        <v>0</v>
      </c>
      <c r="AL541" s="11">
        <f>if(surveydata3!AH540="", 0, 1)</f>
        <v>0</v>
      </c>
      <c r="AM541" s="11">
        <f>if(surveydata3!AI540="", 0, 1)</f>
        <v>0</v>
      </c>
      <c r="AN541" s="11">
        <f>if(surveydata3!AJ540="", 0, 1)</f>
        <v>1</v>
      </c>
      <c r="AO541" s="11">
        <f>if(surveydata3!AK540="", 0, 1)</f>
        <v>0</v>
      </c>
      <c r="AP541" s="11">
        <f>if(surveydata3!AL540="", 0, 1)</f>
        <v>0</v>
      </c>
      <c r="AQ541" s="11">
        <f>if(surveydata3!AM540="", 0, 1)</f>
        <v>0</v>
      </c>
      <c r="AR541" s="11">
        <f>if(surveydata3!AN540="", 0, 1)</f>
        <v>0</v>
      </c>
      <c r="AS541" s="2" t="s">
        <v>97</v>
      </c>
      <c r="AU541" t="str">
        <f t="shared" si="7"/>
        <v>Forums</v>
      </c>
      <c r="AV541" s="2">
        <v>6.0</v>
      </c>
      <c r="AX541">
        <f t="shared" si="8"/>
        <v>6</v>
      </c>
      <c r="AY541" s="2">
        <v>6.0</v>
      </c>
      <c r="BA541">
        <f t="shared" si="9"/>
        <v>6</v>
      </c>
      <c r="BB541" s="2">
        <v>15.0</v>
      </c>
      <c r="BC541" s="2" t="s">
        <v>2589</v>
      </c>
      <c r="BD541" s="2" t="s">
        <v>2590</v>
      </c>
      <c r="BF541" t="str">
        <f t="shared" si="10"/>
        <v>Billboard</v>
      </c>
      <c r="BG541" s="2">
        <v>10.0</v>
      </c>
      <c r="BH541" s="2" t="s">
        <v>2591</v>
      </c>
      <c r="BI541" s="2" t="s">
        <v>1692</v>
      </c>
      <c r="BK541" s="2">
        <v>0.0</v>
      </c>
    </row>
    <row r="542">
      <c r="A542" s="2">
        <v>539.0</v>
      </c>
      <c r="B542">
        <f>if(surveydata3!D541="", 0, 1)</f>
        <v>1</v>
      </c>
      <c r="C542">
        <f>if(surveydata3!E541="", 0, 1)</f>
        <v>0</v>
      </c>
      <c r="D542">
        <f>if(surveydata3!F541="", 0, 1)</f>
        <v>0</v>
      </c>
      <c r="E542">
        <f>if(surveydata3!G541="", 0, 1)</f>
        <v>0</v>
      </c>
      <c r="F542">
        <f>if(surveydata3!H541="", 0, 1)</f>
        <v>0</v>
      </c>
      <c r="G542">
        <f>if(surveydata3!I541="", 0, 1)</f>
        <v>0</v>
      </c>
      <c r="H542" s="4">
        <v>34278.0</v>
      </c>
      <c r="I542" s="2">
        <f t="shared" si="1"/>
        <v>24</v>
      </c>
      <c r="J542" s="2">
        <v>8.0</v>
      </c>
      <c r="K542" s="2">
        <v>0.0</v>
      </c>
      <c r="L542" s="2">
        <v>15.0</v>
      </c>
      <c r="M542" s="2">
        <v>100.0</v>
      </c>
      <c r="N542" s="2" t="s">
        <v>128</v>
      </c>
      <c r="O542" s="2">
        <v>1.0</v>
      </c>
      <c r="R542" t="str">
        <f t="shared" si="2"/>
        <v/>
      </c>
      <c r="U542" t="str">
        <f t="shared" si="3"/>
        <v/>
      </c>
      <c r="V542" s="2">
        <v>1.0</v>
      </c>
      <c r="W542" s="2" t="s">
        <v>631</v>
      </c>
      <c r="Y542" t="str">
        <f t="shared" si="4"/>
        <v>Self employed</v>
      </c>
      <c r="Z542" s="2" t="s">
        <v>111</v>
      </c>
      <c r="AB542" t="str">
        <f t="shared" si="5"/>
        <v>Individual Contributor</v>
      </c>
      <c r="AC542" s="2" t="s">
        <v>76</v>
      </c>
      <c r="AE542" t="str">
        <f t="shared" si="6"/>
        <v>Education</v>
      </c>
      <c r="AF542" s="2">
        <v>1.0</v>
      </c>
      <c r="AG542" s="2" t="s">
        <v>77</v>
      </c>
      <c r="AH542" s="2" t="s">
        <v>78</v>
      </c>
      <c r="AI542" s="11">
        <f>if(surveydata3!AE541="", 0, 1)</f>
        <v>1</v>
      </c>
      <c r="AJ542" s="11">
        <f>if(surveydata3!AF541="", 0, 1)</f>
        <v>0</v>
      </c>
      <c r="AK542" s="11">
        <f>if(surveydata3!AG541="", 0, 1)</f>
        <v>1</v>
      </c>
      <c r="AL542" s="11">
        <f>if(surveydata3!AH541="", 0, 1)</f>
        <v>1</v>
      </c>
      <c r="AM542" s="11">
        <f>if(surveydata3!AI541="", 0, 1)</f>
        <v>1</v>
      </c>
      <c r="AN542" s="11">
        <f>if(surveydata3!AJ541="", 0, 1)</f>
        <v>1</v>
      </c>
      <c r="AO542" s="11">
        <f>if(surveydata3!AK541="", 0, 1)</f>
        <v>0</v>
      </c>
      <c r="AP542" s="11">
        <f>if(surveydata3!AL541="", 0, 1)</f>
        <v>1</v>
      </c>
      <c r="AQ542" s="11">
        <f>if(surveydata3!AM541="", 0, 1)</f>
        <v>0</v>
      </c>
      <c r="AR542" s="11">
        <f>if(surveydata3!AN541="", 0, 1)</f>
        <v>0</v>
      </c>
      <c r="AS542" s="2" t="s">
        <v>79</v>
      </c>
      <c r="AU542" t="str">
        <f t="shared" si="7"/>
        <v>Slack Channel</v>
      </c>
      <c r="AW542" s="2">
        <v>25.0</v>
      </c>
      <c r="AX542">
        <f t="shared" si="8"/>
        <v>25</v>
      </c>
      <c r="AZ542" s="2">
        <v>10.0</v>
      </c>
      <c r="BA542">
        <f t="shared" si="9"/>
        <v>10</v>
      </c>
      <c r="BB542" s="2">
        <v>4.0</v>
      </c>
      <c r="BC542" s="2" t="s">
        <v>229</v>
      </c>
      <c r="BD542" s="2" t="s">
        <v>101</v>
      </c>
      <c r="BF542" t="str">
        <f t="shared" si="10"/>
        <v>Google</v>
      </c>
      <c r="BG542" s="2">
        <v>10.0</v>
      </c>
      <c r="BH542" s="2" t="s">
        <v>2592</v>
      </c>
      <c r="BI542" s="2" t="s">
        <v>2593</v>
      </c>
      <c r="BJ542" s="2" t="s">
        <v>2594</v>
      </c>
      <c r="BK542" s="2">
        <v>1.0</v>
      </c>
    </row>
    <row r="543">
      <c r="A543" s="2">
        <v>540.0</v>
      </c>
      <c r="B543">
        <f>if(surveydata3!D542="", 0, 1)</f>
        <v>1</v>
      </c>
      <c r="C543">
        <f>if(surveydata3!E542="", 0, 1)</f>
        <v>0</v>
      </c>
      <c r="D543">
        <f>if(surveydata3!F542="", 0, 1)</f>
        <v>0</v>
      </c>
      <c r="E543">
        <f>if(surveydata3!G542="", 0, 1)</f>
        <v>0</v>
      </c>
      <c r="F543">
        <f>if(surveydata3!H542="", 0, 1)</f>
        <v>0</v>
      </c>
      <c r="G543">
        <f>if(surveydata3!I542="", 0, 1)</f>
        <v>0</v>
      </c>
      <c r="H543" s="4">
        <v>30548.0</v>
      </c>
      <c r="I543" s="2">
        <f t="shared" si="1"/>
        <v>35</v>
      </c>
      <c r="J543" s="2">
        <v>7.0</v>
      </c>
      <c r="K543" s="2">
        <v>0.0</v>
      </c>
      <c r="L543" s="2">
        <v>10.0</v>
      </c>
      <c r="M543" s="2">
        <v>1.0</v>
      </c>
      <c r="N543" s="2" t="s">
        <v>437</v>
      </c>
      <c r="O543" s="2">
        <v>1.0</v>
      </c>
      <c r="R543" t="str">
        <f t="shared" si="2"/>
        <v/>
      </c>
      <c r="U543" t="str">
        <f t="shared" si="3"/>
        <v/>
      </c>
      <c r="V543" s="2">
        <v>1.0</v>
      </c>
      <c r="W543" s="2" t="s">
        <v>110</v>
      </c>
      <c r="Y543" t="str">
        <f t="shared" si="4"/>
        <v>Business/Strategy</v>
      </c>
      <c r="AA543" s="2" t="s">
        <v>2595</v>
      </c>
      <c r="AB543" t="str">
        <f t="shared" si="5"/>
        <v>Senior economist</v>
      </c>
      <c r="AC543" s="2" t="s">
        <v>112</v>
      </c>
      <c r="AE543" t="str">
        <f t="shared" si="6"/>
        <v>Business Support &amp; Logistics</v>
      </c>
      <c r="AF543" s="2">
        <v>5.0</v>
      </c>
      <c r="AG543" s="2" t="s">
        <v>631</v>
      </c>
      <c r="AH543" s="2" t="s">
        <v>114</v>
      </c>
      <c r="AI543" s="11">
        <f>if(surveydata3!AE542="", 0, 1)</f>
        <v>0</v>
      </c>
      <c r="AJ543" s="11">
        <f>if(surveydata3!AF542="", 0, 1)</f>
        <v>0</v>
      </c>
      <c r="AK543" s="11">
        <f>if(surveydata3!AG542="", 0, 1)</f>
        <v>0</v>
      </c>
      <c r="AL543" s="11">
        <f>if(surveydata3!AH542="", 0, 1)</f>
        <v>0</v>
      </c>
      <c r="AM543" s="11">
        <f>if(surveydata3!AI542="", 0, 1)</f>
        <v>1</v>
      </c>
      <c r="AN543" s="11">
        <f>if(surveydata3!AJ542="", 0, 1)</f>
        <v>0</v>
      </c>
      <c r="AO543" s="11">
        <f>if(surveydata3!AK542="", 0, 1)</f>
        <v>0</v>
      </c>
      <c r="AP543" s="11">
        <f>if(surveydata3!AL542="", 0, 1)</f>
        <v>0</v>
      </c>
      <c r="AQ543" s="11">
        <f>if(surveydata3!AM542="", 0, 1)</f>
        <v>0</v>
      </c>
      <c r="AR543" s="11">
        <f>if(surveydata3!AN542="", 0, 1)</f>
        <v>0</v>
      </c>
      <c r="AS543" s="2" t="s">
        <v>116</v>
      </c>
      <c r="AU543" t="str">
        <f t="shared" si="7"/>
        <v>Stack Overflow</v>
      </c>
      <c r="AV543" s="2">
        <v>4.0</v>
      </c>
      <c r="AX543">
        <f t="shared" si="8"/>
        <v>4</v>
      </c>
      <c r="AZ543" s="2">
        <v>10.0</v>
      </c>
      <c r="BA543">
        <f t="shared" si="9"/>
        <v>10</v>
      </c>
      <c r="BB543" s="2">
        <v>18.0</v>
      </c>
      <c r="BC543" s="2" t="s">
        <v>2596</v>
      </c>
      <c r="BD543" s="2" t="s">
        <v>292</v>
      </c>
      <c r="BF543" t="str">
        <f t="shared" si="10"/>
        <v>Facebook</v>
      </c>
      <c r="BG543" s="2">
        <v>10.0</v>
      </c>
      <c r="BH543" s="2" t="s">
        <v>2597</v>
      </c>
      <c r="BI543" s="2" t="s">
        <v>2598</v>
      </c>
      <c r="BJ543" s="2" t="s">
        <v>2599</v>
      </c>
      <c r="BK543" s="2">
        <v>1.0</v>
      </c>
    </row>
    <row r="544">
      <c r="A544" s="2">
        <v>541.0</v>
      </c>
      <c r="B544">
        <f>if(surveydata3!D543="", 0, 1)</f>
        <v>1</v>
      </c>
      <c r="C544">
        <f>if(surveydata3!E543="", 0, 1)</f>
        <v>0</v>
      </c>
      <c r="D544">
        <f>if(surveydata3!F543="", 0, 1)</f>
        <v>0</v>
      </c>
      <c r="E544">
        <f>if(surveydata3!G543="", 0, 1)</f>
        <v>0</v>
      </c>
      <c r="F544">
        <f>if(surveydata3!H543="", 0, 1)</f>
        <v>0</v>
      </c>
      <c r="G544">
        <f>if(surveydata3!I543="", 0, 1)</f>
        <v>0</v>
      </c>
      <c r="H544" s="4">
        <v>33569.0</v>
      </c>
      <c r="I544" s="2">
        <f t="shared" si="1"/>
        <v>26</v>
      </c>
      <c r="J544" s="2">
        <v>8.0</v>
      </c>
      <c r="K544" s="2">
        <v>15.0</v>
      </c>
      <c r="L544" s="2">
        <v>6.0</v>
      </c>
      <c r="M544" s="2">
        <v>10.0</v>
      </c>
      <c r="N544" s="2" t="s">
        <v>134</v>
      </c>
      <c r="O544" s="2">
        <v>0.0</v>
      </c>
      <c r="P544" s="2" t="s">
        <v>108</v>
      </c>
      <c r="R544" t="str">
        <f t="shared" si="2"/>
        <v>jacket (brand is TBD... probably Patagonia)</v>
      </c>
      <c r="S544" s="2" t="s">
        <v>135</v>
      </c>
      <c r="U544" t="str">
        <f t="shared" si="3"/>
        <v>“A quality life demands quality questions”</v>
      </c>
      <c r="V544" s="2">
        <v>1.0</v>
      </c>
      <c r="W544" s="2" t="s">
        <v>224</v>
      </c>
      <c r="Y544" t="str">
        <f t="shared" si="4"/>
        <v>Data Scientist</v>
      </c>
      <c r="Z544" s="2" t="s">
        <v>111</v>
      </c>
      <c r="AB544" t="str">
        <f t="shared" si="5"/>
        <v>Individual Contributor</v>
      </c>
      <c r="AC544" s="2" t="s">
        <v>333</v>
      </c>
      <c r="AE544" t="str">
        <f t="shared" si="6"/>
        <v>Advertising &amp; Marketing</v>
      </c>
      <c r="AF544" s="2">
        <v>1.0</v>
      </c>
      <c r="AG544" s="2" t="s">
        <v>2600</v>
      </c>
      <c r="AH544" s="2" t="s">
        <v>78</v>
      </c>
      <c r="AI544" s="11">
        <f>if(surveydata3!AE543="", 0, 1)</f>
        <v>0</v>
      </c>
      <c r="AJ544" s="11">
        <f>if(surveydata3!AF543="", 0, 1)</f>
        <v>0</v>
      </c>
      <c r="AK544" s="11">
        <f>if(surveydata3!AG543="", 0, 1)</f>
        <v>0</v>
      </c>
      <c r="AL544" s="11">
        <f>if(surveydata3!AH543="", 0, 1)</f>
        <v>1</v>
      </c>
      <c r="AM544" s="11">
        <f>if(surveydata3!AI543="", 0, 1)</f>
        <v>0</v>
      </c>
      <c r="AN544" s="11">
        <f>if(surveydata3!AJ543="", 0, 1)</f>
        <v>1</v>
      </c>
      <c r="AO544" s="11">
        <f>if(surveydata3!AK543="", 0, 1)</f>
        <v>1</v>
      </c>
      <c r="AP544" s="11">
        <f>if(surveydata3!AL543="", 0, 1)</f>
        <v>0</v>
      </c>
      <c r="AQ544" s="11">
        <f>if(surveydata3!AM543="", 0, 1)</f>
        <v>0</v>
      </c>
      <c r="AR544" s="11">
        <f>if(surveydata3!AN543="", 0, 1)</f>
        <v>0</v>
      </c>
      <c r="AS544" s="2" t="s">
        <v>79</v>
      </c>
      <c r="AU544" t="str">
        <f t="shared" si="7"/>
        <v>Slack Channel</v>
      </c>
      <c r="AV544" s="2">
        <v>6.0</v>
      </c>
      <c r="AX544">
        <f t="shared" si="8"/>
        <v>6</v>
      </c>
      <c r="AZ544" s="2">
        <v>20.0</v>
      </c>
      <c r="BA544">
        <f t="shared" si="9"/>
        <v>20</v>
      </c>
      <c r="BB544" s="2">
        <v>15.0</v>
      </c>
      <c r="BC544" s="2" t="s">
        <v>2601</v>
      </c>
      <c r="BD544" s="2" t="s">
        <v>84</v>
      </c>
      <c r="BF544" t="str">
        <f t="shared" si="10"/>
        <v>Friend / word of mouth</v>
      </c>
      <c r="BG544" s="2">
        <v>10.0</v>
      </c>
      <c r="BH544" s="2" t="s">
        <v>2602</v>
      </c>
      <c r="BI544" s="2" t="s">
        <v>2603</v>
      </c>
      <c r="BJ544" s="2" t="s">
        <v>642</v>
      </c>
      <c r="BK544" s="2">
        <v>1.0</v>
      </c>
    </row>
    <row r="545">
      <c r="A545" s="2">
        <v>542.0</v>
      </c>
      <c r="B545">
        <f>if(surveydata3!D544="", 0, 1)</f>
        <v>0</v>
      </c>
      <c r="C545">
        <f>if(surveydata3!E544="", 0, 1)</f>
        <v>1</v>
      </c>
      <c r="D545">
        <f>if(surveydata3!F544="", 0, 1)</f>
        <v>0</v>
      </c>
      <c r="E545">
        <f>if(surveydata3!G544="", 0, 1)</f>
        <v>0</v>
      </c>
      <c r="F545">
        <f>if(surveydata3!H544="", 0, 1)</f>
        <v>0</v>
      </c>
      <c r="G545">
        <f>if(surveydata3!I544="", 0, 1)</f>
        <v>0</v>
      </c>
      <c r="H545" s="4">
        <v>32046.0</v>
      </c>
      <c r="I545" s="2">
        <f t="shared" si="1"/>
        <v>30</v>
      </c>
      <c r="J545" s="2">
        <v>7.0</v>
      </c>
      <c r="K545" s="2">
        <v>10.0</v>
      </c>
      <c r="L545" s="2">
        <v>8.0</v>
      </c>
      <c r="M545" s="2">
        <v>24.0</v>
      </c>
      <c r="N545" s="2" t="s">
        <v>87</v>
      </c>
      <c r="O545" s="2">
        <v>1.0</v>
      </c>
      <c r="R545" t="str">
        <f t="shared" si="2"/>
        <v/>
      </c>
      <c r="U545" t="str">
        <f t="shared" si="3"/>
        <v/>
      </c>
      <c r="V545" s="2">
        <v>1.0</v>
      </c>
      <c r="W545" s="2" t="s">
        <v>11</v>
      </c>
      <c r="Y545" t="str">
        <f t="shared" si="4"/>
        <v>Other</v>
      </c>
      <c r="Z545" s="2" t="s">
        <v>111</v>
      </c>
      <c r="AB545" t="str">
        <f t="shared" si="5"/>
        <v>Individual Contributor</v>
      </c>
      <c r="AD545" s="2" t="s">
        <v>2604</v>
      </c>
      <c r="AE545" t="str">
        <f t="shared" si="6"/>
        <v>Building Automation</v>
      </c>
      <c r="AF545" s="2">
        <v>5.0</v>
      </c>
      <c r="AG545" s="2" t="s">
        <v>2605</v>
      </c>
      <c r="AH545" s="2" t="s">
        <v>78</v>
      </c>
      <c r="AI545" s="11">
        <f>if(surveydata3!AE544="", 0, 1)</f>
        <v>0</v>
      </c>
      <c r="AJ545" s="11">
        <f>if(surveydata3!AF544="", 0, 1)</f>
        <v>0</v>
      </c>
      <c r="AK545" s="11">
        <f>if(surveydata3!AG544="", 0, 1)</f>
        <v>0</v>
      </c>
      <c r="AL545" s="11">
        <f>if(surveydata3!AH544="", 0, 1)</f>
        <v>0</v>
      </c>
      <c r="AM545" s="11">
        <f>if(surveydata3!AI544="", 0, 1)</f>
        <v>0</v>
      </c>
      <c r="AN545" s="11">
        <f>if(surveydata3!AJ544="", 0, 1)</f>
        <v>1</v>
      </c>
      <c r="AO545" s="11">
        <f>if(surveydata3!AK544="", 0, 1)</f>
        <v>0</v>
      </c>
      <c r="AP545" s="11">
        <f>if(surveydata3!AL544="", 0, 1)</f>
        <v>0</v>
      </c>
      <c r="AQ545" s="11">
        <f>if(surveydata3!AM544="", 0, 1)</f>
        <v>0</v>
      </c>
      <c r="AR545" s="11">
        <f>if(surveydata3!AN544="", 0, 1)</f>
        <v>0</v>
      </c>
      <c r="AS545" s="2" t="s">
        <v>97</v>
      </c>
      <c r="AU545" t="str">
        <f t="shared" si="7"/>
        <v>Forums</v>
      </c>
      <c r="AV545" s="2">
        <v>1.0</v>
      </c>
      <c r="AX545">
        <f t="shared" si="8"/>
        <v>1</v>
      </c>
      <c r="AY545" s="2">
        <v>1.0</v>
      </c>
      <c r="BA545">
        <f t="shared" si="9"/>
        <v>1</v>
      </c>
      <c r="BB545" s="2">
        <v>10.0</v>
      </c>
      <c r="BC545" s="2" t="s">
        <v>2606</v>
      </c>
      <c r="BD545" s="2" t="s">
        <v>101</v>
      </c>
      <c r="BF545" t="str">
        <f t="shared" si="10"/>
        <v>Google</v>
      </c>
      <c r="BG545" s="2">
        <v>8.0</v>
      </c>
      <c r="BH545" s="2" t="s">
        <v>2607</v>
      </c>
      <c r="BI545" s="2" t="s">
        <v>2608</v>
      </c>
      <c r="BJ545" s="2" t="s">
        <v>2609</v>
      </c>
      <c r="BK545" s="2">
        <v>1.0</v>
      </c>
    </row>
    <row r="546">
      <c r="A546" s="2">
        <v>543.0</v>
      </c>
      <c r="B546">
        <f>if(surveydata3!D545="", 0, 1)</f>
        <v>1</v>
      </c>
      <c r="C546">
        <f>if(surveydata3!E545="", 0, 1)</f>
        <v>0</v>
      </c>
      <c r="D546">
        <f>if(surveydata3!F545="", 0, 1)</f>
        <v>0</v>
      </c>
      <c r="E546">
        <f>if(surveydata3!G545="", 0, 1)</f>
        <v>0</v>
      </c>
      <c r="F546">
        <f>if(surveydata3!H545="", 0, 1)</f>
        <v>1</v>
      </c>
      <c r="G546">
        <f>if(surveydata3!I545="", 0, 1)</f>
        <v>0</v>
      </c>
      <c r="H546" s="4">
        <v>31463.0</v>
      </c>
      <c r="I546" s="2">
        <f t="shared" si="1"/>
        <v>32</v>
      </c>
      <c r="J546" s="2">
        <v>7.0</v>
      </c>
      <c r="K546" s="2">
        <v>0.0</v>
      </c>
      <c r="L546" s="2">
        <v>8.0</v>
      </c>
      <c r="M546" s="2">
        <v>1.0</v>
      </c>
      <c r="N546" s="2" t="s">
        <v>128</v>
      </c>
      <c r="O546" s="2">
        <v>1.0</v>
      </c>
      <c r="R546" t="str">
        <f t="shared" si="2"/>
        <v/>
      </c>
      <c r="U546" t="str">
        <f t="shared" si="3"/>
        <v/>
      </c>
      <c r="V546" s="2">
        <v>1.0</v>
      </c>
      <c r="W546" s="2" t="s">
        <v>515</v>
      </c>
      <c r="Y546" t="str">
        <f t="shared" si="4"/>
        <v>Research</v>
      </c>
      <c r="Z546" s="2" t="s">
        <v>147</v>
      </c>
      <c r="AB546" t="str">
        <f t="shared" si="5"/>
        <v>Not Applicable</v>
      </c>
      <c r="AD546" s="2" t="s">
        <v>1010</v>
      </c>
      <c r="AE546" t="str">
        <f t="shared" si="6"/>
        <v>Finance</v>
      </c>
      <c r="AF546" s="2">
        <v>5.0</v>
      </c>
      <c r="AH546" s="2" t="s">
        <v>114</v>
      </c>
      <c r="AI546" s="11">
        <f>if(surveydata3!AE545="", 0, 1)</f>
        <v>0</v>
      </c>
      <c r="AJ546" s="11">
        <f>if(surveydata3!AF545="", 0, 1)</f>
        <v>0</v>
      </c>
      <c r="AK546" s="11">
        <f>if(surveydata3!AG545="", 0, 1)</f>
        <v>0</v>
      </c>
      <c r="AL546" s="11">
        <f>if(surveydata3!AH545="", 0, 1)</f>
        <v>1</v>
      </c>
      <c r="AM546" s="11">
        <f>if(surveydata3!AI545="", 0, 1)</f>
        <v>0</v>
      </c>
      <c r="AN546" s="11">
        <f>if(surveydata3!AJ545="", 0, 1)</f>
        <v>1</v>
      </c>
      <c r="AO546" s="11">
        <f>if(surveydata3!AK545="", 0, 1)</f>
        <v>0</v>
      </c>
      <c r="AP546" s="11">
        <f>if(surveydata3!AL545="", 0, 1)</f>
        <v>0</v>
      </c>
      <c r="AQ546" s="11">
        <f>if(surveydata3!AM545="", 0, 1)</f>
        <v>0</v>
      </c>
      <c r="AR546" s="11">
        <f>if(surveydata3!AN545="", 0, 1)</f>
        <v>0</v>
      </c>
      <c r="AS546" s="2" t="s">
        <v>97</v>
      </c>
      <c r="AU546" t="str">
        <f t="shared" si="7"/>
        <v>Forums</v>
      </c>
      <c r="AV546" s="2">
        <v>2.0</v>
      </c>
      <c r="AX546">
        <f t="shared" si="8"/>
        <v>2</v>
      </c>
      <c r="AY546" s="2">
        <v>3.0</v>
      </c>
      <c r="BA546">
        <f t="shared" si="9"/>
        <v>3</v>
      </c>
      <c r="BB546" s="2">
        <v>10.0</v>
      </c>
      <c r="BC546" s="2" t="s">
        <v>2610</v>
      </c>
      <c r="BD546" s="2" t="s">
        <v>101</v>
      </c>
      <c r="BF546" t="str">
        <f t="shared" si="10"/>
        <v>Google</v>
      </c>
      <c r="BG546" s="2">
        <v>9.0</v>
      </c>
      <c r="BH546" s="2" t="s">
        <v>2611</v>
      </c>
      <c r="BI546" s="2" t="s">
        <v>2612</v>
      </c>
      <c r="BJ546" s="2" t="s">
        <v>2613</v>
      </c>
      <c r="BK546" s="2">
        <v>0.0</v>
      </c>
    </row>
    <row r="547">
      <c r="A547" s="2">
        <v>544.0</v>
      </c>
      <c r="B547">
        <f>if(surveydata3!D546="", 0, 1)</f>
        <v>0</v>
      </c>
      <c r="C547">
        <f>if(surveydata3!E546="", 0, 1)</f>
        <v>1</v>
      </c>
      <c r="D547">
        <f>if(surveydata3!F546="", 0, 1)</f>
        <v>0</v>
      </c>
      <c r="E547">
        <f>if(surveydata3!G546="", 0, 1)</f>
        <v>1</v>
      </c>
      <c r="F547">
        <f>if(surveydata3!H546="", 0, 1)</f>
        <v>1</v>
      </c>
      <c r="G547">
        <f>if(surveydata3!I546="", 0, 1)</f>
        <v>0</v>
      </c>
      <c r="H547" s="4">
        <v>32088.0</v>
      </c>
      <c r="I547" s="2">
        <f t="shared" si="1"/>
        <v>30</v>
      </c>
      <c r="J547" s="2">
        <v>7.0</v>
      </c>
      <c r="K547" s="2">
        <v>45.0</v>
      </c>
      <c r="L547" s="2">
        <v>7.0</v>
      </c>
      <c r="M547" s="2">
        <v>6.0</v>
      </c>
      <c r="N547" s="2" t="s">
        <v>106</v>
      </c>
      <c r="O547" s="2">
        <v>0.0</v>
      </c>
      <c r="P547" s="2" t="s">
        <v>129</v>
      </c>
      <c r="R547" t="str">
        <f t="shared" si="2"/>
        <v>backpack</v>
      </c>
      <c r="S547" s="2" t="s">
        <v>130</v>
      </c>
      <c r="U547" t="str">
        <f t="shared" si="3"/>
        <v>“Machine learning for life”</v>
      </c>
      <c r="V547" s="2">
        <v>1.0</v>
      </c>
      <c r="W547" s="2" t="s">
        <v>315</v>
      </c>
      <c r="Y547" t="str">
        <f t="shared" si="4"/>
        <v>Software Engineer</v>
      </c>
      <c r="Z547" s="2" t="s">
        <v>75</v>
      </c>
      <c r="AB547" t="str">
        <f t="shared" si="5"/>
        <v>Manager</v>
      </c>
      <c r="AD547" s="2" t="s">
        <v>2614</v>
      </c>
      <c r="AE547" t="str">
        <f t="shared" si="6"/>
        <v>Finance, Social trading</v>
      </c>
      <c r="AF547" s="2">
        <v>8.0</v>
      </c>
      <c r="AG547" s="2" t="s">
        <v>2615</v>
      </c>
      <c r="AH547" s="2" t="s">
        <v>114</v>
      </c>
      <c r="AI547" s="11">
        <f>if(surveydata3!AE546="", 0, 1)</f>
        <v>0</v>
      </c>
      <c r="AJ547" s="11">
        <f>if(surveydata3!AF546="", 0, 1)</f>
        <v>0</v>
      </c>
      <c r="AK547" s="11">
        <f>if(surveydata3!AG546="", 0, 1)</f>
        <v>0</v>
      </c>
      <c r="AL547" s="11">
        <f>if(surveydata3!AH546="", 0, 1)</f>
        <v>1</v>
      </c>
      <c r="AM547" s="11">
        <f>if(surveydata3!AI546="", 0, 1)</f>
        <v>0</v>
      </c>
      <c r="AN547" s="11">
        <f>if(surveydata3!AJ546="", 0, 1)</f>
        <v>0</v>
      </c>
      <c r="AO547" s="11">
        <f>if(surveydata3!AK546="", 0, 1)</f>
        <v>0</v>
      </c>
      <c r="AP547" s="11">
        <f>if(surveydata3!AL546="", 0, 1)</f>
        <v>0</v>
      </c>
      <c r="AQ547" s="11">
        <f>if(surveydata3!AM546="", 0, 1)</f>
        <v>0</v>
      </c>
      <c r="AR547" s="11">
        <f>if(surveydata3!AN546="", 0, 1)</f>
        <v>0</v>
      </c>
      <c r="AS547" s="2" t="s">
        <v>97</v>
      </c>
      <c r="AU547" t="str">
        <f t="shared" si="7"/>
        <v>Forums</v>
      </c>
      <c r="AV547" s="2">
        <v>3.0</v>
      </c>
      <c r="AX547">
        <f t="shared" si="8"/>
        <v>3</v>
      </c>
      <c r="AY547" s="2">
        <v>2.0</v>
      </c>
      <c r="BA547">
        <f t="shared" si="9"/>
        <v>2</v>
      </c>
      <c r="BB547" s="2">
        <v>40.0</v>
      </c>
      <c r="BC547" s="2" t="s">
        <v>2616</v>
      </c>
      <c r="BD547" s="2" t="s">
        <v>101</v>
      </c>
      <c r="BF547" t="str">
        <f t="shared" si="10"/>
        <v>Google</v>
      </c>
      <c r="BG547" s="2">
        <v>10.0</v>
      </c>
      <c r="BH547" s="2" t="s">
        <v>2617</v>
      </c>
      <c r="BK547" s="2">
        <v>0.0</v>
      </c>
    </row>
    <row r="548">
      <c r="A548" s="2">
        <v>545.0</v>
      </c>
      <c r="B548">
        <f>if(surveydata3!D547="", 0, 1)</f>
        <v>1</v>
      </c>
      <c r="C548">
        <f>if(surveydata3!E547="", 0, 1)</f>
        <v>0</v>
      </c>
      <c r="D548">
        <f>if(surveydata3!F547="", 0, 1)</f>
        <v>0</v>
      </c>
      <c r="E548">
        <f>if(surveydata3!G547="", 0, 1)</f>
        <v>0</v>
      </c>
      <c r="F548">
        <f>if(surveydata3!H547="", 0, 1)</f>
        <v>0</v>
      </c>
      <c r="G548">
        <f>if(surveydata3!I547="", 0, 1)</f>
        <v>0</v>
      </c>
      <c r="H548" s="4">
        <v>22447.0</v>
      </c>
      <c r="I548" s="2">
        <f t="shared" si="1"/>
        <v>57</v>
      </c>
      <c r="J548" s="2">
        <v>8.0</v>
      </c>
      <c r="K548" s="2">
        <v>120.0</v>
      </c>
      <c r="L548" s="2">
        <v>2.0</v>
      </c>
      <c r="M548" s="2">
        <v>25.0</v>
      </c>
      <c r="N548" s="2" t="s">
        <v>405</v>
      </c>
      <c r="O548" s="2">
        <v>1.0</v>
      </c>
      <c r="R548" t="str">
        <f t="shared" si="2"/>
        <v/>
      </c>
      <c r="U548" t="str">
        <f t="shared" si="3"/>
        <v/>
      </c>
      <c r="V548" s="2">
        <v>1.0</v>
      </c>
      <c r="W548" s="2" t="s">
        <v>315</v>
      </c>
      <c r="Y548" t="str">
        <f t="shared" si="4"/>
        <v>Software Engineer</v>
      </c>
      <c r="Z548" s="2" t="s">
        <v>75</v>
      </c>
      <c r="AB548" t="str">
        <f t="shared" si="5"/>
        <v>Manager</v>
      </c>
      <c r="AC548" s="2" t="s">
        <v>457</v>
      </c>
      <c r="AE548" t="str">
        <f t="shared" si="6"/>
        <v>Telecommunications</v>
      </c>
      <c r="AF548" s="2">
        <v>25.0</v>
      </c>
      <c r="AG548" s="2" t="s">
        <v>2618</v>
      </c>
      <c r="AH548" s="2" t="s">
        <v>114</v>
      </c>
      <c r="AI548" s="11">
        <f>if(surveydata3!AE547="", 0, 1)</f>
        <v>1</v>
      </c>
      <c r="AJ548" s="11">
        <f>if(surveydata3!AF547="", 0, 1)</f>
        <v>0</v>
      </c>
      <c r="AK548" s="11">
        <f>if(surveydata3!AG547="", 0, 1)</f>
        <v>1</v>
      </c>
      <c r="AL548" s="11">
        <f>if(surveydata3!AH547="", 0, 1)</f>
        <v>0</v>
      </c>
      <c r="AM548" s="11">
        <f>if(surveydata3!AI547="", 0, 1)</f>
        <v>0</v>
      </c>
      <c r="AN548" s="11">
        <f>if(surveydata3!AJ547="", 0, 1)</f>
        <v>0</v>
      </c>
      <c r="AO548" s="11">
        <f>if(surveydata3!AK547="", 0, 1)</f>
        <v>0</v>
      </c>
      <c r="AP548" s="11">
        <f>if(surveydata3!AL547="", 0, 1)</f>
        <v>1</v>
      </c>
      <c r="AQ548" s="11">
        <f>if(surveydata3!AM547="", 0, 1)</f>
        <v>0</v>
      </c>
      <c r="AR548" s="11">
        <f>if(surveydata3!AN547="", 0, 1)</f>
        <v>0</v>
      </c>
      <c r="AS548" s="2" t="s">
        <v>116</v>
      </c>
      <c r="AU548" t="str">
        <f t="shared" si="7"/>
        <v>Stack Overflow</v>
      </c>
      <c r="AW548" s="2">
        <v>20.0</v>
      </c>
      <c r="AX548">
        <f t="shared" si="8"/>
        <v>20</v>
      </c>
      <c r="AY548" s="2">
        <v>5.0</v>
      </c>
      <c r="BA548">
        <f t="shared" si="9"/>
        <v>5</v>
      </c>
      <c r="BB548" s="2">
        <v>15.0</v>
      </c>
      <c r="BC548" s="2" t="s">
        <v>2619</v>
      </c>
      <c r="BE548" s="2" t="s">
        <v>2620</v>
      </c>
      <c r="BF548" t="str">
        <f t="shared" si="10"/>
        <v>TV Sebastian on. Loomberg</v>
      </c>
      <c r="BG548" s="2">
        <v>10.0</v>
      </c>
      <c r="BH548" s="2" t="s">
        <v>102</v>
      </c>
      <c r="BI548" s="2" t="s">
        <v>2621</v>
      </c>
      <c r="BJ548" s="2" t="s">
        <v>154</v>
      </c>
      <c r="BK548" s="2">
        <v>1.0</v>
      </c>
    </row>
    <row r="549">
      <c r="A549" s="2">
        <v>546.0</v>
      </c>
      <c r="B549">
        <f>if(surveydata3!D548="", 0, 1)</f>
        <v>1</v>
      </c>
      <c r="C549">
        <f>if(surveydata3!E548="", 0, 1)</f>
        <v>0</v>
      </c>
      <c r="D549">
        <f>if(surveydata3!F548="", 0, 1)</f>
        <v>0</v>
      </c>
      <c r="E549">
        <f>if(surveydata3!G548="", 0, 1)</f>
        <v>0</v>
      </c>
      <c r="F549">
        <f>if(surveydata3!H548="", 0, 1)</f>
        <v>1</v>
      </c>
      <c r="G549">
        <f>if(surveydata3!I548="", 0, 1)</f>
        <v>0</v>
      </c>
      <c r="H549" s="4">
        <v>29693.0</v>
      </c>
      <c r="I549" s="2">
        <f t="shared" si="1"/>
        <v>37</v>
      </c>
      <c r="J549" s="2">
        <v>6.0</v>
      </c>
      <c r="K549" s="2">
        <v>15.0</v>
      </c>
      <c r="L549" s="2">
        <v>10.0</v>
      </c>
      <c r="M549" s="2">
        <v>3.0</v>
      </c>
      <c r="N549" s="2" t="s">
        <v>128</v>
      </c>
      <c r="O549" s="2">
        <v>1.0</v>
      </c>
      <c r="R549" t="str">
        <f t="shared" si="2"/>
        <v/>
      </c>
      <c r="U549" t="str">
        <f t="shared" si="3"/>
        <v/>
      </c>
      <c r="V549" s="2">
        <v>1.0</v>
      </c>
      <c r="W549" s="2" t="s">
        <v>315</v>
      </c>
      <c r="Y549" t="str">
        <f t="shared" si="4"/>
        <v>Software Engineer</v>
      </c>
      <c r="Z549" s="2" t="s">
        <v>111</v>
      </c>
      <c r="AB549" t="str">
        <f t="shared" si="5"/>
        <v>Individual Contributor</v>
      </c>
      <c r="AD549" s="2" t="s">
        <v>2622</v>
      </c>
      <c r="AE549" t="str">
        <f t="shared" si="6"/>
        <v>International Organization</v>
      </c>
      <c r="AF549" s="2">
        <v>10.0</v>
      </c>
      <c r="AG549" s="2" t="s">
        <v>2623</v>
      </c>
      <c r="AH549" s="2" t="s">
        <v>236</v>
      </c>
      <c r="AI549" s="11">
        <f>if(surveydata3!AE548="", 0, 1)</f>
        <v>0</v>
      </c>
      <c r="AJ549" s="11">
        <f>if(surveydata3!AF548="", 0, 1)</f>
        <v>0</v>
      </c>
      <c r="AK549" s="11">
        <f>if(surveydata3!AG548="", 0, 1)</f>
        <v>0</v>
      </c>
      <c r="AL549" s="11">
        <f>if(surveydata3!AH548="", 0, 1)</f>
        <v>0</v>
      </c>
      <c r="AM549" s="11">
        <f>if(surveydata3!AI548="", 0, 1)</f>
        <v>0</v>
      </c>
      <c r="AN549" s="11">
        <f>if(surveydata3!AJ548="", 0, 1)</f>
        <v>0</v>
      </c>
      <c r="AO549" s="11">
        <f>if(surveydata3!AK548="", 0, 1)</f>
        <v>0</v>
      </c>
      <c r="AP549" s="11">
        <f>if(surveydata3!AL548="", 0, 1)</f>
        <v>0</v>
      </c>
      <c r="AQ549" s="11">
        <f>if(surveydata3!AM548="", 0, 1)</f>
        <v>1</v>
      </c>
      <c r="AR549" s="11">
        <f>if(surveydata3!AN548="", 0, 1)</f>
        <v>0</v>
      </c>
      <c r="AU549" t="str">
        <f t="shared" si="7"/>
        <v/>
      </c>
      <c r="AX549" t="str">
        <f t="shared" si="8"/>
        <v/>
      </c>
      <c r="BA549" t="str">
        <f t="shared" si="9"/>
        <v/>
      </c>
      <c r="BD549" s="2" t="s">
        <v>292</v>
      </c>
      <c r="BF549" t="str">
        <f t="shared" si="10"/>
        <v>Facebook</v>
      </c>
      <c r="BG549" s="2">
        <v>9.0</v>
      </c>
      <c r="BH549" s="2" t="s">
        <v>2624</v>
      </c>
      <c r="BI549" s="2" t="s">
        <v>2625</v>
      </c>
      <c r="BJ549" s="2" t="s">
        <v>1723</v>
      </c>
      <c r="BK549" s="2">
        <v>0.0</v>
      </c>
    </row>
    <row r="550">
      <c r="A550" s="2">
        <v>547.0</v>
      </c>
      <c r="B550">
        <f>if(surveydata3!D549="", 0, 1)</f>
        <v>1</v>
      </c>
      <c r="C550">
        <f>if(surveydata3!E549="", 0, 1)</f>
        <v>0</v>
      </c>
      <c r="D550">
        <f>if(surveydata3!F549="", 0, 1)</f>
        <v>1</v>
      </c>
      <c r="E550">
        <f>if(surveydata3!G549="", 0, 1)</f>
        <v>0</v>
      </c>
      <c r="F550">
        <f>if(surveydata3!H549="", 0, 1)</f>
        <v>0</v>
      </c>
      <c r="G550">
        <f>if(surveydata3!I549="", 0, 1)</f>
        <v>1</v>
      </c>
      <c r="H550" s="4">
        <v>33012.0</v>
      </c>
      <c r="I550" s="2">
        <f t="shared" si="1"/>
        <v>28</v>
      </c>
      <c r="J550" s="2">
        <v>6.0</v>
      </c>
      <c r="K550" s="2">
        <v>0.0</v>
      </c>
      <c r="L550" s="2">
        <v>10.0</v>
      </c>
      <c r="M550" s="2">
        <v>300.0</v>
      </c>
      <c r="N550" s="2" t="s">
        <v>120</v>
      </c>
      <c r="O550" s="2">
        <v>1.0</v>
      </c>
      <c r="R550" t="str">
        <f t="shared" si="2"/>
        <v/>
      </c>
      <c r="U550" t="str">
        <f t="shared" si="3"/>
        <v/>
      </c>
      <c r="V550" s="2">
        <v>1.0</v>
      </c>
      <c r="W550" s="2" t="s">
        <v>315</v>
      </c>
      <c r="Y550" t="str">
        <f t="shared" si="4"/>
        <v>Software Engineer</v>
      </c>
      <c r="AA550" s="2" t="s">
        <v>1522</v>
      </c>
      <c r="AB550" t="str">
        <f t="shared" si="5"/>
        <v>Entry level</v>
      </c>
      <c r="AC550" s="2" t="s">
        <v>374</v>
      </c>
      <c r="AE550" t="str">
        <f t="shared" si="6"/>
        <v>Automotive</v>
      </c>
      <c r="AF550" s="2">
        <v>1.0</v>
      </c>
      <c r="AG550" s="2" t="s">
        <v>2627</v>
      </c>
      <c r="AH550" s="2" t="s">
        <v>114</v>
      </c>
      <c r="AI550" s="11">
        <f>if(surveydata3!AE549="", 0, 1)</f>
        <v>0</v>
      </c>
      <c r="AJ550" s="11">
        <f>if(surveydata3!AF549="", 0, 1)</f>
        <v>0</v>
      </c>
      <c r="AK550" s="11">
        <f>if(surveydata3!AG549="", 0, 1)</f>
        <v>1</v>
      </c>
      <c r="AL550" s="11">
        <f>if(surveydata3!AH549="", 0, 1)</f>
        <v>1</v>
      </c>
      <c r="AM550" s="11">
        <f>if(surveydata3!AI549="", 0, 1)</f>
        <v>0</v>
      </c>
      <c r="AN550" s="11">
        <f>if(surveydata3!AJ549="", 0, 1)</f>
        <v>0</v>
      </c>
      <c r="AO550" s="11">
        <f>if(surveydata3!AK549="", 0, 1)</f>
        <v>0</v>
      </c>
      <c r="AP550" s="11">
        <f>if(surveydata3!AL549="", 0, 1)</f>
        <v>0</v>
      </c>
      <c r="AQ550" s="11">
        <f>if(surveydata3!AM549="", 0, 1)</f>
        <v>0</v>
      </c>
      <c r="AR550" s="11">
        <f>if(surveydata3!AN549="", 0, 1)</f>
        <v>0</v>
      </c>
      <c r="AS550" s="2" t="s">
        <v>97</v>
      </c>
      <c r="AU550" t="str">
        <f t="shared" si="7"/>
        <v>Forums</v>
      </c>
      <c r="AW550" s="2">
        <v>12.0</v>
      </c>
      <c r="AX550">
        <f t="shared" si="8"/>
        <v>12</v>
      </c>
      <c r="AZ550" s="2">
        <v>10.0</v>
      </c>
      <c r="BA550">
        <f t="shared" si="9"/>
        <v>10</v>
      </c>
      <c r="BB550" s="2">
        <v>3.0</v>
      </c>
      <c r="BC550" s="2" t="s">
        <v>2628</v>
      </c>
      <c r="BD550" s="2" t="s">
        <v>101</v>
      </c>
      <c r="BF550" t="str">
        <f t="shared" si="10"/>
        <v>Google</v>
      </c>
      <c r="BG550" s="2">
        <v>10.0</v>
      </c>
      <c r="BH550" s="2" t="s">
        <v>2629</v>
      </c>
      <c r="BI550" s="2" t="s">
        <v>2630</v>
      </c>
      <c r="BJ550" s="2" t="s">
        <v>2631</v>
      </c>
      <c r="BK550" s="2">
        <v>1.0</v>
      </c>
    </row>
    <row r="551">
      <c r="A551" s="2">
        <v>548.0</v>
      </c>
      <c r="B551">
        <f>if(surveydata3!D550="", 0, 1)</f>
        <v>1</v>
      </c>
      <c r="C551">
        <f>if(surveydata3!E550="", 0, 1)</f>
        <v>1</v>
      </c>
      <c r="D551">
        <f>if(surveydata3!F550="", 0, 1)</f>
        <v>0</v>
      </c>
      <c r="E551">
        <f>if(surveydata3!G550="", 0, 1)</f>
        <v>1</v>
      </c>
      <c r="F551">
        <f>if(surveydata3!H550="", 0, 1)</f>
        <v>0</v>
      </c>
      <c r="G551">
        <f>if(surveydata3!I550="", 0, 1)</f>
        <v>0</v>
      </c>
      <c r="H551" s="4">
        <v>32295.0</v>
      </c>
      <c r="I551" s="2">
        <f t="shared" si="1"/>
        <v>30</v>
      </c>
      <c r="J551" s="2">
        <v>7.0</v>
      </c>
      <c r="K551" s="2">
        <v>20.0</v>
      </c>
      <c r="L551" s="2">
        <v>10.0</v>
      </c>
      <c r="M551" s="2">
        <v>30.0</v>
      </c>
      <c r="N551" s="2" t="s">
        <v>291</v>
      </c>
      <c r="O551" s="2">
        <v>1.0</v>
      </c>
      <c r="R551" t="str">
        <f t="shared" si="2"/>
        <v/>
      </c>
      <c r="U551" t="str">
        <f t="shared" si="3"/>
        <v/>
      </c>
      <c r="V551" s="2">
        <v>1.0</v>
      </c>
      <c r="W551" s="2" t="s">
        <v>315</v>
      </c>
      <c r="Y551" t="str">
        <f t="shared" si="4"/>
        <v>Software Engineer</v>
      </c>
      <c r="Z551" s="2" t="s">
        <v>111</v>
      </c>
      <c r="AB551" t="str">
        <f t="shared" si="5"/>
        <v>Individual Contributor</v>
      </c>
      <c r="AC551" s="2" t="s">
        <v>123</v>
      </c>
      <c r="AE551" t="str">
        <f t="shared" si="6"/>
        <v>Technology &amp; Internet</v>
      </c>
      <c r="AF551" s="2">
        <v>2.0</v>
      </c>
      <c r="AG551" s="2" t="s">
        <v>2632</v>
      </c>
      <c r="AH551" s="2" t="s">
        <v>78</v>
      </c>
      <c r="AI551" s="11">
        <f>if(surveydata3!AE550="", 0, 1)</f>
        <v>0</v>
      </c>
      <c r="AJ551" s="11">
        <f>if(surveydata3!AF550="", 0, 1)</f>
        <v>0</v>
      </c>
      <c r="AK551" s="11">
        <f>if(surveydata3!AG550="", 0, 1)</f>
        <v>0</v>
      </c>
      <c r="AL551" s="11">
        <f>if(surveydata3!AH550="", 0, 1)</f>
        <v>0</v>
      </c>
      <c r="AM551" s="11">
        <f>if(surveydata3!AI550="", 0, 1)</f>
        <v>0</v>
      </c>
      <c r="AN551" s="11">
        <f>if(surveydata3!AJ550="", 0, 1)</f>
        <v>0</v>
      </c>
      <c r="AO551" s="11">
        <f>if(surveydata3!AK550="", 0, 1)</f>
        <v>0</v>
      </c>
      <c r="AP551" s="11">
        <f>if(surveydata3!AL550="", 0, 1)</f>
        <v>0</v>
      </c>
      <c r="AQ551" s="11">
        <f>if(surveydata3!AM550="", 0, 1)</f>
        <v>1</v>
      </c>
      <c r="AR551" s="11">
        <f>if(surveydata3!AN550="", 0, 1)</f>
        <v>0</v>
      </c>
      <c r="AU551" t="str">
        <f t="shared" si="7"/>
        <v/>
      </c>
      <c r="AX551" t="str">
        <f t="shared" si="8"/>
        <v/>
      </c>
      <c r="BA551" t="str">
        <f t="shared" si="9"/>
        <v/>
      </c>
      <c r="BD551" s="2" t="s">
        <v>101</v>
      </c>
      <c r="BF551" t="str">
        <f t="shared" si="10"/>
        <v>Google</v>
      </c>
      <c r="BG551" s="2">
        <v>5.0</v>
      </c>
      <c r="BH551" s="2" t="s">
        <v>2633</v>
      </c>
      <c r="BI551" s="2" t="s">
        <v>2634</v>
      </c>
      <c r="BJ551" s="2" t="s">
        <v>2635</v>
      </c>
      <c r="BK551" s="2">
        <v>0.0</v>
      </c>
    </row>
    <row r="552">
      <c r="A552" s="2">
        <v>549.0</v>
      </c>
      <c r="B552">
        <f>if(surveydata3!D551="", 0, 1)</f>
        <v>0</v>
      </c>
      <c r="C552">
        <f>if(surveydata3!E551="", 0, 1)</f>
        <v>1</v>
      </c>
      <c r="D552">
        <f>if(surveydata3!F551="", 0, 1)</f>
        <v>0</v>
      </c>
      <c r="E552">
        <f>if(surveydata3!G551="", 0, 1)</f>
        <v>0</v>
      </c>
      <c r="F552">
        <f>if(surveydata3!H551="", 0, 1)</f>
        <v>0</v>
      </c>
      <c r="G552">
        <f>if(surveydata3!I551="", 0, 1)</f>
        <v>0</v>
      </c>
      <c r="H552" s="4">
        <v>33183.0</v>
      </c>
      <c r="I552" s="2">
        <f t="shared" si="1"/>
        <v>27</v>
      </c>
      <c r="J552" s="2">
        <v>6.0</v>
      </c>
      <c r="K552" s="2">
        <v>10.0</v>
      </c>
      <c r="L552" s="2">
        <v>6.0</v>
      </c>
      <c r="M552" s="2">
        <v>4.0</v>
      </c>
      <c r="N552" s="2" t="s">
        <v>134</v>
      </c>
      <c r="O552" s="2">
        <v>1.0</v>
      </c>
      <c r="R552" t="str">
        <f t="shared" si="2"/>
        <v/>
      </c>
      <c r="U552" t="str">
        <f t="shared" si="3"/>
        <v/>
      </c>
      <c r="V552" s="2">
        <v>1.0</v>
      </c>
      <c r="W552" s="2" t="s">
        <v>315</v>
      </c>
      <c r="Y552" t="str">
        <f t="shared" si="4"/>
        <v>Software Engineer</v>
      </c>
      <c r="Z552" s="2" t="s">
        <v>122</v>
      </c>
      <c r="AB552" t="str">
        <f t="shared" si="5"/>
        <v>Director</v>
      </c>
      <c r="AC552" s="2" t="s">
        <v>123</v>
      </c>
      <c r="AE552" t="str">
        <f t="shared" si="6"/>
        <v>Technology &amp; Internet</v>
      </c>
      <c r="AF552" s="2">
        <v>10.0</v>
      </c>
      <c r="AG552" s="2" t="s">
        <v>2636</v>
      </c>
      <c r="AH552" s="2" t="s">
        <v>78</v>
      </c>
      <c r="AI552" s="11">
        <f>if(surveydata3!AE551="", 0, 1)</f>
        <v>0</v>
      </c>
      <c r="AJ552" s="11">
        <f>if(surveydata3!AF551="", 0, 1)</f>
        <v>0</v>
      </c>
      <c r="AK552" s="11">
        <f>if(surveydata3!AG551="", 0, 1)</f>
        <v>0</v>
      </c>
      <c r="AL552" s="11">
        <f>if(surveydata3!AH551="", 0, 1)</f>
        <v>0</v>
      </c>
      <c r="AM552" s="11">
        <f>if(surveydata3!AI551="", 0, 1)</f>
        <v>0</v>
      </c>
      <c r="AN552" s="11">
        <f>if(surveydata3!AJ551="", 0, 1)</f>
        <v>1</v>
      </c>
      <c r="AO552" s="11">
        <f>if(surveydata3!AK551="", 0, 1)</f>
        <v>0</v>
      </c>
      <c r="AP552" s="11">
        <f>if(surveydata3!AL551="", 0, 1)</f>
        <v>0</v>
      </c>
      <c r="AQ552" s="11">
        <f>if(surveydata3!AM551="", 0, 1)</f>
        <v>0</v>
      </c>
      <c r="AR552" s="11">
        <f>if(surveydata3!AN551="", 0, 1)</f>
        <v>0</v>
      </c>
      <c r="AS552" s="2" t="s">
        <v>116</v>
      </c>
      <c r="AU552" t="str">
        <f t="shared" si="7"/>
        <v>Stack Overflow</v>
      </c>
      <c r="AV552" s="2">
        <v>2.0</v>
      </c>
      <c r="AX552">
        <f t="shared" si="8"/>
        <v>2</v>
      </c>
      <c r="AY552" s="2">
        <v>3.0</v>
      </c>
      <c r="BA552">
        <f t="shared" si="9"/>
        <v>3</v>
      </c>
      <c r="BB552" s="2">
        <v>4.0</v>
      </c>
      <c r="BC552" s="2" t="s">
        <v>2637</v>
      </c>
      <c r="BD552" s="2" t="s">
        <v>101</v>
      </c>
      <c r="BF552" t="str">
        <f t="shared" si="10"/>
        <v>Google</v>
      </c>
      <c r="BG552" s="2">
        <v>9.0</v>
      </c>
      <c r="BH552" s="2" t="s">
        <v>2638</v>
      </c>
      <c r="BI552" s="2" t="s">
        <v>2639</v>
      </c>
      <c r="BJ552" s="2" t="s">
        <v>154</v>
      </c>
      <c r="BK552" s="2">
        <v>1.0</v>
      </c>
    </row>
    <row r="553">
      <c r="A553" s="2">
        <v>550.0</v>
      </c>
      <c r="B553">
        <f>if(surveydata3!D552="", 0, 1)</f>
        <v>0</v>
      </c>
      <c r="C553">
        <f>if(surveydata3!E552="", 0, 1)</f>
        <v>1</v>
      </c>
      <c r="D553">
        <f>if(surveydata3!F552="", 0, 1)</f>
        <v>0</v>
      </c>
      <c r="E553">
        <f>if(surveydata3!G552="", 0, 1)</f>
        <v>1</v>
      </c>
      <c r="F553">
        <f>if(surveydata3!H552="", 0, 1)</f>
        <v>0</v>
      </c>
      <c r="G553">
        <f>if(surveydata3!I552="", 0, 1)</f>
        <v>0</v>
      </c>
      <c r="H553" s="4">
        <v>30539.0</v>
      </c>
      <c r="I553" s="2">
        <f t="shared" si="1"/>
        <v>35</v>
      </c>
      <c r="J553" s="2">
        <v>7.0</v>
      </c>
      <c r="K553" s="2">
        <v>30.0</v>
      </c>
      <c r="L553" s="2">
        <v>8.0</v>
      </c>
      <c r="M553" s="2">
        <v>4.0</v>
      </c>
      <c r="N553" s="2" t="s">
        <v>405</v>
      </c>
      <c r="O553" s="2">
        <v>0.0</v>
      </c>
      <c r="P553" s="2" t="s">
        <v>89</v>
      </c>
      <c r="R553" t="str">
        <f t="shared" si="2"/>
        <v>t-shirt</v>
      </c>
      <c r="S553" s="2" t="s">
        <v>90</v>
      </c>
      <c r="U553" t="str">
        <f t="shared" si="3"/>
        <v>”Math - all the cool kids are doing it”</v>
      </c>
      <c r="V553" s="2">
        <v>1.0</v>
      </c>
      <c r="W553" s="2" t="s">
        <v>315</v>
      </c>
      <c r="Y553" t="str">
        <f t="shared" si="4"/>
        <v>Software Engineer</v>
      </c>
      <c r="Z553" s="2" t="s">
        <v>111</v>
      </c>
      <c r="AB553" t="str">
        <f t="shared" si="5"/>
        <v>Individual Contributor</v>
      </c>
      <c r="AC553" s="2" t="s">
        <v>123</v>
      </c>
      <c r="AE553" t="str">
        <f t="shared" si="6"/>
        <v>Technology &amp; Internet</v>
      </c>
      <c r="AF553" s="2">
        <v>7.0</v>
      </c>
      <c r="AG553" s="2" t="s">
        <v>301</v>
      </c>
      <c r="AH553" s="2" t="s">
        <v>114</v>
      </c>
      <c r="AI553" s="11">
        <f>if(surveydata3!AE552="", 0, 1)</f>
        <v>0</v>
      </c>
      <c r="AJ553" s="11">
        <f>if(surveydata3!AF552="", 0, 1)</f>
        <v>0</v>
      </c>
      <c r="AK553" s="11">
        <f>if(surveydata3!AG552="", 0, 1)</f>
        <v>0</v>
      </c>
      <c r="AL553" s="11">
        <f>if(surveydata3!AH552="", 0, 1)</f>
        <v>1</v>
      </c>
      <c r="AM553" s="11">
        <f>if(surveydata3!AI552="", 0, 1)</f>
        <v>0</v>
      </c>
      <c r="AN553" s="11">
        <f>if(surveydata3!AJ552="", 0, 1)</f>
        <v>1</v>
      </c>
      <c r="AO553" s="11">
        <f>if(surveydata3!AK552="", 0, 1)</f>
        <v>0</v>
      </c>
      <c r="AP553" s="11">
        <f>if(surveydata3!AL552="", 0, 1)</f>
        <v>0</v>
      </c>
      <c r="AQ553" s="11">
        <f>if(surveydata3!AM552="", 0, 1)</f>
        <v>0</v>
      </c>
      <c r="AR553" s="11">
        <f>if(surveydata3!AN552="", 0, 1)</f>
        <v>0</v>
      </c>
      <c r="AS553" s="2" t="s">
        <v>79</v>
      </c>
      <c r="AU553" t="str">
        <f t="shared" si="7"/>
        <v>Slack Channel</v>
      </c>
      <c r="AV553" s="2">
        <v>3.0</v>
      </c>
      <c r="AX553">
        <f t="shared" si="8"/>
        <v>3</v>
      </c>
      <c r="AY553" s="2">
        <v>2.0</v>
      </c>
      <c r="BA553">
        <f t="shared" si="9"/>
        <v>2</v>
      </c>
      <c r="BB553" s="2">
        <v>8.0</v>
      </c>
      <c r="BC553" s="2" t="s">
        <v>2640</v>
      </c>
      <c r="BE553" s="2" t="s">
        <v>2641</v>
      </c>
      <c r="BF553" t="str">
        <f t="shared" si="10"/>
        <v>The original ai class. :-)</v>
      </c>
      <c r="BG553" s="2">
        <v>9.0</v>
      </c>
      <c r="BH553" s="2" t="s">
        <v>2642</v>
      </c>
      <c r="BI553" s="2" t="s">
        <v>2643</v>
      </c>
      <c r="BK553" s="2">
        <v>0.0</v>
      </c>
    </row>
    <row r="554">
      <c r="A554" s="2">
        <v>551.0</v>
      </c>
      <c r="B554">
        <f>if(surveydata3!D553="", 0, 1)</f>
        <v>0</v>
      </c>
      <c r="C554">
        <f>if(surveydata3!E553="", 0, 1)</f>
        <v>1</v>
      </c>
      <c r="D554">
        <f>if(surveydata3!F553="", 0, 1)</f>
        <v>0</v>
      </c>
      <c r="E554">
        <f>if(surveydata3!G553="", 0, 1)</f>
        <v>0</v>
      </c>
      <c r="F554">
        <f>if(surveydata3!H553="", 0, 1)</f>
        <v>1</v>
      </c>
      <c r="G554">
        <f>if(surveydata3!I553="", 0, 1)</f>
        <v>0</v>
      </c>
      <c r="H554" s="4">
        <v>32693.0</v>
      </c>
      <c r="I554" s="2">
        <f t="shared" si="1"/>
        <v>29</v>
      </c>
      <c r="J554" s="2">
        <v>6.0</v>
      </c>
      <c r="K554" s="2">
        <v>60.0</v>
      </c>
      <c r="L554" s="2">
        <v>5.0</v>
      </c>
      <c r="M554" s="2">
        <v>30.0</v>
      </c>
      <c r="N554" s="2" t="s">
        <v>120</v>
      </c>
      <c r="O554" s="2">
        <v>1.0</v>
      </c>
      <c r="R554" t="str">
        <f t="shared" si="2"/>
        <v/>
      </c>
      <c r="U554" t="str">
        <f t="shared" si="3"/>
        <v/>
      </c>
      <c r="V554" s="2">
        <v>1.0</v>
      </c>
      <c r="W554" s="2" t="s">
        <v>315</v>
      </c>
      <c r="Y554" t="str">
        <f t="shared" si="4"/>
        <v>Software Engineer</v>
      </c>
      <c r="Z554" s="2" t="s">
        <v>75</v>
      </c>
      <c r="AB554" t="str">
        <f t="shared" si="5"/>
        <v>Manager</v>
      </c>
      <c r="AC554" s="2" t="s">
        <v>123</v>
      </c>
      <c r="AE554" t="str">
        <f t="shared" si="6"/>
        <v>Technology &amp; Internet</v>
      </c>
      <c r="AF554" s="2">
        <v>8.0</v>
      </c>
      <c r="AG554" s="10" t="s">
        <v>2644</v>
      </c>
      <c r="AH554" s="2" t="s">
        <v>78</v>
      </c>
      <c r="AI554" s="11">
        <f>if(surveydata3!AE553="", 0, 1)</f>
        <v>0</v>
      </c>
      <c r="AJ554" s="11">
        <f>if(surveydata3!AF553="", 0, 1)</f>
        <v>0</v>
      </c>
      <c r="AK554" s="11">
        <f>if(surveydata3!AG553="", 0, 1)</f>
        <v>0</v>
      </c>
      <c r="AL554" s="11">
        <f>if(surveydata3!AH553="", 0, 1)</f>
        <v>0</v>
      </c>
      <c r="AM554" s="11">
        <f>if(surveydata3!AI553="", 0, 1)</f>
        <v>0</v>
      </c>
      <c r="AN554" s="11">
        <f>if(surveydata3!AJ553="", 0, 1)</f>
        <v>0</v>
      </c>
      <c r="AO554" s="11">
        <f>if(surveydata3!AK553="", 0, 1)</f>
        <v>0</v>
      </c>
      <c r="AP554" s="11">
        <f>if(surveydata3!AL553="", 0, 1)</f>
        <v>0</v>
      </c>
      <c r="AQ554" s="11">
        <f>if(surveydata3!AM553="", 0, 1)</f>
        <v>1</v>
      </c>
      <c r="AR554" s="11">
        <f>if(surveydata3!AN553="", 0, 1)</f>
        <v>0</v>
      </c>
      <c r="AU554" t="str">
        <f t="shared" si="7"/>
        <v/>
      </c>
      <c r="AX554" t="str">
        <f t="shared" si="8"/>
        <v/>
      </c>
      <c r="BA554" t="str">
        <f t="shared" si="9"/>
        <v/>
      </c>
      <c r="BD554" s="2" t="s">
        <v>101</v>
      </c>
      <c r="BF554" t="str">
        <f t="shared" si="10"/>
        <v>Google</v>
      </c>
      <c r="BG554" s="2">
        <v>8.0</v>
      </c>
      <c r="BH554" s="2" t="s">
        <v>2645</v>
      </c>
      <c r="BI554" s="2" t="s">
        <v>2646</v>
      </c>
      <c r="BJ554" s="2" t="s">
        <v>2647</v>
      </c>
      <c r="BK554" s="2">
        <v>1.0</v>
      </c>
    </row>
    <row r="555">
      <c r="A555" s="2">
        <v>552.0</v>
      </c>
      <c r="B555">
        <f>if(surveydata3!D554="", 0, 1)</f>
        <v>1</v>
      </c>
      <c r="C555">
        <f>if(surveydata3!E554="", 0, 1)</f>
        <v>0</v>
      </c>
      <c r="D555">
        <f>if(surveydata3!F554="", 0, 1)</f>
        <v>0</v>
      </c>
      <c r="E555">
        <f>if(surveydata3!G554="", 0, 1)</f>
        <v>0</v>
      </c>
      <c r="F555">
        <f>if(surveydata3!H554="", 0, 1)</f>
        <v>1</v>
      </c>
      <c r="G555">
        <f>if(surveydata3!I554="", 0, 1)</f>
        <v>0</v>
      </c>
      <c r="H555" s="4">
        <v>28956.0</v>
      </c>
      <c r="I555" s="2">
        <f t="shared" si="1"/>
        <v>39</v>
      </c>
      <c r="J555" s="2">
        <v>6.0</v>
      </c>
      <c r="K555" s="2">
        <v>40.0</v>
      </c>
      <c r="L555" s="2">
        <v>12.0</v>
      </c>
      <c r="M555" s="2">
        <v>2.0</v>
      </c>
      <c r="N555" s="2" t="s">
        <v>167</v>
      </c>
      <c r="O555" s="2">
        <v>0.0</v>
      </c>
      <c r="P555" s="2" t="s">
        <v>129</v>
      </c>
      <c r="R555" t="str">
        <f t="shared" si="2"/>
        <v>backpack</v>
      </c>
      <c r="S555" s="2" t="s">
        <v>130</v>
      </c>
      <c r="U555" t="str">
        <f t="shared" si="3"/>
        <v>“Machine learning for life”</v>
      </c>
      <c r="V555" s="2">
        <v>1.0</v>
      </c>
      <c r="W555" s="2" t="s">
        <v>315</v>
      </c>
      <c r="Y555" t="str">
        <f t="shared" si="4"/>
        <v>Software Engineer</v>
      </c>
      <c r="Z555" s="2" t="s">
        <v>75</v>
      </c>
      <c r="AB555" t="str">
        <f t="shared" si="5"/>
        <v>Manager</v>
      </c>
      <c r="AC555" s="2" t="s">
        <v>123</v>
      </c>
      <c r="AE555" t="str">
        <f t="shared" si="6"/>
        <v>Technology &amp; Internet</v>
      </c>
      <c r="AF555" s="2">
        <v>15.0</v>
      </c>
      <c r="AG555" s="2" t="s">
        <v>2648</v>
      </c>
      <c r="AH555" s="2" t="s">
        <v>96</v>
      </c>
      <c r="AI555" s="11">
        <f>if(surveydata3!AE554="", 0, 1)</f>
        <v>0</v>
      </c>
      <c r="AJ555" s="11">
        <f>if(surveydata3!AF554="", 0, 1)</f>
        <v>0</v>
      </c>
      <c r="AK555" s="11">
        <f>if(surveydata3!AG554="", 0, 1)</f>
        <v>1</v>
      </c>
      <c r="AL555" s="11">
        <f>if(surveydata3!AH554="", 0, 1)</f>
        <v>0</v>
      </c>
      <c r="AM555" s="11">
        <f>if(surveydata3!AI554="", 0, 1)</f>
        <v>0</v>
      </c>
      <c r="AN555" s="11">
        <f>if(surveydata3!AJ554="", 0, 1)</f>
        <v>0</v>
      </c>
      <c r="AO555" s="11">
        <f>if(surveydata3!AK554="", 0, 1)</f>
        <v>0</v>
      </c>
      <c r="AP555" s="11">
        <f>if(surveydata3!AL554="", 0, 1)</f>
        <v>0</v>
      </c>
      <c r="AQ555" s="11">
        <f>if(surveydata3!AM554="", 0, 1)</f>
        <v>0</v>
      </c>
      <c r="AR555" s="11">
        <f>if(surveydata3!AN554="", 0, 1)</f>
        <v>0</v>
      </c>
      <c r="AS555" s="2" t="s">
        <v>97</v>
      </c>
      <c r="AU555" t="str">
        <f t="shared" si="7"/>
        <v>Forums</v>
      </c>
      <c r="AV555" s="2">
        <v>4.0</v>
      </c>
      <c r="AX555">
        <f t="shared" si="8"/>
        <v>4</v>
      </c>
      <c r="AY555" s="2">
        <v>4.0</v>
      </c>
      <c r="BA555">
        <f t="shared" si="9"/>
        <v>4</v>
      </c>
      <c r="BB555" s="2">
        <v>5.0</v>
      </c>
      <c r="BC555" s="2" t="s">
        <v>2649</v>
      </c>
      <c r="BD555" s="2" t="s">
        <v>101</v>
      </c>
      <c r="BF555" t="str">
        <f t="shared" si="10"/>
        <v>Google</v>
      </c>
      <c r="BG555" s="2">
        <v>10.0</v>
      </c>
      <c r="BH555" s="2" t="s">
        <v>2650</v>
      </c>
      <c r="BI555" s="2" t="s">
        <v>2651</v>
      </c>
      <c r="BJ555" s="2" t="s">
        <v>2652</v>
      </c>
      <c r="BK555" s="2">
        <v>0.0</v>
      </c>
    </row>
    <row r="556">
      <c r="A556" s="2">
        <v>553.0</v>
      </c>
      <c r="B556">
        <f>if(surveydata3!D555="", 0, 1)</f>
        <v>0</v>
      </c>
      <c r="C556">
        <f>if(surveydata3!E555="", 0, 1)</f>
        <v>1</v>
      </c>
      <c r="D556">
        <f>if(surveydata3!F555="", 0, 1)</f>
        <v>0</v>
      </c>
      <c r="E556">
        <f>if(surveydata3!G555="", 0, 1)</f>
        <v>1</v>
      </c>
      <c r="F556">
        <f>if(surveydata3!H555="", 0, 1)</f>
        <v>1</v>
      </c>
      <c r="G556">
        <f>if(surveydata3!I555="", 0, 1)</f>
        <v>0</v>
      </c>
      <c r="H556" s="4">
        <v>30258.0</v>
      </c>
      <c r="I556" s="2">
        <f t="shared" si="1"/>
        <v>35</v>
      </c>
      <c r="J556" s="2">
        <v>6.0</v>
      </c>
      <c r="K556" s="2">
        <v>70.0</v>
      </c>
      <c r="L556" s="2">
        <v>10.0</v>
      </c>
      <c r="M556" s="2">
        <v>12.0</v>
      </c>
      <c r="N556" s="2" t="s">
        <v>167</v>
      </c>
      <c r="O556" s="2">
        <v>0.0</v>
      </c>
      <c r="P556" s="2" t="s">
        <v>129</v>
      </c>
      <c r="R556" t="str">
        <f t="shared" si="2"/>
        <v>backpack</v>
      </c>
      <c r="S556" s="2" t="s">
        <v>135</v>
      </c>
      <c r="U556" t="str">
        <f t="shared" si="3"/>
        <v>“A quality life demands quality questions”</v>
      </c>
      <c r="V556" s="2">
        <v>1.0</v>
      </c>
      <c r="W556" s="2" t="s">
        <v>315</v>
      </c>
      <c r="Y556" t="str">
        <f t="shared" si="4"/>
        <v>Software Engineer</v>
      </c>
      <c r="Z556" s="2" t="s">
        <v>111</v>
      </c>
      <c r="AB556" t="str">
        <f t="shared" si="5"/>
        <v>Individual Contributor</v>
      </c>
      <c r="AC556" s="2" t="s">
        <v>123</v>
      </c>
      <c r="AE556" t="str">
        <f t="shared" si="6"/>
        <v>Technology &amp; Internet</v>
      </c>
      <c r="AF556" s="2">
        <v>10.0</v>
      </c>
      <c r="AG556" s="2" t="s">
        <v>2653</v>
      </c>
      <c r="AH556" s="2" t="s">
        <v>78</v>
      </c>
      <c r="AI556" s="11">
        <f>if(surveydata3!AE555="", 0, 1)</f>
        <v>0</v>
      </c>
      <c r="AJ556" s="11">
        <f>if(surveydata3!AF555="", 0, 1)</f>
        <v>0</v>
      </c>
      <c r="AK556" s="11">
        <f>if(surveydata3!AG555="", 0, 1)</f>
        <v>0</v>
      </c>
      <c r="AL556" s="11">
        <f>if(surveydata3!AH555="", 0, 1)</f>
        <v>1</v>
      </c>
      <c r="AM556" s="11">
        <f>if(surveydata3!AI555="", 0, 1)</f>
        <v>0</v>
      </c>
      <c r="AN556" s="11">
        <f>if(surveydata3!AJ555="", 0, 1)</f>
        <v>0</v>
      </c>
      <c r="AO556" s="11">
        <f>if(surveydata3!AK555="", 0, 1)</f>
        <v>0</v>
      </c>
      <c r="AP556" s="11">
        <f>if(surveydata3!AL555="", 0, 1)</f>
        <v>0</v>
      </c>
      <c r="AQ556" s="11">
        <f>if(surveydata3!AM555="", 0, 1)</f>
        <v>0</v>
      </c>
      <c r="AR556" s="11">
        <f>if(surveydata3!AN555="", 0, 1)</f>
        <v>1</v>
      </c>
      <c r="AS556" s="2" t="s">
        <v>97</v>
      </c>
      <c r="AU556" t="str">
        <f t="shared" si="7"/>
        <v>Forums</v>
      </c>
      <c r="AV556" s="2">
        <v>6.0</v>
      </c>
      <c r="AX556">
        <f t="shared" si="8"/>
        <v>6</v>
      </c>
      <c r="AY556" s="2">
        <v>4.0</v>
      </c>
      <c r="BA556">
        <f t="shared" si="9"/>
        <v>4</v>
      </c>
      <c r="BB556" s="2">
        <v>20.0</v>
      </c>
      <c r="BC556" s="2" t="s">
        <v>2654</v>
      </c>
      <c r="BE556" s="2" t="s">
        <v>2655</v>
      </c>
      <c r="BF556" t="str">
        <f t="shared" si="10"/>
        <v>Google I/O</v>
      </c>
      <c r="BG556" s="2">
        <v>10.0</v>
      </c>
      <c r="BH556" s="2" t="s">
        <v>2656</v>
      </c>
      <c r="BI556" s="2" t="s">
        <v>2657</v>
      </c>
      <c r="BJ556" s="2" t="s">
        <v>2658</v>
      </c>
      <c r="BK556" s="2">
        <v>1.0</v>
      </c>
    </row>
    <row r="557">
      <c r="A557" s="2">
        <v>554.0</v>
      </c>
      <c r="B557">
        <f>if(surveydata3!D556="", 0, 1)</f>
        <v>0</v>
      </c>
      <c r="C557">
        <f>if(surveydata3!E556="", 0, 1)</f>
        <v>1</v>
      </c>
      <c r="D557">
        <f>if(surveydata3!F556="", 0, 1)</f>
        <v>0</v>
      </c>
      <c r="E557">
        <f>if(surveydata3!G556="", 0, 1)</f>
        <v>0</v>
      </c>
      <c r="F557">
        <f>if(surveydata3!H556="", 0, 1)</f>
        <v>0</v>
      </c>
      <c r="G557">
        <f>if(surveydata3!I556="", 0, 1)</f>
        <v>0</v>
      </c>
      <c r="H557" s="4">
        <v>33056.0</v>
      </c>
      <c r="I557" s="2">
        <f t="shared" si="1"/>
        <v>28</v>
      </c>
      <c r="J557" s="2">
        <v>8.0</v>
      </c>
      <c r="K557" s="2">
        <v>0.0</v>
      </c>
      <c r="L557" s="2">
        <v>12.0</v>
      </c>
      <c r="M557" s="2">
        <v>15.0</v>
      </c>
      <c r="N557" s="2" t="s">
        <v>70</v>
      </c>
      <c r="O557" s="2">
        <v>0.0</v>
      </c>
      <c r="P557" s="2" t="s">
        <v>89</v>
      </c>
      <c r="R557" t="str">
        <f t="shared" si="2"/>
        <v>t-shirt</v>
      </c>
      <c r="S557" s="2" t="s">
        <v>130</v>
      </c>
      <c r="U557" t="str">
        <f t="shared" si="3"/>
        <v>“Machine learning for life”</v>
      </c>
      <c r="V557" s="2">
        <v>1.0</v>
      </c>
      <c r="W557" s="2" t="s">
        <v>224</v>
      </c>
      <c r="Y557" t="str">
        <f t="shared" si="4"/>
        <v>Data Scientist</v>
      </c>
      <c r="Z557" s="2" t="s">
        <v>122</v>
      </c>
      <c r="AB557" t="str">
        <f t="shared" si="5"/>
        <v>Director</v>
      </c>
      <c r="AC557" s="2" t="s">
        <v>407</v>
      </c>
      <c r="AE557" t="str">
        <f t="shared" si="6"/>
        <v>Real Estate</v>
      </c>
      <c r="AF557" s="2">
        <v>5.0</v>
      </c>
      <c r="AG557" s="2" t="s">
        <v>2659</v>
      </c>
      <c r="AH557" s="2" t="s">
        <v>114</v>
      </c>
      <c r="AI557" s="11">
        <f>if(surveydata3!AE556="", 0, 1)</f>
        <v>0</v>
      </c>
      <c r="AJ557" s="11">
        <f>if(surveydata3!AF556="", 0, 1)</f>
        <v>0</v>
      </c>
      <c r="AK557" s="11">
        <f>if(surveydata3!AG556="", 0, 1)</f>
        <v>0</v>
      </c>
      <c r="AL557" s="11">
        <f>if(surveydata3!AH556="", 0, 1)</f>
        <v>0</v>
      </c>
      <c r="AM557" s="11">
        <f>if(surveydata3!AI556="", 0, 1)</f>
        <v>1</v>
      </c>
      <c r="AN557" s="11">
        <f>if(surveydata3!AJ556="", 0, 1)</f>
        <v>0</v>
      </c>
      <c r="AO557" s="11">
        <f>if(surveydata3!AK556="", 0, 1)</f>
        <v>0</v>
      </c>
      <c r="AP557" s="11">
        <f>if(surveydata3!AL556="", 0, 1)</f>
        <v>0</v>
      </c>
      <c r="AQ557" s="11">
        <f>if(surveydata3!AM556="", 0, 1)</f>
        <v>0</v>
      </c>
      <c r="AR557" s="11">
        <f>if(surveydata3!AN556="", 0, 1)</f>
        <v>0</v>
      </c>
      <c r="AS557" s="2" t="s">
        <v>237</v>
      </c>
      <c r="AU557" t="str">
        <f t="shared" si="7"/>
        <v>Mentor Help (classroom or 1:1 mentors)</v>
      </c>
      <c r="AV557" s="2">
        <v>4.0</v>
      </c>
      <c r="AX557">
        <f t="shared" si="8"/>
        <v>4</v>
      </c>
      <c r="AY557" s="2">
        <v>2.0</v>
      </c>
      <c r="BA557">
        <f t="shared" si="9"/>
        <v>2</v>
      </c>
      <c r="BB557" s="2">
        <v>5.0</v>
      </c>
      <c r="BC557" s="2" t="s">
        <v>2660</v>
      </c>
      <c r="BD557" s="2" t="s">
        <v>101</v>
      </c>
      <c r="BF557" t="str">
        <f t="shared" si="10"/>
        <v>Google</v>
      </c>
      <c r="BG557" s="2">
        <v>10.0</v>
      </c>
      <c r="BH557" s="2" t="s">
        <v>2661</v>
      </c>
      <c r="BI557" s="2" t="s">
        <v>2662</v>
      </c>
      <c r="BJ557" s="2" t="s">
        <v>2663</v>
      </c>
      <c r="BK557" s="2">
        <v>0.0</v>
      </c>
    </row>
    <row r="558">
      <c r="A558" s="2">
        <v>555.0</v>
      </c>
      <c r="B558">
        <f>if(surveydata3!D557="", 0, 1)</f>
        <v>1</v>
      </c>
      <c r="C558">
        <f>if(surveydata3!E557="", 0, 1)</f>
        <v>0</v>
      </c>
      <c r="D558">
        <f>if(surveydata3!F557="", 0, 1)</f>
        <v>0</v>
      </c>
      <c r="E558">
        <f>if(surveydata3!G557="", 0, 1)</f>
        <v>0</v>
      </c>
      <c r="F558">
        <f>if(surveydata3!H557="", 0, 1)</f>
        <v>0</v>
      </c>
      <c r="G558">
        <f>if(surveydata3!I557="", 0, 1)</f>
        <v>0</v>
      </c>
      <c r="H558" s="4">
        <v>23508.0</v>
      </c>
      <c r="I558" s="2">
        <f t="shared" si="1"/>
        <v>54</v>
      </c>
      <c r="J558" s="2">
        <v>6.0</v>
      </c>
      <c r="K558" s="2">
        <v>95.0</v>
      </c>
      <c r="L558" s="2">
        <v>8.0</v>
      </c>
      <c r="M558" s="2">
        <v>25.0</v>
      </c>
      <c r="N558" s="2" t="s">
        <v>291</v>
      </c>
      <c r="O558" s="2">
        <v>1.0</v>
      </c>
      <c r="R558" t="str">
        <f t="shared" si="2"/>
        <v/>
      </c>
      <c r="U558" t="str">
        <f t="shared" si="3"/>
        <v/>
      </c>
      <c r="V558" s="2">
        <v>1.0</v>
      </c>
      <c r="W558" s="2" t="s">
        <v>224</v>
      </c>
      <c r="Y558" t="str">
        <f t="shared" si="4"/>
        <v>Data Scientist</v>
      </c>
      <c r="Z558" s="2" t="s">
        <v>111</v>
      </c>
      <c r="AB558" t="str">
        <f t="shared" si="5"/>
        <v>Individual Contributor</v>
      </c>
      <c r="AC558" s="2" t="s">
        <v>228</v>
      </c>
      <c r="AE558" t="str">
        <f t="shared" si="6"/>
        <v>Healthcare and Pharmaceuticals</v>
      </c>
      <c r="AF558" s="2">
        <v>10.0</v>
      </c>
      <c r="AG558" s="2" t="s">
        <v>2664</v>
      </c>
      <c r="AH558" s="2" t="s">
        <v>114</v>
      </c>
      <c r="AI558" s="11">
        <f>if(surveydata3!AE557="", 0, 1)</f>
        <v>0</v>
      </c>
      <c r="AJ558" s="11">
        <f>if(surveydata3!AF557="", 0, 1)</f>
        <v>0</v>
      </c>
      <c r="AK558" s="11">
        <f>if(surveydata3!AG557="", 0, 1)</f>
        <v>1</v>
      </c>
      <c r="AL558" s="11">
        <f>if(surveydata3!AH557="", 0, 1)</f>
        <v>0</v>
      </c>
      <c r="AM558" s="11">
        <f>if(surveydata3!AI557="", 0, 1)</f>
        <v>0</v>
      </c>
      <c r="AN558" s="11">
        <f>if(surveydata3!AJ557="", 0, 1)</f>
        <v>0</v>
      </c>
      <c r="AO558" s="11">
        <f>if(surveydata3!AK557="", 0, 1)</f>
        <v>0</v>
      </c>
      <c r="AP558" s="11">
        <f>if(surveydata3!AL557="", 0, 1)</f>
        <v>0</v>
      </c>
      <c r="AQ558" s="11">
        <f>if(surveydata3!AM557="", 0, 1)</f>
        <v>0</v>
      </c>
      <c r="AR558" s="11">
        <f>if(surveydata3!AN557="", 0, 1)</f>
        <v>0</v>
      </c>
      <c r="AS558" s="2" t="s">
        <v>237</v>
      </c>
      <c r="AU558" t="str">
        <f t="shared" si="7"/>
        <v>Mentor Help (classroom or 1:1 mentors)</v>
      </c>
      <c r="AV558" s="2">
        <v>3.0</v>
      </c>
      <c r="AX558">
        <f t="shared" si="8"/>
        <v>3</v>
      </c>
      <c r="AY558" s="2">
        <v>6.0</v>
      </c>
      <c r="BA558">
        <f t="shared" si="9"/>
        <v>6</v>
      </c>
      <c r="BB558" s="2">
        <v>25.0</v>
      </c>
      <c r="BC558" s="2" t="s">
        <v>2665</v>
      </c>
      <c r="BD558" s="2" t="s">
        <v>84</v>
      </c>
      <c r="BF558" t="str">
        <f t="shared" si="10"/>
        <v>Friend / word of mouth</v>
      </c>
      <c r="BG558" s="2">
        <v>9.0</v>
      </c>
      <c r="BH558" s="2" t="s">
        <v>2666</v>
      </c>
      <c r="BI558" s="2" t="s">
        <v>787</v>
      </c>
      <c r="BJ558" s="2" t="s">
        <v>2667</v>
      </c>
      <c r="BK558" s="2">
        <v>0.0</v>
      </c>
    </row>
    <row r="559">
      <c r="A559" s="2">
        <v>556.0</v>
      </c>
      <c r="B559">
        <f>if(surveydata3!D558="", 0, 1)</f>
        <v>1</v>
      </c>
      <c r="C559">
        <f>if(surveydata3!E558="", 0, 1)</f>
        <v>0</v>
      </c>
      <c r="D559">
        <f>if(surveydata3!F558="", 0, 1)</f>
        <v>1</v>
      </c>
      <c r="E559">
        <f>if(surveydata3!G558="", 0, 1)</f>
        <v>0</v>
      </c>
      <c r="F559">
        <f>if(surveydata3!H558="", 0, 1)</f>
        <v>1</v>
      </c>
      <c r="G559">
        <f>if(surveydata3!I558="", 0, 1)</f>
        <v>0</v>
      </c>
      <c r="H559" s="4">
        <v>29547.0</v>
      </c>
      <c r="I559" s="2">
        <f t="shared" si="1"/>
        <v>37</v>
      </c>
      <c r="J559" s="2">
        <v>6.0</v>
      </c>
      <c r="K559" s="2">
        <v>30.0</v>
      </c>
      <c r="L559" s="2">
        <v>10.0</v>
      </c>
      <c r="M559" s="2">
        <v>10.0</v>
      </c>
      <c r="N559" s="2" t="s">
        <v>134</v>
      </c>
      <c r="O559" s="2">
        <v>0.0</v>
      </c>
      <c r="P559" s="2" t="s">
        <v>108</v>
      </c>
      <c r="R559" t="str">
        <f t="shared" si="2"/>
        <v>jacket (brand is TBD... probably Patagonia)</v>
      </c>
      <c r="S559" s="2" t="s">
        <v>135</v>
      </c>
      <c r="U559" t="str">
        <f t="shared" si="3"/>
        <v>“A quality life demands quality questions”</v>
      </c>
      <c r="V559" s="2">
        <v>1.0</v>
      </c>
      <c r="W559" s="2" t="s">
        <v>195</v>
      </c>
      <c r="Y559" t="str">
        <f t="shared" si="4"/>
        <v>Co-founder (or solo founder)</v>
      </c>
      <c r="Z559" s="2" t="s">
        <v>207</v>
      </c>
      <c r="AB559" t="str">
        <f t="shared" si="5"/>
        <v>C-Level</v>
      </c>
      <c r="AC559" s="2" t="s">
        <v>228</v>
      </c>
      <c r="AE559" t="str">
        <f t="shared" si="6"/>
        <v>Healthcare and Pharmaceuticals</v>
      </c>
      <c r="AF559" s="2">
        <v>12.0</v>
      </c>
      <c r="AG559" s="2" t="s">
        <v>2668</v>
      </c>
      <c r="AH559" s="2" t="s">
        <v>96</v>
      </c>
      <c r="AI559" s="11">
        <f>if(surveydata3!AE558="", 0, 1)</f>
        <v>0</v>
      </c>
      <c r="AJ559" s="11">
        <f>if(surveydata3!AF558="", 0, 1)</f>
        <v>0</v>
      </c>
      <c r="AK559" s="11">
        <f>if(surveydata3!AG558="", 0, 1)</f>
        <v>0</v>
      </c>
      <c r="AL559" s="11">
        <f>if(surveydata3!AH558="", 0, 1)</f>
        <v>1</v>
      </c>
      <c r="AM559" s="11">
        <f>if(surveydata3!AI558="", 0, 1)</f>
        <v>0</v>
      </c>
      <c r="AN559" s="11">
        <f>if(surveydata3!AJ558="", 0, 1)</f>
        <v>0</v>
      </c>
      <c r="AO559" s="11">
        <f>if(surveydata3!AK558="", 0, 1)</f>
        <v>0</v>
      </c>
      <c r="AP559" s="11">
        <f>if(surveydata3!AL558="", 0, 1)</f>
        <v>0</v>
      </c>
      <c r="AQ559" s="11">
        <f>if(surveydata3!AM558="", 0, 1)</f>
        <v>0</v>
      </c>
      <c r="AR559" s="11">
        <f>if(surveydata3!AN558="", 0, 1)</f>
        <v>0</v>
      </c>
      <c r="AS559" s="2" t="s">
        <v>97</v>
      </c>
      <c r="AU559" t="str">
        <f t="shared" si="7"/>
        <v>Forums</v>
      </c>
      <c r="AV559" s="2">
        <v>6.0</v>
      </c>
      <c r="AX559">
        <f t="shared" si="8"/>
        <v>6</v>
      </c>
      <c r="AY559" s="2">
        <v>6.0</v>
      </c>
      <c r="BA559">
        <f t="shared" si="9"/>
        <v>6</v>
      </c>
      <c r="BB559" s="2">
        <v>3.0</v>
      </c>
      <c r="BC559" s="2" t="s">
        <v>2669</v>
      </c>
      <c r="BD559" s="2" t="s">
        <v>101</v>
      </c>
      <c r="BF559" t="str">
        <f t="shared" si="10"/>
        <v>Google</v>
      </c>
      <c r="BG559" s="2">
        <v>10.0</v>
      </c>
      <c r="BH559" s="2" t="s">
        <v>2670</v>
      </c>
      <c r="BI559" s="2" t="s">
        <v>540</v>
      </c>
      <c r="BJ559" s="2" t="s">
        <v>2671</v>
      </c>
      <c r="BK559" s="2">
        <v>1.0</v>
      </c>
    </row>
    <row r="560">
      <c r="A560" s="2">
        <v>557.0</v>
      </c>
      <c r="B560">
        <f>if(surveydata3!D559="", 0, 1)</f>
        <v>1</v>
      </c>
      <c r="C560">
        <f>if(surveydata3!E559="", 0, 1)</f>
        <v>0</v>
      </c>
      <c r="D560">
        <f>if(surveydata3!F559="", 0, 1)</f>
        <v>0</v>
      </c>
      <c r="E560">
        <f>if(surveydata3!G559="", 0, 1)</f>
        <v>1</v>
      </c>
      <c r="F560">
        <f>if(surveydata3!H559="", 0, 1)</f>
        <v>1</v>
      </c>
      <c r="G560">
        <f>if(surveydata3!I559="", 0, 1)</f>
        <v>0</v>
      </c>
      <c r="H560" s="4">
        <v>30965.0</v>
      </c>
      <c r="I560" s="2">
        <f t="shared" si="1"/>
        <v>33</v>
      </c>
      <c r="J560" s="2">
        <v>8.0</v>
      </c>
      <c r="K560" s="2">
        <v>0.0</v>
      </c>
      <c r="L560" s="2">
        <v>14.0</v>
      </c>
      <c r="M560" s="2">
        <v>20.0</v>
      </c>
      <c r="N560" s="2" t="s">
        <v>70</v>
      </c>
      <c r="O560" s="2">
        <v>1.0</v>
      </c>
      <c r="R560" t="str">
        <f t="shared" si="2"/>
        <v/>
      </c>
      <c r="U560" t="str">
        <f t="shared" si="3"/>
        <v/>
      </c>
      <c r="V560" s="2">
        <v>0.0</v>
      </c>
      <c r="Y560" t="str">
        <f t="shared" si="4"/>
        <v/>
      </c>
      <c r="AB560" t="str">
        <f t="shared" si="5"/>
        <v/>
      </c>
      <c r="AE560" t="str">
        <f t="shared" si="6"/>
        <v/>
      </c>
      <c r="AH560" s="2" t="s">
        <v>236</v>
      </c>
      <c r="AI560" s="11">
        <f>if(surveydata3!AE559="", 0, 1)</f>
        <v>0</v>
      </c>
      <c r="AJ560" s="11">
        <f>if(surveydata3!AF559="", 0, 1)</f>
        <v>0</v>
      </c>
      <c r="AK560" s="11">
        <f>if(surveydata3!AG559="", 0, 1)</f>
        <v>0</v>
      </c>
      <c r="AL560" s="11">
        <f>if(surveydata3!AH559="", 0, 1)</f>
        <v>1</v>
      </c>
      <c r="AM560" s="11">
        <f>if(surveydata3!AI559="", 0, 1)</f>
        <v>0</v>
      </c>
      <c r="AN560" s="11">
        <f>if(surveydata3!AJ559="", 0, 1)</f>
        <v>0</v>
      </c>
      <c r="AO560" s="11">
        <f>if(surveydata3!AK559="", 0, 1)</f>
        <v>0</v>
      </c>
      <c r="AP560" s="11">
        <f>if(surveydata3!AL559="", 0, 1)</f>
        <v>0</v>
      </c>
      <c r="AQ560" s="11">
        <f>if(surveydata3!AM559="", 0, 1)</f>
        <v>0</v>
      </c>
      <c r="AR560" s="11">
        <f>if(surveydata3!AN559="", 0, 1)</f>
        <v>0</v>
      </c>
      <c r="AS560" s="2" t="s">
        <v>97</v>
      </c>
      <c r="AU560" t="str">
        <f t="shared" si="7"/>
        <v>Forums</v>
      </c>
      <c r="AV560" s="2">
        <v>6.0</v>
      </c>
      <c r="AX560">
        <f t="shared" si="8"/>
        <v>6</v>
      </c>
      <c r="AZ560" s="2">
        <v>10.0</v>
      </c>
      <c r="BA560">
        <f t="shared" si="9"/>
        <v>10</v>
      </c>
      <c r="BB560" s="2">
        <v>12.0</v>
      </c>
      <c r="BC560" s="2" t="s">
        <v>2672</v>
      </c>
      <c r="BD560" s="2" t="s">
        <v>84</v>
      </c>
      <c r="BF560" t="str">
        <f t="shared" si="10"/>
        <v>Friend / word of mouth</v>
      </c>
      <c r="BG560" s="2">
        <v>9.0</v>
      </c>
      <c r="BH560" s="2" t="s">
        <v>2673</v>
      </c>
      <c r="BI560" s="2" t="s">
        <v>2674</v>
      </c>
      <c r="BJ560" s="2" t="s">
        <v>2675</v>
      </c>
      <c r="BK560" s="2">
        <v>1.0</v>
      </c>
    </row>
    <row r="561">
      <c r="A561" s="2">
        <v>558.0</v>
      </c>
      <c r="B561">
        <f>if(surveydata3!D560="", 0, 1)</f>
        <v>0</v>
      </c>
      <c r="C561">
        <f>if(surveydata3!E560="", 0, 1)</f>
        <v>1</v>
      </c>
      <c r="D561">
        <f>if(surveydata3!F560="", 0, 1)</f>
        <v>0</v>
      </c>
      <c r="E561">
        <f>if(surveydata3!G560="", 0, 1)</f>
        <v>0</v>
      </c>
      <c r="F561">
        <f>if(surveydata3!H560="", 0, 1)</f>
        <v>0</v>
      </c>
      <c r="G561">
        <f>if(surveydata3!I560="", 0, 1)</f>
        <v>0</v>
      </c>
      <c r="H561" s="4">
        <v>29954.0</v>
      </c>
      <c r="I561" s="2">
        <f t="shared" si="1"/>
        <v>36</v>
      </c>
      <c r="J561" s="2">
        <v>8.0</v>
      </c>
      <c r="K561" s="2">
        <v>8.0</v>
      </c>
      <c r="L561" s="2">
        <v>1.0</v>
      </c>
      <c r="M561" s="2">
        <v>5.0</v>
      </c>
      <c r="N561" s="2" t="s">
        <v>167</v>
      </c>
      <c r="O561" s="2">
        <v>1.0</v>
      </c>
      <c r="R561" t="str">
        <f t="shared" si="2"/>
        <v/>
      </c>
      <c r="U561" t="str">
        <f t="shared" si="3"/>
        <v/>
      </c>
      <c r="V561" s="2">
        <v>1.0</v>
      </c>
      <c r="W561" s="2" t="s">
        <v>36</v>
      </c>
      <c r="Y561" t="str">
        <f t="shared" si="4"/>
        <v>Machine Learning Engineer</v>
      </c>
      <c r="Z561" s="2" t="s">
        <v>147</v>
      </c>
      <c r="AB561" t="str">
        <f t="shared" si="5"/>
        <v>Not Applicable</v>
      </c>
      <c r="AC561" s="2" t="s">
        <v>123</v>
      </c>
      <c r="AE561" t="str">
        <f t="shared" si="6"/>
        <v>Technology &amp; Internet</v>
      </c>
      <c r="AF561" s="2">
        <v>15.0</v>
      </c>
      <c r="AG561" s="2" t="s">
        <v>2676</v>
      </c>
      <c r="AH561" s="2" t="s">
        <v>96</v>
      </c>
      <c r="AI561" s="11">
        <f>if(surveydata3!AE560="", 0, 1)</f>
        <v>0</v>
      </c>
      <c r="AJ561" s="11">
        <f>if(surveydata3!AF560="", 0, 1)</f>
        <v>0</v>
      </c>
      <c r="AK561" s="11">
        <f>if(surveydata3!AG560="", 0, 1)</f>
        <v>0</v>
      </c>
      <c r="AL561" s="11">
        <f>if(surveydata3!AH560="", 0, 1)</f>
        <v>1</v>
      </c>
      <c r="AM561" s="11">
        <f>if(surveydata3!AI560="", 0, 1)</f>
        <v>0</v>
      </c>
      <c r="AN561" s="11">
        <f>if(surveydata3!AJ560="", 0, 1)</f>
        <v>0</v>
      </c>
      <c r="AO561" s="11">
        <f>if(surveydata3!AK560="", 0, 1)</f>
        <v>0</v>
      </c>
      <c r="AP561" s="11">
        <f>if(surveydata3!AL560="", 0, 1)</f>
        <v>0</v>
      </c>
      <c r="AQ561" s="11">
        <f>if(surveydata3!AM560="", 0, 1)</f>
        <v>0</v>
      </c>
      <c r="AR561" s="11">
        <f>if(surveydata3!AN560="", 0, 1)</f>
        <v>0</v>
      </c>
      <c r="AS561" s="2" t="s">
        <v>97</v>
      </c>
      <c r="AU561" t="str">
        <f t="shared" si="7"/>
        <v>Forums</v>
      </c>
      <c r="AV561" s="2">
        <v>6.0</v>
      </c>
      <c r="AX561">
        <f t="shared" si="8"/>
        <v>6</v>
      </c>
      <c r="AY561" s="2">
        <v>3.0</v>
      </c>
      <c r="BA561">
        <f t="shared" si="9"/>
        <v>3</v>
      </c>
      <c r="BB561" s="2">
        <v>40.0</v>
      </c>
      <c r="BC561" s="2" t="s">
        <v>2677</v>
      </c>
      <c r="BD561" s="2" t="s">
        <v>101</v>
      </c>
      <c r="BF561" t="str">
        <f t="shared" si="10"/>
        <v>Google</v>
      </c>
      <c r="BG561" s="2">
        <v>10.0</v>
      </c>
      <c r="BH561" s="2" t="s">
        <v>2678</v>
      </c>
      <c r="BI561" s="2" t="s">
        <v>2679</v>
      </c>
      <c r="BJ561" s="2" t="s">
        <v>420</v>
      </c>
      <c r="BK561" s="2">
        <v>1.0</v>
      </c>
    </row>
    <row r="562">
      <c r="A562" s="2">
        <v>559.0</v>
      </c>
      <c r="B562">
        <f>if(surveydata3!D561="", 0, 1)</f>
        <v>1</v>
      </c>
      <c r="C562">
        <f>if(surveydata3!E561="", 0, 1)</f>
        <v>1</v>
      </c>
      <c r="D562">
        <f>if(surveydata3!F561="", 0, 1)</f>
        <v>0</v>
      </c>
      <c r="E562">
        <f>if(surveydata3!G561="", 0, 1)</f>
        <v>0</v>
      </c>
      <c r="F562">
        <f>if(surveydata3!H561="", 0, 1)</f>
        <v>1</v>
      </c>
      <c r="G562">
        <f>if(surveydata3!I561="", 0, 1)</f>
        <v>0</v>
      </c>
      <c r="H562" s="4">
        <v>34041.0</v>
      </c>
      <c r="I562" s="2">
        <f t="shared" si="1"/>
        <v>25</v>
      </c>
      <c r="J562" s="2">
        <v>7.0</v>
      </c>
      <c r="K562" s="2">
        <v>20.0</v>
      </c>
      <c r="L562" s="2">
        <v>14.0</v>
      </c>
      <c r="M562" s="2">
        <v>10.0</v>
      </c>
      <c r="N562" s="2" t="s">
        <v>70</v>
      </c>
      <c r="O562" s="2">
        <v>1.0</v>
      </c>
      <c r="R562" t="str">
        <f t="shared" si="2"/>
        <v/>
      </c>
      <c r="U562" t="str">
        <f t="shared" si="3"/>
        <v/>
      </c>
      <c r="V562" s="2">
        <v>1.0</v>
      </c>
      <c r="W562" s="2" t="s">
        <v>315</v>
      </c>
      <c r="Y562" t="str">
        <f t="shared" si="4"/>
        <v>Software Engineer</v>
      </c>
      <c r="Z562" s="2" t="s">
        <v>111</v>
      </c>
      <c r="AB562" t="str">
        <f t="shared" si="5"/>
        <v>Individual Contributor</v>
      </c>
      <c r="AC562" s="2" t="s">
        <v>374</v>
      </c>
      <c r="AE562" t="str">
        <f t="shared" si="6"/>
        <v>Automotive</v>
      </c>
      <c r="AF562" s="2">
        <v>2.0</v>
      </c>
      <c r="AG562" s="2" t="s">
        <v>757</v>
      </c>
      <c r="AH562" s="2" t="s">
        <v>78</v>
      </c>
      <c r="AI562" s="11">
        <f>if(surveydata3!AE561="", 0, 1)</f>
        <v>0</v>
      </c>
      <c r="AJ562" s="11">
        <f>if(surveydata3!AF561="", 0, 1)</f>
        <v>0</v>
      </c>
      <c r="AK562" s="11">
        <f>if(surveydata3!AG561="", 0, 1)</f>
        <v>0</v>
      </c>
      <c r="AL562" s="11">
        <f>if(surveydata3!AH561="", 0, 1)</f>
        <v>1</v>
      </c>
      <c r="AM562" s="11">
        <f>if(surveydata3!AI561="", 0, 1)</f>
        <v>0</v>
      </c>
      <c r="AN562" s="11">
        <f>if(surveydata3!AJ561="", 0, 1)</f>
        <v>0</v>
      </c>
      <c r="AO562" s="11">
        <f>if(surveydata3!AK561="", 0, 1)</f>
        <v>0</v>
      </c>
      <c r="AP562" s="11">
        <f>if(surveydata3!AL561="", 0, 1)</f>
        <v>0</v>
      </c>
      <c r="AQ562" s="11">
        <f>if(surveydata3!AM561="", 0, 1)</f>
        <v>0</v>
      </c>
      <c r="AR562" s="11">
        <f>if(surveydata3!AN561="", 0, 1)</f>
        <v>0</v>
      </c>
      <c r="AS562" s="2" t="s">
        <v>97</v>
      </c>
      <c r="AU562" t="str">
        <f t="shared" si="7"/>
        <v>Forums</v>
      </c>
      <c r="AW562" s="2">
        <v>30.0</v>
      </c>
      <c r="AX562">
        <f t="shared" si="8"/>
        <v>30</v>
      </c>
      <c r="AZ562" s="2">
        <v>10.0</v>
      </c>
      <c r="BA562">
        <f t="shared" si="9"/>
        <v>10</v>
      </c>
      <c r="BB562" s="2">
        <v>20.0</v>
      </c>
      <c r="BC562" s="2" t="s">
        <v>2680</v>
      </c>
      <c r="BD562" s="2" t="s">
        <v>101</v>
      </c>
      <c r="BF562" t="str">
        <f t="shared" si="10"/>
        <v>Google</v>
      </c>
      <c r="BG562" s="2">
        <v>5.0</v>
      </c>
      <c r="BH562" s="2" t="s">
        <v>2681</v>
      </c>
      <c r="BJ562" s="2" t="s">
        <v>2682</v>
      </c>
      <c r="BK562" s="2">
        <v>1.0</v>
      </c>
    </row>
    <row r="563">
      <c r="A563" s="2">
        <v>560.0</v>
      </c>
      <c r="B563">
        <f>if(surveydata3!D562="", 0, 1)</f>
        <v>1</v>
      </c>
      <c r="C563">
        <f>if(surveydata3!E562="", 0, 1)</f>
        <v>0</v>
      </c>
      <c r="D563">
        <f>if(surveydata3!F562="", 0, 1)</f>
        <v>0</v>
      </c>
      <c r="E563">
        <f>if(surveydata3!G562="", 0, 1)</f>
        <v>0</v>
      </c>
      <c r="F563">
        <f>if(surveydata3!H562="", 0, 1)</f>
        <v>0</v>
      </c>
      <c r="G563">
        <f>if(surveydata3!I562="", 0, 1)</f>
        <v>0</v>
      </c>
      <c r="H563" s="4">
        <v>34098.0</v>
      </c>
      <c r="I563" s="2">
        <f t="shared" si="1"/>
        <v>25</v>
      </c>
      <c r="J563" s="2">
        <v>8.0</v>
      </c>
      <c r="K563" s="2">
        <v>60.0</v>
      </c>
      <c r="L563" s="2">
        <v>12.0</v>
      </c>
      <c r="M563" s="2">
        <v>3.0</v>
      </c>
      <c r="N563" s="2" t="s">
        <v>405</v>
      </c>
      <c r="O563" s="2">
        <v>1.0</v>
      </c>
      <c r="R563" t="str">
        <f t="shared" si="2"/>
        <v/>
      </c>
      <c r="U563" t="str">
        <f t="shared" si="3"/>
        <v/>
      </c>
      <c r="V563" s="2">
        <v>1.0</v>
      </c>
      <c r="W563" s="2" t="s">
        <v>206</v>
      </c>
      <c r="Y563" t="str">
        <f t="shared" si="4"/>
        <v>Artificial Intelligence Engineer</v>
      </c>
      <c r="Z563" s="2" t="s">
        <v>111</v>
      </c>
      <c r="AB563" t="str">
        <f t="shared" si="5"/>
        <v>Individual Contributor</v>
      </c>
      <c r="AC563" s="2" t="s">
        <v>333</v>
      </c>
      <c r="AE563" t="str">
        <f t="shared" si="6"/>
        <v>Advertising &amp; Marketing</v>
      </c>
      <c r="AF563" s="2">
        <v>1.0</v>
      </c>
      <c r="AG563" s="2" t="s">
        <v>2683</v>
      </c>
      <c r="AH563" s="2" t="s">
        <v>78</v>
      </c>
      <c r="AI563" s="11">
        <f>if(surveydata3!AE562="", 0, 1)</f>
        <v>0</v>
      </c>
      <c r="AJ563" s="11">
        <f>if(surveydata3!AF562="", 0, 1)</f>
        <v>0</v>
      </c>
      <c r="AK563" s="11">
        <f>if(surveydata3!AG562="", 0, 1)</f>
        <v>0</v>
      </c>
      <c r="AL563" s="11">
        <f>if(surveydata3!AH562="", 0, 1)</f>
        <v>1</v>
      </c>
      <c r="AM563" s="11">
        <f>if(surveydata3!AI562="", 0, 1)</f>
        <v>0</v>
      </c>
      <c r="AN563" s="11">
        <f>if(surveydata3!AJ562="", 0, 1)</f>
        <v>0</v>
      </c>
      <c r="AO563" s="11">
        <f>if(surveydata3!AK562="", 0, 1)</f>
        <v>0</v>
      </c>
      <c r="AP563" s="11">
        <f>if(surveydata3!AL562="", 0, 1)</f>
        <v>0</v>
      </c>
      <c r="AQ563" s="11">
        <f>if(surveydata3!AM562="", 0, 1)</f>
        <v>0</v>
      </c>
      <c r="AR563" s="11">
        <f>if(surveydata3!AN562="", 0, 1)</f>
        <v>0</v>
      </c>
      <c r="AS563" s="2" t="s">
        <v>79</v>
      </c>
      <c r="AU563" t="str">
        <f t="shared" si="7"/>
        <v>Slack Channel</v>
      </c>
      <c r="AV563" s="2">
        <v>6.0</v>
      </c>
      <c r="AX563">
        <f t="shared" si="8"/>
        <v>6</v>
      </c>
      <c r="AY563" s="2">
        <v>6.0</v>
      </c>
      <c r="BA563">
        <f t="shared" si="9"/>
        <v>6</v>
      </c>
      <c r="BB563" s="2">
        <v>15.0</v>
      </c>
      <c r="BC563" s="2" t="s">
        <v>2684</v>
      </c>
      <c r="BD563" s="2" t="s">
        <v>101</v>
      </c>
      <c r="BF563" t="str">
        <f t="shared" si="10"/>
        <v>Google</v>
      </c>
      <c r="BG563" s="2">
        <v>10.0</v>
      </c>
      <c r="BH563" s="2" t="s">
        <v>2685</v>
      </c>
      <c r="BI563" s="2" t="s">
        <v>2686</v>
      </c>
      <c r="BJ563" s="2" t="s">
        <v>2687</v>
      </c>
      <c r="BK563" s="2">
        <v>0.0</v>
      </c>
    </row>
    <row r="564">
      <c r="A564" s="2">
        <v>561.0</v>
      </c>
      <c r="B564">
        <f>if(surveydata3!D563="", 0, 1)</f>
        <v>0</v>
      </c>
      <c r="C564">
        <f>if(surveydata3!E563="", 0, 1)</f>
        <v>0</v>
      </c>
      <c r="D564">
        <f>if(surveydata3!F563="", 0, 1)</f>
        <v>0</v>
      </c>
      <c r="E564">
        <f>if(surveydata3!G563="", 0, 1)</f>
        <v>0</v>
      </c>
      <c r="F564">
        <f>if(surveydata3!H563="", 0, 1)</f>
        <v>1</v>
      </c>
      <c r="G564">
        <f>if(surveydata3!I563="", 0, 1)</f>
        <v>0</v>
      </c>
      <c r="H564" s="4">
        <v>33946.0</v>
      </c>
      <c r="I564" s="2">
        <f t="shared" si="1"/>
        <v>25</v>
      </c>
      <c r="J564" s="2">
        <v>8.0</v>
      </c>
      <c r="K564" s="2">
        <v>20.0</v>
      </c>
      <c r="L564" s="2">
        <v>8.0</v>
      </c>
      <c r="M564" s="2">
        <v>24.0</v>
      </c>
      <c r="N564" s="2" t="s">
        <v>192</v>
      </c>
      <c r="O564" s="2">
        <v>0.0</v>
      </c>
      <c r="P564" s="2" t="s">
        <v>89</v>
      </c>
      <c r="R564" t="str">
        <f t="shared" si="2"/>
        <v>t-shirt</v>
      </c>
      <c r="S564" s="2" t="s">
        <v>72</v>
      </c>
      <c r="U564" t="str">
        <f t="shared" si="3"/>
        <v>“Data is the new bacon"</v>
      </c>
      <c r="V564" s="2">
        <v>0.0</v>
      </c>
      <c r="Y564" t="str">
        <f t="shared" si="4"/>
        <v/>
      </c>
      <c r="AB564" t="str">
        <f t="shared" si="5"/>
        <v/>
      </c>
      <c r="AE564" t="str">
        <f t="shared" si="6"/>
        <v/>
      </c>
      <c r="AH564" s="2" t="s">
        <v>114</v>
      </c>
      <c r="AI564" s="11">
        <f>if(surveydata3!AE563="", 0, 1)</f>
        <v>0</v>
      </c>
      <c r="AJ564" s="11">
        <f>if(surveydata3!AF563="", 0, 1)</f>
        <v>0</v>
      </c>
      <c r="AK564" s="11">
        <f>if(surveydata3!AG563="", 0, 1)</f>
        <v>0</v>
      </c>
      <c r="AL564" s="11">
        <f>if(surveydata3!AH563="", 0, 1)</f>
        <v>1</v>
      </c>
      <c r="AM564" s="11">
        <f>if(surveydata3!AI563="", 0, 1)</f>
        <v>0</v>
      </c>
      <c r="AN564" s="11">
        <f>if(surveydata3!AJ563="", 0, 1)</f>
        <v>0</v>
      </c>
      <c r="AO564" s="11">
        <f>if(surveydata3!AK563="", 0, 1)</f>
        <v>0</v>
      </c>
      <c r="AP564" s="11">
        <f>if(surveydata3!AL563="", 0, 1)</f>
        <v>0</v>
      </c>
      <c r="AQ564" s="11">
        <f>if(surveydata3!AM563="", 0, 1)</f>
        <v>0</v>
      </c>
      <c r="AR564" s="11">
        <f>if(surveydata3!AN563="", 0, 1)</f>
        <v>0</v>
      </c>
      <c r="AS564" s="2" t="s">
        <v>97</v>
      </c>
      <c r="AU564" t="str">
        <f t="shared" si="7"/>
        <v>Forums</v>
      </c>
      <c r="AV564" s="2">
        <v>4.0</v>
      </c>
      <c r="AX564">
        <f t="shared" si="8"/>
        <v>4</v>
      </c>
      <c r="AY564" s="2">
        <v>4.0</v>
      </c>
      <c r="BA564">
        <f t="shared" si="9"/>
        <v>4</v>
      </c>
      <c r="BB564" s="2">
        <v>120.0</v>
      </c>
      <c r="BC564" s="2" t="s">
        <v>2688</v>
      </c>
      <c r="BD564" s="2" t="s">
        <v>101</v>
      </c>
      <c r="BF564" t="str">
        <f t="shared" si="10"/>
        <v>Google</v>
      </c>
      <c r="BG564" s="2">
        <v>5.0</v>
      </c>
      <c r="BH564" s="2" t="s">
        <v>2689</v>
      </c>
      <c r="BI564" s="2" t="s">
        <v>2690</v>
      </c>
      <c r="BK564" s="2">
        <v>0.0</v>
      </c>
    </row>
    <row r="565">
      <c r="A565" s="2">
        <v>562.0</v>
      </c>
      <c r="B565">
        <f>if(surveydata3!D564="", 0, 1)</f>
        <v>1</v>
      </c>
      <c r="C565">
        <f>if(surveydata3!E564="", 0, 1)</f>
        <v>0</v>
      </c>
      <c r="D565">
        <f>if(surveydata3!F564="", 0, 1)</f>
        <v>0</v>
      </c>
      <c r="E565">
        <f>if(surveydata3!G564="", 0, 1)</f>
        <v>1</v>
      </c>
      <c r="F565">
        <f>if(surveydata3!H564="", 0, 1)</f>
        <v>1</v>
      </c>
      <c r="G565">
        <f>if(surveydata3!I564="", 0, 1)</f>
        <v>0</v>
      </c>
      <c r="H565" s="4">
        <v>35356.0</v>
      </c>
      <c r="I565" s="2">
        <f t="shared" si="1"/>
        <v>21</v>
      </c>
      <c r="J565" s="2">
        <v>8.0</v>
      </c>
      <c r="K565" s="2">
        <v>40.0</v>
      </c>
      <c r="L565" s="2">
        <v>12.0</v>
      </c>
      <c r="M565" s="2">
        <v>0.0</v>
      </c>
      <c r="N565" s="2" t="s">
        <v>437</v>
      </c>
      <c r="O565" s="2">
        <v>1.0</v>
      </c>
      <c r="R565" t="str">
        <f t="shared" si="2"/>
        <v/>
      </c>
      <c r="U565" t="str">
        <f t="shared" si="3"/>
        <v/>
      </c>
      <c r="V565" s="2">
        <v>0.0</v>
      </c>
      <c r="Y565" t="str">
        <f t="shared" si="4"/>
        <v/>
      </c>
      <c r="AB565" t="str">
        <f t="shared" si="5"/>
        <v/>
      </c>
      <c r="AE565" t="str">
        <f t="shared" si="6"/>
        <v/>
      </c>
      <c r="AH565" s="2" t="s">
        <v>1229</v>
      </c>
      <c r="AI565" s="11">
        <f>if(surveydata3!AE564="", 0, 1)</f>
        <v>0</v>
      </c>
      <c r="AJ565" s="11">
        <f>if(surveydata3!AF564="", 0, 1)</f>
        <v>0</v>
      </c>
      <c r="AK565" s="11">
        <f>if(surveydata3!AG564="", 0, 1)</f>
        <v>0</v>
      </c>
      <c r="AL565" s="11">
        <f>if(surveydata3!AH564="", 0, 1)</f>
        <v>0</v>
      </c>
      <c r="AM565" s="11">
        <f>if(surveydata3!AI564="", 0, 1)</f>
        <v>0</v>
      </c>
      <c r="AN565" s="11">
        <f>if(surveydata3!AJ564="", 0, 1)</f>
        <v>1</v>
      </c>
      <c r="AO565" s="11">
        <f>if(surveydata3!AK564="", 0, 1)</f>
        <v>0</v>
      </c>
      <c r="AP565" s="11">
        <f>if(surveydata3!AL564="", 0, 1)</f>
        <v>0</v>
      </c>
      <c r="AQ565" s="11">
        <f>if(surveydata3!AM564="", 0, 1)</f>
        <v>0</v>
      </c>
      <c r="AR565" s="11">
        <f>if(surveydata3!AN564="", 0, 1)</f>
        <v>0</v>
      </c>
      <c r="AS565" s="2" t="s">
        <v>79</v>
      </c>
      <c r="AU565" t="str">
        <f t="shared" si="7"/>
        <v>Slack Channel</v>
      </c>
      <c r="AV565" s="2">
        <v>3.0</v>
      </c>
      <c r="AX565">
        <f t="shared" si="8"/>
        <v>3</v>
      </c>
      <c r="AY565" s="2">
        <v>3.0</v>
      </c>
      <c r="BA565">
        <f t="shared" si="9"/>
        <v>3</v>
      </c>
      <c r="BB565" s="2">
        <v>5.0</v>
      </c>
      <c r="BC565" s="2" t="s">
        <v>2691</v>
      </c>
      <c r="BE565" s="2" t="s">
        <v>1536</v>
      </c>
      <c r="BF565" t="str">
        <f t="shared" si="10"/>
        <v>Don't remember</v>
      </c>
      <c r="BG565" s="2">
        <v>9.0</v>
      </c>
      <c r="BH565" s="2" t="s">
        <v>2692</v>
      </c>
      <c r="BI565" s="2" t="s">
        <v>2693</v>
      </c>
      <c r="BJ565" s="2" t="s">
        <v>2694</v>
      </c>
      <c r="BK565" s="2">
        <v>0.0</v>
      </c>
    </row>
    <row r="566">
      <c r="A566" s="2">
        <v>563.0</v>
      </c>
      <c r="B566">
        <f>if(surveydata3!D565="", 0, 1)</f>
        <v>1</v>
      </c>
      <c r="C566">
        <f>if(surveydata3!E565="", 0, 1)</f>
        <v>1</v>
      </c>
      <c r="D566">
        <f>if(surveydata3!F565="", 0, 1)</f>
        <v>0</v>
      </c>
      <c r="E566">
        <f>if(surveydata3!G565="", 0, 1)</f>
        <v>0</v>
      </c>
      <c r="F566">
        <f>if(surveydata3!H565="", 0, 1)</f>
        <v>0</v>
      </c>
      <c r="G566">
        <f>if(surveydata3!I565="", 0, 1)</f>
        <v>0</v>
      </c>
      <c r="H566" s="4">
        <v>42950.0</v>
      </c>
      <c r="I566" s="2">
        <f t="shared" si="1"/>
        <v>1</v>
      </c>
      <c r="J566" s="2">
        <v>7.0</v>
      </c>
      <c r="K566" s="2">
        <v>90.0</v>
      </c>
      <c r="L566" s="2">
        <v>11.0</v>
      </c>
      <c r="M566" s="2">
        <v>12.0</v>
      </c>
      <c r="N566" s="2" t="s">
        <v>437</v>
      </c>
      <c r="O566" s="2">
        <v>0.0</v>
      </c>
      <c r="P566" s="2" t="s">
        <v>108</v>
      </c>
      <c r="R566" t="str">
        <f t="shared" si="2"/>
        <v>jacket (brand is TBD... probably Patagonia)</v>
      </c>
      <c r="S566" s="2" t="s">
        <v>130</v>
      </c>
      <c r="U566" t="str">
        <f t="shared" si="3"/>
        <v>“Machine learning for life”</v>
      </c>
      <c r="V566" s="2">
        <v>1.0</v>
      </c>
      <c r="W566" s="2" t="s">
        <v>213</v>
      </c>
      <c r="Y566" t="str">
        <f t="shared" si="4"/>
        <v>Business Intelligence / Business Analyst</v>
      </c>
      <c r="Z566" s="2" t="s">
        <v>111</v>
      </c>
      <c r="AB566" t="str">
        <f t="shared" si="5"/>
        <v>Individual Contributor</v>
      </c>
      <c r="AD566" s="2" t="s">
        <v>2695</v>
      </c>
      <c r="AE566" t="str">
        <f t="shared" si="6"/>
        <v>Big Data Services</v>
      </c>
      <c r="AF566" s="2">
        <v>3.0</v>
      </c>
      <c r="AG566" s="2" t="s">
        <v>2696</v>
      </c>
      <c r="AH566" s="2" t="s">
        <v>96</v>
      </c>
      <c r="AI566" s="11">
        <f>if(surveydata3!AE565="", 0, 1)</f>
        <v>0</v>
      </c>
      <c r="AJ566" s="11">
        <f>if(surveydata3!AF565="", 0, 1)</f>
        <v>0</v>
      </c>
      <c r="AK566" s="11">
        <f>if(surveydata3!AG565="", 0, 1)</f>
        <v>0</v>
      </c>
      <c r="AL566" s="11">
        <f>if(surveydata3!AH565="", 0, 1)</f>
        <v>1</v>
      </c>
      <c r="AM566" s="11">
        <f>if(surveydata3!AI565="", 0, 1)</f>
        <v>0</v>
      </c>
      <c r="AN566" s="11">
        <f>if(surveydata3!AJ565="", 0, 1)</f>
        <v>0</v>
      </c>
      <c r="AO566" s="11">
        <f>if(surveydata3!AK565="", 0, 1)</f>
        <v>0</v>
      </c>
      <c r="AP566" s="11">
        <f>if(surveydata3!AL565="", 0, 1)</f>
        <v>0</v>
      </c>
      <c r="AQ566" s="11">
        <f>if(surveydata3!AM565="", 0, 1)</f>
        <v>0</v>
      </c>
      <c r="AR566" s="11">
        <f>if(surveydata3!AN565="", 0, 1)</f>
        <v>0</v>
      </c>
      <c r="AS566" s="2" t="s">
        <v>97</v>
      </c>
      <c r="AU566" t="str">
        <f t="shared" si="7"/>
        <v>Forums</v>
      </c>
      <c r="AW566" s="2">
        <v>16.0</v>
      </c>
      <c r="AX566">
        <f t="shared" si="8"/>
        <v>16</v>
      </c>
      <c r="AY566" s="2">
        <v>6.0</v>
      </c>
      <c r="BA566">
        <f t="shared" si="9"/>
        <v>6</v>
      </c>
      <c r="BB566" s="2">
        <v>50.0</v>
      </c>
      <c r="BC566" s="2" t="s">
        <v>2697</v>
      </c>
      <c r="BD566" s="2" t="s">
        <v>101</v>
      </c>
      <c r="BF566" t="str">
        <f t="shared" si="10"/>
        <v>Google</v>
      </c>
      <c r="BG566" s="2">
        <v>7.0</v>
      </c>
      <c r="BH566" s="2" t="s">
        <v>2698</v>
      </c>
      <c r="BI566" s="2" t="s">
        <v>2699</v>
      </c>
      <c r="BK566" s="2">
        <v>1.0</v>
      </c>
    </row>
    <row r="567">
      <c r="A567" s="2">
        <v>564.0</v>
      </c>
      <c r="B567">
        <f>if(surveydata3!D566="", 0, 1)</f>
        <v>1</v>
      </c>
      <c r="C567">
        <f>if(surveydata3!E566="", 0, 1)</f>
        <v>0</v>
      </c>
      <c r="D567">
        <f>if(surveydata3!F566="", 0, 1)</f>
        <v>0</v>
      </c>
      <c r="E567">
        <f>if(surveydata3!G566="", 0, 1)</f>
        <v>0</v>
      </c>
      <c r="F567">
        <f>if(surveydata3!H566="", 0, 1)</f>
        <v>1</v>
      </c>
      <c r="G567">
        <f>if(surveydata3!I566="", 0, 1)</f>
        <v>0</v>
      </c>
      <c r="H567" s="4">
        <v>28831.0</v>
      </c>
      <c r="I567" s="2">
        <f t="shared" si="1"/>
        <v>39</v>
      </c>
      <c r="J567" s="2">
        <v>7.0</v>
      </c>
      <c r="K567" s="2">
        <v>0.0</v>
      </c>
      <c r="L567" s="2">
        <v>10.0</v>
      </c>
      <c r="M567" s="2">
        <v>5.0</v>
      </c>
      <c r="N567" s="2" t="s">
        <v>87</v>
      </c>
      <c r="O567" s="2">
        <v>0.0</v>
      </c>
      <c r="P567" s="2" t="s">
        <v>89</v>
      </c>
      <c r="R567" t="str">
        <f t="shared" si="2"/>
        <v>t-shirt</v>
      </c>
      <c r="S567" s="2" t="s">
        <v>130</v>
      </c>
      <c r="U567" t="str">
        <f t="shared" si="3"/>
        <v>“Machine learning for life”</v>
      </c>
      <c r="V567" s="2">
        <v>0.0</v>
      </c>
      <c r="Y567" t="str">
        <f t="shared" si="4"/>
        <v/>
      </c>
      <c r="AB567" t="str">
        <f t="shared" si="5"/>
        <v/>
      </c>
      <c r="AE567" t="str">
        <f t="shared" si="6"/>
        <v/>
      </c>
      <c r="AH567" s="2" t="s">
        <v>464</v>
      </c>
      <c r="AI567" s="11">
        <f>if(surveydata3!AE566="", 0, 1)</f>
        <v>0</v>
      </c>
      <c r="AJ567" s="11">
        <f>if(surveydata3!AF566="", 0, 1)</f>
        <v>0</v>
      </c>
      <c r="AK567" s="11">
        <f>if(surveydata3!AG566="", 0, 1)</f>
        <v>0</v>
      </c>
      <c r="AL567" s="11">
        <f>if(surveydata3!AH566="", 0, 1)</f>
        <v>1</v>
      </c>
      <c r="AM567" s="11">
        <f>if(surveydata3!AI566="", 0, 1)</f>
        <v>0</v>
      </c>
      <c r="AN567" s="11">
        <f>if(surveydata3!AJ566="", 0, 1)</f>
        <v>0</v>
      </c>
      <c r="AO567" s="11">
        <f>if(surveydata3!AK566="", 0, 1)</f>
        <v>0</v>
      </c>
      <c r="AP567" s="11">
        <f>if(surveydata3!AL566="", 0, 1)</f>
        <v>0</v>
      </c>
      <c r="AQ567" s="11">
        <f>if(surveydata3!AM566="", 0, 1)</f>
        <v>0</v>
      </c>
      <c r="AR567" s="11">
        <f>if(surveydata3!AN566="", 0, 1)</f>
        <v>0</v>
      </c>
      <c r="AS567" s="2" t="s">
        <v>79</v>
      </c>
      <c r="AU567" t="str">
        <f t="shared" si="7"/>
        <v>Slack Channel</v>
      </c>
      <c r="AV567" s="2">
        <v>6.0</v>
      </c>
      <c r="AX567">
        <f t="shared" si="8"/>
        <v>6</v>
      </c>
      <c r="AY567" s="2">
        <v>6.0</v>
      </c>
      <c r="BA567">
        <f t="shared" si="9"/>
        <v>6</v>
      </c>
      <c r="BB567" s="2">
        <v>7.0</v>
      </c>
      <c r="BC567" s="2" t="s">
        <v>2700</v>
      </c>
      <c r="BD567" s="2" t="s">
        <v>101</v>
      </c>
      <c r="BF567" t="str">
        <f t="shared" si="10"/>
        <v>Google</v>
      </c>
      <c r="BG567" s="2">
        <v>10.0</v>
      </c>
      <c r="BH567" s="2" t="s">
        <v>2701</v>
      </c>
      <c r="BI567" s="2" t="s">
        <v>2702</v>
      </c>
      <c r="BK567" s="2">
        <v>1.0</v>
      </c>
    </row>
    <row r="568">
      <c r="A568" s="2">
        <v>565.0</v>
      </c>
      <c r="B568">
        <f>if(surveydata3!D567="", 0, 1)</f>
        <v>0</v>
      </c>
      <c r="C568">
        <f>if(surveydata3!E567="", 0, 1)</f>
        <v>1</v>
      </c>
      <c r="D568">
        <f>if(surveydata3!F567="", 0, 1)</f>
        <v>0</v>
      </c>
      <c r="E568">
        <f>if(surveydata3!G567="", 0, 1)</f>
        <v>1</v>
      </c>
      <c r="F568">
        <f>if(surveydata3!H567="", 0, 1)</f>
        <v>0</v>
      </c>
      <c r="G568">
        <f>if(surveydata3!I567="", 0, 1)</f>
        <v>0</v>
      </c>
      <c r="H568" s="4">
        <v>32599.0</v>
      </c>
      <c r="I568" s="2">
        <f t="shared" si="1"/>
        <v>29</v>
      </c>
      <c r="J568" s="2">
        <v>7.0</v>
      </c>
      <c r="K568" s="2">
        <v>10.0</v>
      </c>
      <c r="L568" s="2">
        <v>8.0</v>
      </c>
      <c r="M568" s="2">
        <v>5.0</v>
      </c>
      <c r="N568" s="2" t="s">
        <v>128</v>
      </c>
      <c r="O568" s="2">
        <v>1.0</v>
      </c>
      <c r="R568" t="str">
        <f t="shared" si="2"/>
        <v/>
      </c>
      <c r="U568" t="str">
        <f t="shared" si="3"/>
        <v/>
      </c>
      <c r="V568" s="2">
        <v>1.0</v>
      </c>
      <c r="W568" s="2" t="s">
        <v>121</v>
      </c>
      <c r="Y568" t="str">
        <f t="shared" si="4"/>
        <v>Data Engineer</v>
      </c>
      <c r="Z568" s="2" t="s">
        <v>111</v>
      </c>
      <c r="AB568" t="str">
        <f t="shared" si="5"/>
        <v>Individual Contributor</v>
      </c>
      <c r="AC568" s="2" t="s">
        <v>123</v>
      </c>
      <c r="AE568" t="str">
        <f t="shared" si="6"/>
        <v>Technology &amp; Internet</v>
      </c>
      <c r="AF568" s="2">
        <v>3.0</v>
      </c>
      <c r="AG568" s="2" t="s">
        <v>979</v>
      </c>
      <c r="AH568" s="2" t="s">
        <v>114</v>
      </c>
      <c r="AI568" s="11">
        <f>if(surveydata3!AE567="", 0, 1)</f>
        <v>0</v>
      </c>
      <c r="AJ568" s="11">
        <f>if(surveydata3!AF567="", 0, 1)</f>
        <v>0</v>
      </c>
      <c r="AK568" s="11">
        <f>if(surveydata3!AG567="", 0, 1)</f>
        <v>0</v>
      </c>
      <c r="AL568" s="11">
        <f>if(surveydata3!AH567="", 0, 1)</f>
        <v>0</v>
      </c>
      <c r="AM568" s="11">
        <f>if(surveydata3!AI567="", 0, 1)</f>
        <v>0</v>
      </c>
      <c r="AN568" s="11">
        <f>if(surveydata3!AJ567="", 0, 1)</f>
        <v>1</v>
      </c>
      <c r="AO568" s="11">
        <f>if(surveydata3!AK567="", 0, 1)</f>
        <v>0</v>
      </c>
      <c r="AP568" s="11">
        <f>if(surveydata3!AL567="", 0, 1)</f>
        <v>0</v>
      </c>
      <c r="AQ568" s="11">
        <f>if(surveydata3!AM567="", 0, 1)</f>
        <v>0</v>
      </c>
      <c r="AR568" s="11">
        <f>if(surveydata3!AN567="", 0, 1)</f>
        <v>0</v>
      </c>
      <c r="AS568" s="2" t="s">
        <v>116</v>
      </c>
      <c r="AU568" t="str">
        <f t="shared" si="7"/>
        <v>Stack Overflow</v>
      </c>
      <c r="AV568" s="2">
        <v>5.0</v>
      </c>
      <c r="AX568">
        <f t="shared" si="8"/>
        <v>5</v>
      </c>
      <c r="AY568" s="2">
        <v>3.0</v>
      </c>
      <c r="BA568">
        <f t="shared" si="9"/>
        <v>3</v>
      </c>
      <c r="BB568" s="2">
        <v>150.0</v>
      </c>
      <c r="BC568" s="2" t="s">
        <v>2703</v>
      </c>
      <c r="BD568" s="2" t="s">
        <v>101</v>
      </c>
      <c r="BF568" t="str">
        <f t="shared" si="10"/>
        <v>Google</v>
      </c>
      <c r="BG568" s="2">
        <v>8.0</v>
      </c>
      <c r="BH568" s="2" t="s">
        <v>2704</v>
      </c>
      <c r="BI568" s="2" t="s">
        <v>2705</v>
      </c>
      <c r="BJ568" s="2" t="s">
        <v>2706</v>
      </c>
      <c r="BK568" s="2">
        <v>1.0</v>
      </c>
    </row>
    <row r="569">
      <c r="A569" s="2">
        <v>566.0</v>
      </c>
      <c r="B569">
        <f>if(surveydata3!D568="", 0, 1)</f>
        <v>1</v>
      </c>
      <c r="C569">
        <f>if(surveydata3!E568="", 0, 1)</f>
        <v>0</v>
      </c>
      <c r="D569">
        <f>if(surveydata3!F568="", 0, 1)</f>
        <v>0</v>
      </c>
      <c r="E569">
        <f>if(surveydata3!G568="", 0, 1)</f>
        <v>0</v>
      </c>
      <c r="F569">
        <f>if(surveydata3!H568="", 0, 1)</f>
        <v>1</v>
      </c>
      <c r="G569">
        <f>if(surveydata3!I568="", 0, 1)</f>
        <v>0</v>
      </c>
      <c r="H569" s="4">
        <v>33518.0</v>
      </c>
      <c r="I569" s="2">
        <f t="shared" si="1"/>
        <v>26</v>
      </c>
      <c r="J569" s="2">
        <v>8.0</v>
      </c>
      <c r="K569" s="2">
        <v>30.0</v>
      </c>
      <c r="L569" s="2">
        <v>10.0</v>
      </c>
      <c r="M569" s="2">
        <v>10.0</v>
      </c>
      <c r="N569" s="2" t="s">
        <v>327</v>
      </c>
      <c r="O569" s="2">
        <v>1.0</v>
      </c>
      <c r="R569" t="str">
        <f t="shared" si="2"/>
        <v/>
      </c>
      <c r="U569" t="str">
        <f t="shared" si="3"/>
        <v/>
      </c>
      <c r="V569" s="2">
        <v>1.0</v>
      </c>
      <c r="W569" s="2" t="s">
        <v>213</v>
      </c>
      <c r="Y569" t="str">
        <f t="shared" si="4"/>
        <v>Business Intelligence / Business Analyst</v>
      </c>
      <c r="Z569" s="2" t="s">
        <v>111</v>
      </c>
      <c r="AB569" t="str">
        <f t="shared" si="5"/>
        <v>Individual Contributor</v>
      </c>
      <c r="AC569" s="2" t="s">
        <v>138</v>
      </c>
      <c r="AE569" t="str">
        <f t="shared" si="6"/>
        <v>Entertainment &amp; Leisure</v>
      </c>
      <c r="AF569" s="2">
        <v>1.0</v>
      </c>
      <c r="AG569" s="2" t="s">
        <v>2707</v>
      </c>
      <c r="AH569" s="2" t="s">
        <v>78</v>
      </c>
      <c r="AI569" s="11">
        <f>if(surveydata3!AE568="", 0, 1)</f>
        <v>0</v>
      </c>
      <c r="AJ569" s="11">
        <f>if(surveydata3!AF568="", 0, 1)</f>
        <v>0</v>
      </c>
      <c r="AK569" s="11">
        <f>if(surveydata3!AG568="", 0, 1)</f>
        <v>1</v>
      </c>
      <c r="AL569" s="11">
        <f>if(surveydata3!AH568="", 0, 1)</f>
        <v>0</v>
      </c>
      <c r="AM569" s="11">
        <f>if(surveydata3!AI568="", 0, 1)</f>
        <v>0</v>
      </c>
      <c r="AN569" s="11">
        <f>if(surveydata3!AJ568="", 0, 1)</f>
        <v>0</v>
      </c>
      <c r="AO569" s="11">
        <f>if(surveydata3!AK568="", 0, 1)</f>
        <v>0</v>
      </c>
      <c r="AP569" s="11">
        <f>if(surveydata3!AL568="", 0, 1)</f>
        <v>0</v>
      </c>
      <c r="AQ569" s="11">
        <f>if(surveydata3!AM568="", 0, 1)</f>
        <v>0</v>
      </c>
      <c r="AR569" s="11">
        <f>if(surveydata3!AN568="", 0, 1)</f>
        <v>1</v>
      </c>
      <c r="AS569" s="2" t="s">
        <v>116</v>
      </c>
      <c r="AU569" t="str">
        <f t="shared" si="7"/>
        <v>Stack Overflow</v>
      </c>
      <c r="AW569" s="2" t="s">
        <v>2709</v>
      </c>
      <c r="AX569" t="str">
        <f t="shared" si="8"/>
        <v>40+</v>
      </c>
      <c r="AZ569" s="2" t="s">
        <v>728</v>
      </c>
      <c r="BA569" t="str">
        <f t="shared" si="9"/>
        <v>10+</v>
      </c>
      <c r="BB569" s="2">
        <v>20.0</v>
      </c>
      <c r="BC569" s="2" t="s">
        <v>2710</v>
      </c>
      <c r="BD569" s="2" t="s">
        <v>101</v>
      </c>
      <c r="BF569" t="str">
        <f t="shared" si="10"/>
        <v>Google</v>
      </c>
      <c r="BG569" s="2">
        <v>10.0</v>
      </c>
      <c r="BH569" s="2" t="s">
        <v>2711</v>
      </c>
      <c r="BI569" s="2" t="s">
        <v>2712</v>
      </c>
      <c r="BK569" s="2">
        <v>1.0</v>
      </c>
    </row>
    <row r="570">
      <c r="A570" s="2">
        <v>567.0</v>
      </c>
      <c r="B570">
        <f>if(surveydata3!D569="", 0, 1)</f>
        <v>1</v>
      </c>
      <c r="C570">
        <f>if(surveydata3!E569="", 0, 1)</f>
        <v>0</v>
      </c>
      <c r="D570">
        <f>if(surveydata3!F569="", 0, 1)</f>
        <v>0</v>
      </c>
      <c r="E570">
        <f>if(surveydata3!G569="", 0, 1)</f>
        <v>0</v>
      </c>
      <c r="F570">
        <f>if(surveydata3!H569="", 0, 1)</f>
        <v>0</v>
      </c>
      <c r="G570">
        <f>if(surveydata3!I569="", 0, 1)</f>
        <v>0</v>
      </c>
      <c r="H570" s="4">
        <v>28195.0</v>
      </c>
      <c r="I570" s="2">
        <f t="shared" si="1"/>
        <v>41</v>
      </c>
      <c r="J570" s="2">
        <v>7.0</v>
      </c>
      <c r="K570" s="2">
        <v>40.0</v>
      </c>
      <c r="L570" s="2">
        <v>10.0</v>
      </c>
      <c r="M570" s="2">
        <v>1.0</v>
      </c>
      <c r="N570" s="2" t="s">
        <v>405</v>
      </c>
      <c r="O570" s="2">
        <v>0.0</v>
      </c>
      <c r="P570" s="2" t="s">
        <v>108</v>
      </c>
      <c r="R570" t="str">
        <f t="shared" si="2"/>
        <v>jacket (brand is TBD... probably Patagonia)</v>
      </c>
      <c r="S570" s="2" t="s">
        <v>135</v>
      </c>
      <c r="U570" t="str">
        <f t="shared" si="3"/>
        <v>“A quality life demands quality questions”</v>
      </c>
      <c r="V570" s="2">
        <v>1.0</v>
      </c>
      <c r="W570" s="2" t="s">
        <v>121</v>
      </c>
      <c r="Y570" t="str">
        <f t="shared" si="4"/>
        <v>Data Engineer</v>
      </c>
      <c r="Z570" s="2" t="s">
        <v>111</v>
      </c>
      <c r="AB570" t="str">
        <f t="shared" si="5"/>
        <v>Individual Contributor</v>
      </c>
      <c r="AC570" s="2" t="s">
        <v>684</v>
      </c>
      <c r="AE570" t="str">
        <f t="shared" si="6"/>
        <v>Electronics</v>
      </c>
      <c r="AF570" s="2">
        <v>1.0</v>
      </c>
      <c r="AG570" s="2" t="s">
        <v>2713</v>
      </c>
      <c r="AH570" s="2" t="s">
        <v>114</v>
      </c>
      <c r="AI570" s="11">
        <f>if(surveydata3!AE569="", 0, 1)</f>
        <v>0</v>
      </c>
      <c r="AJ570" s="11">
        <f>if(surveydata3!AF569="", 0, 1)</f>
        <v>0</v>
      </c>
      <c r="AK570" s="11">
        <f>if(surveydata3!AG569="", 0, 1)</f>
        <v>0</v>
      </c>
      <c r="AL570" s="11">
        <f>if(surveydata3!AH569="", 0, 1)</f>
        <v>1</v>
      </c>
      <c r="AM570" s="11">
        <f>if(surveydata3!AI569="", 0, 1)</f>
        <v>0</v>
      </c>
      <c r="AN570" s="11">
        <f>if(surveydata3!AJ569="", 0, 1)</f>
        <v>0</v>
      </c>
      <c r="AO570" s="11">
        <f>if(surveydata3!AK569="", 0, 1)</f>
        <v>0</v>
      </c>
      <c r="AP570" s="11">
        <f>if(surveydata3!AL569="", 0, 1)</f>
        <v>0</v>
      </c>
      <c r="AQ570" s="11">
        <f>if(surveydata3!AM569="", 0, 1)</f>
        <v>0</v>
      </c>
      <c r="AR570" s="11">
        <f>if(surveydata3!AN569="", 0, 1)</f>
        <v>0</v>
      </c>
      <c r="AS570" s="2" t="s">
        <v>97</v>
      </c>
      <c r="AU570" t="str">
        <f t="shared" si="7"/>
        <v>Forums</v>
      </c>
      <c r="AW570" s="2">
        <v>20.0</v>
      </c>
      <c r="AX570">
        <f t="shared" si="8"/>
        <v>20</v>
      </c>
      <c r="AZ570" s="2">
        <v>20.0</v>
      </c>
      <c r="BA570">
        <f t="shared" si="9"/>
        <v>20</v>
      </c>
      <c r="BB570" s="2">
        <v>20.0</v>
      </c>
      <c r="BC570" s="2" t="s">
        <v>2714</v>
      </c>
      <c r="BD570" s="2" t="s">
        <v>84</v>
      </c>
      <c r="BF570" t="str">
        <f t="shared" si="10"/>
        <v>Friend / word of mouth</v>
      </c>
      <c r="BG570" s="2">
        <v>8.0</v>
      </c>
      <c r="BH570" s="2" t="s">
        <v>2715</v>
      </c>
      <c r="BK570" s="2">
        <v>1.0</v>
      </c>
    </row>
    <row r="571">
      <c r="A571" s="2">
        <v>568.0</v>
      </c>
      <c r="B571">
        <f>if(surveydata3!D570="", 0, 1)</f>
        <v>1</v>
      </c>
      <c r="C571">
        <f>if(surveydata3!E570="", 0, 1)</f>
        <v>1</v>
      </c>
      <c r="D571">
        <f>if(surveydata3!F570="", 0, 1)</f>
        <v>0</v>
      </c>
      <c r="E571">
        <f>if(surveydata3!G570="", 0, 1)</f>
        <v>0</v>
      </c>
      <c r="F571">
        <f>if(surveydata3!H570="", 0, 1)</f>
        <v>1</v>
      </c>
      <c r="G571">
        <f>if(surveydata3!I570="", 0, 1)</f>
        <v>0</v>
      </c>
      <c r="H571" s="4">
        <v>29192.0</v>
      </c>
      <c r="I571" s="2">
        <f t="shared" si="1"/>
        <v>38</v>
      </c>
      <c r="J571" s="2">
        <v>7.0</v>
      </c>
      <c r="K571" s="2">
        <v>30.0</v>
      </c>
      <c r="L571" s="2">
        <v>4.0</v>
      </c>
      <c r="M571" s="2">
        <v>12.0</v>
      </c>
      <c r="N571" s="2" t="s">
        <v>87</v>
      </c>
      <c r="O571" s="2">
        <v>0.0</v>
      </c>
      <c r="P571" s="2" t="s">
        <v>129</v>
      </c>
      <c r="R571" t="str">
        <f t="shared" si="2"/>
        <v>backpack</v>
      </c>
      <c r="S571" s="2" t="s">
        <v>90</v>
      </c>
      <c r="U571" t="str">
        <f t="shared" si="3"/>
        <v>”Math - all the cool kids are doing it”</v>
      </c>
      <c r="V571" s="2">
        <v>1.0</v>
      </c>
      <c r="W571" s="2" t="s">
        <v>577</v>
      </c>
      <c r="Y571" t="str">
        <f t="shared" si="4"/>
        <v>Accounting/Finance</v>
      </c>
      <c r="Z571" s="2" t="s">
        <v>207</v>
      </c>
      <c r="AB571" t="str">
        <f t="shared" si="5"/>
        <v>C-Level</v>
      </c>
      <c r="AD571" s="2" t="s">
        <v>2716</v>
      </c>
      <c r="AE571" t="str">
        <f t="shared" si="6"/>
        <v>Financial services</v>
      </c>
      <c r="AF571" s="2">
        <v>14.0</v>
      </c>
      <c r="AG571" s="2" t="s">
        <v>2717</v>
      </c>
      <c r="AH571" s="2" t="s">
        <v>78</v>
      </c>
      <c r="AI571" s="11">
        <f>if(surveydata3!AE570="", 0, 1)</f>
        <v>0</v>
      </c>
      <c r="AJ571" s="11">
        <f>if(surveydata3!AF570="", 0, 1)</f>
        <v>0</v>
      </c>
      <c r="AK571" s="11">
        <f>if(surveydata3!AG570="", 0, 1)</f>
        <v>0</v>
      </c>
      <c r="AL571" s="11">
        <f>if(surveydata3!AH570="", 0, 1)</f>
        <v>0</v>
      </c>
      <c r="AM571" s="11">
        <f>if(surveydata3!AI570="", 0, 1)</f>
        <v>0</v>
      </c>
      <c r="AN571" s="11">
        <f>if(surveydata3!AJ570="", 0, 1)</f>
        <v>0</v>
      </c>
      <c r="AO571" s="11">
        <f>if(surveydata3!AK570="", 0, 1)</f>
        <v>0</v>
      </c>
      <c r="AP571" s="11">
        <f>if(surveydata3!AL570="", 0, 1)</f>
        <v>0</v>
      </c>
      <c r="AQ571" s="11">
        <f>if(surveydata3!AM570="", 0, 1)</f>
        <v>0</v>
      </c>
      <c r="AR571" s="11">
        <f>if(surveydata3!AN570="", 0, 1)</f>
        <v>1</v>
      </c>
      <c r="AS571" s="2" t="s">
        <v>665</v>
      </c>
      <c r="AU571" t="str">
        <f t="shared" si="7"/>
        <v>Live Help</v>
      </c>
      <c r="AV571" s="2">
        <v>4.0</v>
      </c>
      <c r="AX571">
        <f t="shared" si="8"/>
        <v>4</v>
      </c>
      <c r="AZ571" s="2" t="s">
        <v>2719</v>
      </c>
      <c r="BA571" t="str">
        <f t="shared" si="9"/>
        <v>15+</v>
      </c>
      <c r="BB571" s="2">
        <v>10.0</v>
      </c>
      <c r="BC571" s="2" t="s">
        <v>2720</v>
      </c>
      <c r="BE571" s="2" t="s">
        <v>2721</v>
      </c>
      <c r="BF571" t="str">
        <f t="shared" si="10"/>
        <v>I took the db-class.com online course before MOOCs were a thing. This lead me to Andrew Ng's ml-class course, and to the original AI course by Thrun and Norvig.</v>
      </c>
      <c r="BG571" s="2">
        <v>10.0</v>
      </c>
      <c r="BH571" s="2" t="s">
        <v>2722</v>
      </c>
      <c r="BI571" s="2" t="s">
        <v>2723</v>
      </c>
      <c r="BJ571" s="2" t="s">
        <v>2724</v>
      </c>
      <c r="BK571" s="2">
        <v>1.0</v>
      </c>
    </row>
    <row r="572">
      <c r="A572" s="2">
        <v>569.0</v>
      </c>
      <c r="B572">
        <f>if(surveydata3!D571="", 0, 1)</f>
        <v>1</v>
      </c>
      <c r="C572">
        <f>if(surveydata3!E571="", 0, 1)</f>
        <v>0</v>
      </c>
      <c r="D572">
        <f>if(surveydata3!F571="", 0, 1)</f>
        <v>0</v>
      </c>
      <c r="E572">
        <f>if(surveydata3!G571="", 0, 1)</f>
        <v>0</v>
      </c>
      <c r="F572">
        <f>if(surveydata3!H571="", 0, 1)</f>
        <v>1</v>
      </c>
      <c r="G572">
        <f>if(surveydata3!I571="", 0, 1)</f>
        <v>0</v>
      </c>
      <c r="H572" s="4">
        <v>29683.0</v>
      </c>
      <c r="I572" s="2">
        <f t="shared" si="1"/>
        <v>37</v>
      </c>
      <c r="J572" s="2">
        <v>6.0</v>
      </c>
      <c r="K572" s="2">
        <v>180.0</v>
      </c>
      <c r="L572" s="2">
        <v>12.0</v>
      </c>
      <c r="M572" s="2">
        <v>14.0</v>
      </c>
      <c r="N572" s="2" t="s">
        <v>87</v>
      </c>
      <c r="O572" s="2">
        <v>1.0</v>
      </c>
      <c r="R572" t="str">
        <f t="shared" si="2"/>
        <v/>
      </c>
      <c r="U572" t="str">
        <f t="shared" si="3"/>
        <v/>
      </c>
      <c r="V572" s="2">
        <v>1.0</v>
      </c>
      <c r="W572" s="2" t="s">
        <v>315</v>
      </c>
      <c r="Y572" t="str">
        <f t="shared" si="4"/>
        <v>Software Engineer</v>
      </c>
      <c r="Z572" s="2" t="s">
        <v>75</v>
      </c>
      <c r="AB572" t="str">
        <f t="shared" si="5"/>
        <v>Manager</v>
      </c>
      <c r="AD572" s="2" t="s">
        <v>846</v>
      </c>
      <c r="AE572" t="str">
        <f t="shared" si="6"/>
        <v>Financial Services</v>
      </c>
      <c r="AF572" s="2">
        <v>12.0</v>
      </c>
      <c r="AG572" s="2" t="s">
        <v>2725</v>
      </c>
      <c r="AH572" s="2" t="s">
        <v>114</v>
      </c>
      <c r="AI572" s="11">
        <f>if(surveydata3!AE571="", 0, 1)</f>
        <v>0</v>
      </c>
      <c r="AJ572" s="11">
        <f>if(surveydata3!AF571="", 0, 1)</f>
        <v>0</v>
      </c>
      <c r="AK572" s="11">
        <f>if(surveydata3!AG571="", 0, 1)</f>
        <v>0</v>
      </c>
      <c r="AL572" s="11">
        <f>if(surveydata3!AH571="", 0, 1)</f>
        <v>1</v>
      </c>
      <c r="AM572" s="11">
        <f>if(surveydata3!AI571="", 0, 1)</f>
        <v>0</v>
      </c>
      <c r="AN572" s="11">
        <f>if(surveydata3!AJ571="", 0, 1)</f>
        <v>0</v>
      </c>
      <c r="AO572" s="11">
        <f>if(surveydata3!AK571="", 0, 1)</f>
        <v>0</v>
      </c>
      <c r="AP572" s="11">
        <f>if(surveydata3!AL571="", 0, 1)</f>
        <v>0</v>
      </c>
      <c r="AQ572" s="11">
        <f>if(surveydata3!AM571="", 0, 1)</f>
        <v>0</v>
      </c>
      <c r="AR572" s="11">
        <f>if(surveydata3!AN571="", 0, 1)</f>
        <v>0</v>
      </c>
      <c r="AS572" s="2" t="s">
        <v>97</v>
      </c>
      <c r="AU572" t="str">
        <f t="shared" si="7"/>
        <v>Forums</v>
      </c>
      <c r="AV572" s="2">
        <v>6.0</v>
      </c>
      <c r="AX572">
        <f t="shared" si="8"/>
        <v>6</v>
      </c>
      <c r="AZ572" s="2">
        <v>12.0</v>
      </c>
      <c r="BA572">
        <f t="shared" si="9"/>
        <v>12</v>
      </c>
      <c r="BB572" s="2">
        <v>24.0</v>
      </c>
      <c r="BC572" s="2" t="s">
        <v>2726</v>
      </c>
      <c r="BD572" s="2" t="s">
        <v>101</v>
      </c>
      <c r="BF572" t="str">
        <f t="shared" si="10"/>
        <v>Google</v>
      </c>
      <c r="BG572" s="2">
        <v>7.0</v>
      </c>
      <c r="BH572" s="2" t="s">
        <v>2727</v>
      </c>
      <c r="BI572" s="2" t="s">
        <v>2728</v>
      </c>
      <c r="BK572" s="2">
        <v>0.0</v>
      </c>
    </row>
    <row r="573">
      <c r="A573" s="2">
        <v>570.0</v>
      </c>
      <c r="B573">
        <f>if(surveydata3!D572="", 0, 1)</f>
        <v>0</v>
      </c>
      <c r="C573">
        <f>if(surveydata3!E572="", 0, 1)</f>
        <v>1</v>
      </c>
      <c r="D573">
        <f>if(surveydata3!F572="", 0, 1)</f>
        <v>0</v>
      </c>
      <c r="E573">
        <f>if(surveydata3!G572="", 0, 1)</f>
        <v>0</v>
      </c>
      <c r="F573">
        <f>if(surveydata3!H572="", 0, 1)</f>
        <v>0</v>
      </c>
      <c r="G573">
        <f>if(surveydata3!I572="", 0, 1)</f>
        <v>0</v>
      </c>
      <c r="H573" s="4">
        <v>31735.0</v>
      </c>
      <c r="I573" s="2">
        <f t="shared" si="1"/>
        <v>31</v>
      </c>
      <c r="J573" s="2">
        <v>8.0</v>
      </c>
      <c r="K573" s="2">
        <v>60.0</v>
      </c>
      <c r="L573" s="2">
        <v>6.0</v>
      </c>
      <c r="M573" s="2">
        <v>10.0</v>
      </c>
      <c r="N573" s="2" t="s">
        <v>167</v>
      </c>
      <c r="O573" s="2">
        <v>0.0</v>
      </c>
      <c r="P573" s="2" t="s">
        <v>89</v>
      </c>
      <c r="R573" t="str">
        <f t="shared" si="2"/>
        <v>t-shirt</v>
      </c>
      <c r="S573" s="2" t="s">
        <v>90</v>
      </c>
      <c r="U573" t="str">
        <f t="shared" si="3"/>
        <v>”Math - all the cool kids are doing it”</v>
      </c>
      <c r="V573" s="2">
        <v>1.0</v>
      </c>
      <c r="W573" s="2" t="s">
        <v>206</v>
      </c>
      <c r="Y573" t="str">
        <f t="shared" si="4"/>
        <v>Artificial Intelligence Engineer</v>
      </c>
      <c r="Z573" s="2" t="s">
        <v>111</v>
      </c>
      <c r="AB573" t="str">
        <f t="shared" si="5"/>
        <v>Individual Contributor</v>
      </c>
      <c r="AC573" s="2" t="s">
        <v>123</v>
      </c>
      <c r="AE573" t="str">
        <f t="shared" si="6"/>
        <v>Technology &amp; Internet</v>
      </c>
      <c r="AF573" s="2">
        <v>5.0</v>
      </c>
      <c r="AG573" s="2" t="s">
        <v>2729</v>
      </c>
      <c r="AH573" s="2" t="s">
        <v>78</v>
      </c>
      <c r="AI573" s="11">
        <f>if(surveydata3!AE572="", 0, 1)</f>
        <v>0</v>
      </c>
      <c r="AJ573" s="11">
        <f>if(surveydata3!AF572="", 0, 1)</f>
        <v>0</v>
      </c>
      <c r="AK573" s="11">
        <f>if(surveydata3!AG572="", 0, 1)</f>
        <v>0</v>
      </c>
      <c r="AL573" s="11">
        <f>if(surveydata3!AH572="", 0, 1)</f>
        <v>0</v>
      </c>
      <c r="AM573" s="11">
        <f>if(surveydata3!AI572="", 0, 1)</f>
        <v>0</v>
      </c>
      <c r="AN573" s="11">
        <f>if(surveydata3!AJ572="", 0, 1)</f>
        <v>1</v>
      </c>
      <c r="AO573" s="11">
        <f>if(surveydata3!AK572="", 0, 1)</f>
        <v>0</v>
      </c>
      <c r="AP573" s="11">
        <f>if(surveydata3!AL572="", 0, 1)</f>
        <v>0</v>
      </c>
      <c r="AQ573" s="11">
        <f>if(surveydata3!AM572="", 0, 1)</f>
        <v>0</v>
      </c>
      <c r="AR573" s="11">
        <f>if(surveydata3!AN572="", 0, 1)</f>
        <v>0</v>
      </c>
      <c r="AS573" s="2" t="s">
        <v>79</v>
      </c>
      <c r="AU573" t="str">
        <f t="shared" si="7"/>
        <v>Slack Channel</v>
      </c>
      <c r="AV573" s="2">
        <v>4.0</v>
      </c>
      <c r="AX573">
        <f t="shared" si="8"/>
        <v>4</v>
      </c>
      <c r="AY573" s="2">
        <v>5.0</v>
      </c>
      <c r="BA573">
        <f t="shared" si="9"/>
        <v>5</v>
      </c>
      <c r="BB573" s="2">
        <v>8.0</v>
      </c>
      <c r="BC573" s="2" t="s">
        <v>2730</v>
      </c>
      <c r="BD573" s="2" t="s">
        <v>101</v>
      </c>
      <c r="BF573" t="str">
        <f t="shared" si="10"/>
        <v>Google</v>
      </c>
      <c r="BG573" s="2">
        <v>7.0</v>
      </c>
      <c r="BH573" s="2" t="s">
        <v>2731</v>
      </c>
      <c r="BK573" s="2">
        <v>1.0</v>
      </c>
    </row>
    <row r="574">
      <c r="A574" s="2">
        <v>571.0</v>
      </c>
      <c r="B574">
        <f>if(surveydata3!D573="", 0, 1)</f>
        <v>1</v>
      </c>
      <c r="C574">
        <f>if(surveydata3!E573="", 0, 1)</f>
        <v>1</v>
      </c>
      <c r="D574">
        <f>if(surveydata3!F573="", 0, 1)</f>
        <v>0</v>
      </c>
      <c r="E574">
        <f>if(surveydata3!G573="", 0, 1)</f>
        <v>0</v>
      </c>
      <c r="F574">
        <f>if(surveydata3!H573="", 0, 1)</f>
        <v>0</v>
      </c>
      <c r="G574">
        <f>if(surveydata3!I573="", 0, 1)</f>
        <v>0</v>
      </c>
      <c r="H574" s="4">
        <v>30653.0</v>
      </c>
      <c r="I574" s="2">
        <f t="shared" si="1"/>
        <v>34</v>
      </c>
      <c r="J574" s="2">
        <v>7.0</v>
      </c>
      <c r="K574" s="2">
        <v>60.0</v>
      </c>
      <c r="L574" s="2">
        <v>7.0</v>
      </c>
      <c r="M574" s="2">
        <v>15.0</v>
      </c>
      <c r="N574" s="2" t="s">
        <v>134</v>
      </c>
      <c r="O574" s="2">
        <v>0.0</v>
      </c>
      <c r="P574" s="2" t="s">
        <v>71</v>
      </c>
      <c r="R574" t="str">
        <f t="shared" si="2"/>
        <v>hoodie</v>
      </c>
      <c r="S574" s="2" t="s">
        <v>135</v>
      </c>
      <c r="U574" t="str">
        <f t="shared" si="3"/>
        <v>“A quality life demands quality questions”</v>
      </c>
      <c r="V574" s="2">
        <v>1.0</v>
      </c>
      <c r="W574" s="2" t="s">
        <v>224</v>
      </c>
      <c r="Y574" t="str">
        <f t="shared" si="4"/>
        <v>Data Scientist</v>
      </c>
      <c r="Z574" s="2" t="s">
        <v>111</v>
      </c>
      <c r="AB574" t="str">
        <f t="shared" si="5"/>
        <v>Individual Contributor</v>
      </c>
      <c r="AC574" s="2" t="s">
        <v>123</v>
      </c>
      <c r="AE574" t="str">
        <f t="shared" si="6"/>
        <v>Technology &amp; Internet</v>
      </c>
      <c r="AF574" s="2">
        <v>8.0</v>
      </c>
      <c r="AG574" s="2" t="s">
        <v>1806</v>
      </c>
      <c r="AH574" s="2" t="s">
        <v>78</v>
      </c>
      <c r="AI574" s="11">
        <f>if(surveydata3!AE573="", 0, 1)</f>
        <v>0</v>
      </c>
      <c r="AJ574" s="11">
        <f>if(surveydata3!AF573="", 0, 1)</f>
        <v>0</v>
      </c>
      <c r="AK574" s="11">
        <f>if(surveydata3!AG573="", 0, 1)</f>
        <v>1</v>
      </c>
      <c r="AL574" s="11">
        <f>if(surveydata3!AH573="", 0, 1)</f>
        <v>0</v>
      </c>
      <c r="AM574" s="11">
        <f>if(surveydata3!AI573="", 0, 1)</f>
        <v>0</v>
      </c>
      <c r="AN574" s="11">
        <f>if(surveydata3!AJ573="", 0, 1)</f>
        <v>0</v>
      </c>
      <c r="AO574" s="11">
        <f>if(surveydata3!AK573="", 0, 1)</f>
        <v>0</v>
      </c>
      <c r="AP574" s="11">
        <f>if(surveydata3!AL573="", 0, 1)</f>
        <v>0</v>
      </c>
      <c r="AQ574" s="11">
        <f>if(surveydata3!AM573="", 0, 1)</f>
        <v>0</v>
      </c>
      <c r="AR574" s="11">
        <f>if(surveydata3!AN573="", 0, 1)</f>
        <v>0</v>
      </c>
      <c r="AS574" s="2" t="s">
        <v>97</v>
      </c>
      <c r="AU574" t="str">
        <f t="shared" si="7"/>
        <v>Forums</v>
      </c>
      <c r="AV574" s="2">
        <v>5.0</v>
      </c>
      <c r="AX574">
        <f t="shared" si="8"/>
        <v>5</v>
      </c>
      <c r="AY574" s="2">
        <v>5.0</v>
      </c>
      <c r="BA574">
        <f t="shared" si="9"/>
        <v>5</v>
      </c>
      <c r="BB574" s="2">
        <v>20.0</v>
      </c>
      <c r="BC574" s="2" t="s">
        <v>2732</v>
      </c>
      <c r="BD574" s="2" t="s">
        <v>84</v>
      </c>
      <c r="BF574" t="str">
        <f t="shared" si="10"/>
        <v>Friend / word of mouth</v>
      </c>
      <c r="BG574" s="2">
        <v>9.0</v>
      </c>
      <c r="BH574" s="2" t="s">
        <v>2733</v>
      </c>
      <c r="BI574" s="2" t="s">
        <v>2734</v>
      </c>
      <c r="BK574" s="2">
        <v>0.0</v>
      </c>
    </row>
    <row r="575">
      <c r="A575" s="2">
        <v>572.0</v>
      </c>
      <c r="B575">
        <f>if(surveydata3!D574="", 0, 1)</f>
        <v>1</v>
      </c>
      <c r="C575">
        <f>if(surveydata3!E574="", 0, 1)</f>
        <v>0</v>
      </c>
      <c r="D575">
        <f>if(surveydata3!F574="", 0, 1)</f>
        <v>0</v>
      </c>
      <c r="E575">
        <f>if(surveydata3!G574="", 0, 1)</f>
        <v>0</v>
      </c>
      <c r="F575">
        <f>if(surveydata3!H574="", 0, 1)</f>
        <v>0</v>
      </c>
      <c r="G575">
        <f>if(surveydata3!I574="", 0, 1)</f>
        <v>0</v>
      </c>
      <c r="H575" s="4">
        <v>43004.0</v>
      </c>
      <c r="I575" s="2">
        <f t="shared" si="1"/>
        <v>0</v>
      </c>
      <c r="J575" s="2">
        <v>6.0</v>
      </c>
      <c r="K575" s="2">
        <v>20.0</v>
      </c>
      <c r="L575" s="2">
        <v>6.0</v>
      </c>
      <c r="M575" s="2">
        <v>4.0</v>
      </c>
      <c r="N575" s="2" t="s">
        <v>120</v>
      </c>
      <c r="O575" s="2">
        <v>0.0</v>
      </c>
      <c r="P575" s="2" t="s">
        <v>193</v>
      </c>
      <c r="R575" t="str">
        <f t="shared" si="2"/>
        <v>shoes (brand is TBD… probably Adidas or Puma)</v>
      </c>
      <c r="S575" s="2" t="s">
        <v>130</v>
      </c>
      <c r="U575" t="str">
        <f t="shared" si="3"/>
        <v>“Machine learning for life”</v>
      </c>
      <c r="V575" s="2">
        <v>1.0</v>
      </c>
      <c r="X575" s="2" t="s">
        <v>1027</v>
      </c>
      <c r="Y575" t="str">
        <f t="shared" si="4"/>
        <v>engineer</v>
      </c>
      <c r="Z575" s="2" t="s">
        <v>111</v>
      </c>
      <c r="AB575" t="str">
        <f t="shared" si="5"/>
        <v>Individual Contributor</v>
      </c>
      <c r="AC575" s="2" t="s">
        <v>760</v>
      </c>
      <c r="AE575" t="str">
        <f t="shared" si="6"/>
        <v>Airlines &amp; Aerospace (including Defense)</v>
      </c>
      <c r="AF575" s="2">
        <v>6.0</v>
      </c>
      <c r="AG575" s="2" t="s">
        <v>2735</v>
      </c>
      <c r="AH575" s="2" t="s">
        <v>114</v>
      </c>
      <c r="AI575" s="11">
        <f>if(surveydata3!AE574="", 0, 1)</f>
        <v>0</v>
      </c>
      <c r="AJ575" s="11">
        <f>if(surveydata3!AF574="", 0, 1)</f>
        <v>0</v>
      </c>
      <c r="AK575" s="11">
        <f>if(surveydata3!AG574="", 0, 1)</f>
        <v>0</v>
      </c>
      <c r="AL575" s="11">
        <f>if(surveydata3!AH574="", 0, 1)</f>
        <v>1</v>
      </c>
      <c r="AM575" s="11">
        <f>if(surveydata3!AI574="", 0, 1)</f>
        <v>0</v>
      </c>
      <c r="AN575" s="11">
        <f>if(surveydata3!AJ574="", 0, 1)</f>
        <v>0</v>
      </c>
      <c r="AO575" s="11">
        <f>if(surveydata3!AK574="", 0, 1)</f>
        <v>0</v>
      </c>
      <c r="AP575" s="11">
        <f>if(surveydata3!AL574="", 0, 1)</f>
        <v>0</v>
      </c>
      <c r="AQ575" s="11">
        <f>if(surveydata3!AM574="", 0, 1)</f>
        <v>0</v>
      </c>
      <c r="AR575" s="11">
        <f>if(surveydata3!AN574="", 0, 1)</f>
        <v>0</v>
      </c>
      <c r="AS575" s="2" t="s">
        <v>97</v>
      </c>
      <c r="AU575" t="str">
        <f t="shared" si="7"/>
        <v>Forums</v>
      </c>
      <c r="AV575" s="2">
        <v>5.0</v>
      </c>
      <c r="AX575">
        <f t="shared" si="8"/>
        <v>5</v>
      </c>
      <c r="AY575" s="2">
        <v>1.0</v>
      </c>
      <c r="BA575">
        <f t="shared" si="9"/>
        <v>1</v>
      </c>
      <c r="BB575" s="2">
        <v>489.0</v>
      </c>
      <c r="BC575" s="2" t="s">
        <v>2736</v>
      </c>
      <c r="BD575" s="2" t="s">
        <v>101</v>
      </c>
      <c r="BF575" t="str">
        <f t="shared" si="10"/>
        <v>Google</v>
      </c>
      <c r="BG575" s="2">
        <v>8.0</v>
      </c>
      <c r="BH575" s="2" t="s">
        <v>2737</v>
      </c>
      <c r="BI575" s="2" t="s">
        <v>2738</v>
      </c>
      <c r="BJ575" s="2" t="s">
        <v>2739</v>
      </c>
      <c r="BK575" s="2">
        <v>0.0</v>
      </c>
    </row>
    <row r="576">
      <c r="A576" s="2">
        <v>573.0</v>
      </c>
      <c r="B576">
        <f>if(surveydata3!D575="", 0, 1)</f>
        <v>1</v>
      </c>
      <c r="C576">
        <f>if(surveydata3!E575="", 0, 1)</f>
        <v>1</v>
      </c>
      <c r="D576">
        <f>if(surveydata3!F575="", 0, 1)</f>
        <v>0</v>
      </c>
      <c r="E576">
        <f>if(surveydata3!G575="", 0, 1)</f>
        <v>1</v>
      </c>
      <c r="F576">
        <f>if(surveydata3!H575="", 0, 1)</f>
        <v>1</v>
      </c>
      <c r="G576">
        <f>if(surveydata3!I575="", 0, 1)</f>
        <v>0</v>
      </c>
      <c r="H576" s="4">
        <v>33186.0</v>
      </c>
      <c r="I576" s="2">
        <f t="shared" si="1"/>
        <v>27</v>
      </c>
      <c r="J576" s="2">
        <v>7.0</v>
      </c>
      <c r="K576" s="2">
        <v>80.0</v>
      </c>
      <c r="L576" s="2">
        <v>14.0</v>
      </c>
      <c r="M576" s="2">
        <v>6.0</v>
      </c>
      <c r="N576" s="2" t="s">
        <v>120</v>
      </c>
      <c r="O576" s="2">
        <v>1.0</v>
      </c>
      <c r="R576" t="str">
        <f t="shared" si="2"/>
        <v/>
      </c>
      <c r="U576" t="str">
        <f t="shared" si="3"/>
        <v/>
      </c>
      <c r="V576" s="2">
        <v>1.0</v>
      </c>
      <c r="W576" s="2" t="s">
        <v>315</v>
      </c>
      <c r="Y576" t="str">
        <f t="shared" si="4"/>
        <v>Software Engineer</v>
      </c>
      <c r="Z576" s="2" t="s">
        <v>111</v>
      </c>
      <c r="AB576" t="str">
        <f t="shared" si="5"/>
        <v>Individual Contributor</v>
      </c>
      <c r="AC576" s="2" t="s">
        <v>123</v>
      </c>
      <c r="AE576" t="str">
        <f t="shared" si="6"/>
        <v>Technology &amp; Internet</v>
      </c>
      <c r="AF576" s="2">
        <v>1.0</v>
      </c>
      <c r="AG576" s="2" t="s">
        <v>2740</v>
      </c>
      <c r="AH576" s="2" t="s">
        <v>114</v>
      </c>
      <c r="AI576" s="11">
        <f>if(surveydata3!AE575="", 0, 1)</f>
        <v>0</v>
      </c>
      <c r="AJ576" s="11">
        <f>if(surveydata3!AF575="", 0, 1)</f>
        <v>0</v>
      </c>
      <c r="AK576" s="11">
        <f>if(surveydata3!AG575="", 0, 1)</f>
        <v>0</v>
      </c>
      <c r="AL576" s="11">
        <f>if(surveydata3!AH575="", 0, 1)</f>
        <v>0</v>
      </c>
      <c r="AM576" s="11">
        <f>if(surveydata3!AI575="", 0, 1)</f>
        <v>0</v>
      </c>
      <c r="AN576" s="11">
        <f>if(surveydata3!AJ575="", 0, 1)</f>
        <v>1</v>
      </c>
      <c r="AO576" s="11">
        <f>if(surveydata3!AK575="", 0, 1)</f>
        <v>0</v>
      </c>
      <c r="AP576" s="11">
        <f>if(surveydata3!AL575="", 0, 1)</f>
        <v>0</v>
      </c>
      <c r="AQ576" s="11">
        <f>if(surveydata3!AM575="", 0, 1)</f>
        <v>0</v>
      </c>
      <c r="AR576" s="11">
        <f>if(surveydata3!AN575="", 0, 1)</f>
        <v>0</v>
      </c>
      <c r="AS576" s="2" t="s">
        <v>97</v>
      </c>
      <c r="AU576" t="str">
        <f t="shared" si="7"/>
        <v>Forums</v>
      </c>
      <c r="AV576" s="2">
        <v>4.0</v>
      </c>
      <c r="AX576">
        <f t="shared" si="8"/>
        <v>4</v>
      </c>
      <c r="AY576" s="2">
        <v>3.0</v>
      </c>
      <c r="BA576">
        <f t="shared" si="9"/>
        <v>3</v>
      </c>
      <c r="BB576" s="2">
        <v>30.0</v>
      </c>
      <c r="BC576" s="2" t="s">
        <v>2741</v>
      </c>
      <c r="BD576" s="2" t="s">
        <v>101</v>
      </c>
      <c r="BF576" t="str">
        <f t="shared" si="10"/>
        <v>Google</v>
      </c>
      <c r="BG576" s="2">
        <v>9.0</v>
      </c>
      <c r="BH576" s="2" t="s">
        <v>2742</v>
      </c>
      <c r="BI576" s="2" t="s">
        <v>2743</v>
      </c>
      <c r="BJ576" s="2" t="s">
        <v>2744</v>
      </c>
      <c r="BK576" s="2">
        <v>1.0</v>
      </c>
    </row>
    <row r="577">
      <c r="A577" s="2">
        <v>574.0</v>
      </c>
      <c r="B577">
        <f>if(surveydata3!D576="", 0, 1)</f>
        <v>1</v>
      </c>
      <c r="C577">
        <f>if(surveydata3!E576="", 0, 1)</f>
        <v>0</v>
      </c>
      <c r="D577">
        <f>if(surveydata3!F576="", 0, 1)</f>
        <v>0</v>
      </c>
      <c r="E577">
        <f>if(surveydata3!G576="", 0, 1)</f>
        <v>0</v>
      </c>
      <c r="F577">
        <f>if(surveydata3!H576="", 0, 1)</f>
        <v>1</v>
      </c>
      <c r="G577">
        <f>if(surveydata3!I576="", 0, 1)</f>
        <v>0</v>
      </c>
      <c r="H577" s="4">
        <v>28465.0</v>
      </c>
      <c r="I577" s="2">
        <f t="shared" si="1"/>
        <v>40</v>
      </c>
      <c r="J577" s="2">
        <v>4.0</v>
      </c>
      <c r="K577" s="2">
        <v>120.0</v>
      </c>
      <c r="L577" s="2">
        <v>12.0</v>
      </c>
      <c r="M577" s="2">
        <v>25.0</v>
      </c>
      <c r="N577" s="2" t="s">
        <v>70</v>
      </c>
      <c r="O577" s="2">
        <v>1.0</v>
      </c>
      <c r="R577" t="str">
        <f t="shared" si="2"/>
        <v/>
      </c>
      <c r="U577" t="str">
        <f t="shared" si="3"/>
        <v/>
      </c>
      <c r="V577" s="2">
        <v>1.0</v>
      </c>
      <c r="X577" s="2" t="s">
        <v>2745</v>
      </c>
      <c r="Y577" t="str">
        <f t="shared" si="4"/>
        <v>Paramedic</v>
      </c>
      <c r="Z577" s="2" t="s">
        <v>147</v>
      </c>
      <c r="AB577" t="str">
        <f t="shared" si="5"/>
        <v>Not Applicable</v>
      </c>
      <c r="AC577" s="2" t="s">
        <v>228</v>
      </c>
      <c r="AE577" t="str">
        <f t="shared" si="6"/>
        <v>Healthcare and Pharmaceuticals</v>
      </c>
      <c r="AF577" s="2">
        <v>30.0</v>
      </c>
      <c r="AG577" s="2" t="s">
        <v>2746</v>
      </c>
      <c r="AH577" s="2" t="s">
        <v>464</v>
      </c>
      <c r="AI577" s="11">
        <f>if(surveydata3!AE576="", 0, 1)</f>
        <v>0</v>
      </c>
      <c r="AJ577" s="11">
        <f>if(surveydata3!AF576="", 0, 1)</f>
        <v>0</v>
      </c>
      <c r="AK577" s="11">
        <f>if(surveydata3!AG576="", 0, 1)</f>
        <v>0</v>
      </c>
      <c r="AL577" s="11">
        <f>if(surveydata3!AH576="", 0, 1)</f>
        <v>0</v>
      </c>
      <c r="AM577" s="11">
        <f>if(surveydata3!AI576="", 0, 1)</f>
        <v>1</v>
      </c>
      <c r="AN577" s="11">
        <f>if(surveydata3!AJ576="", 0, 1)</f>
        <v>1</v>
      </c>
      <c r="AO577" s="11">
        <f>if(surveydata3!AK576="", 0, 1)</f>
        <v>0</v>
      </c>
      <c r="AP577" s="11">
        <f>if(surveydata3!AL576="", 0, 1)</f>
        <v>0</v>
      </c>
      <c r="AQ577" s="11">
        <f>if(surveydata3!AM576="", 0, 1)</f>
        <v>0</v>
      </c>
      <c r="AR577" s="11">
        <f>if(surveydata3!AN576="", 0, 1)</f>
        <v>0</v>
      </c>
      <c r="AS577" s="2" t="s">
        <v>79</v>
      </c>
      <c r="AU577" t="str">
        <f t="shared" si="7"/>
        <v>Slack Channel</v>
      </c>
      <c r="AV577" s="2">
        <v>4.0</v>
      </c>
      <c r="AX577">
        <f t="shared" si="8"/>
        <v>4</v>
      </c>
      <c r="AY577" s="2">
        <v>4.0</v>
      </c>
      <c r="BA577">
        <f t="shared" si="9"/>
        <v>4</v>
      </c>
      <c r="BB577" s="2">
        <v>6.0</v>
      </c>
      <c r="BC577" s="2" t="s">
        <v>2747</v>
      </c>
      <c r="BE577" s="2" t="s">
        <v>2748</v>
      </c>
      <c r="BF577" t="str">
        <f t="shared" si="10"/>
        <v>The Netflix movie 'Lo and Behold'.</v>
      </c>
      <c r="BG577" s="2">
        <v>10.0</v>
      </c>
      <c r="BH577" s="2" t="s">
        <v>2749</v>
      </c>
      <c r="BK577" s="2">
        <v>1.0</v>
      </c>
    </row>
    <row r="578">
      <c r="A578" s="2">
        <v>575.0</v>
      </c>
      <c r="B578">
        <f>if(surveydata3!D577="", 0, 1)</f>
        <v>0</v>
      </c>
      <c r="C578">
        <f>if(surveydata3!E577="", 0, 1)</f>
        <v>1</v>
      </c>
      <c r="D578">
        <f>if(surveydata3!F577="", 0, 1)</f>
        <v>0</v>
      </c>
      <c r="E578">
        <f>if(surveydata3!G577="", 0, 1)</f>
        <v>0</v>
      </c>
      <c r="F578">
        <f>if(surveydata3!H577="", 0, 1)</f>
        <v>0</v>
      </c>
      <c r="G578">
        <f>if(surveydata3!I577="", 0, 1)</f>
        <v>0</v>
      </c>
      <c r="H578" s="4">
        <v>29603.0</v>
      </c>
      <c r="I578" s="2">
        <f t="shared" si="1"/>
        <v>37</v>
      </c>
      <c r="J578" s="2">
        <v>8.0</v>
      </c>
      <c r="K578" s="2">
        <v>80.0</v>
      </c>
      <c r="L578" s="2">
        <v>12.0</v>
      </c>
      <c r="M578" s="2">
        <v>20.0</v>
      </c>
      <c r="N578" s="2" t="s">
        <v>128</v>
      </c>
      <c r="O578" s="2">
        <v>1.0</v>
      </c>
      <c r="R578" t="str">
        <f t="shared" si="2"/>
        <v/>
      </c>
      <c r="U578" t="str">
        <f t="shared" si="3"/>
        <v/>
      </c>
      <c r="V578" s="2">
        <v>1.0</v>
      </c>
      <c r="W578" s="2" t="s">
        <v>224</v>
      </c>
      <c r="Y578" t="str">
        <f t="shared" si="4"/>
        <v>Data Scientist</v>
      </c>
      <c r="Z578" s="2" t="s">
        <v>75</v>
      </c>
      <c r="AB578" t="str">
        <f t="shared" si="5"/>
        <v>Manager</v>
      </c>
      <c r="AC578" s="2" t="s">
        <v>322</v>
      </c>
      <c r="AE578" t="str">
        <f t="shared" si="6"/>
        <v>Insurance</v>
      </c>
      <c r="AF578" s="2">
        <v>14.0</v>
      </c>
      <c r="AG578" s="2" t="s">
        <v>2750</v>
      </c>
      <c r="AH578" s="2" t="s">
        <v>96</v>
      </c>
      <c r="AI578" s="11">
        <f>if(surveydata3!AE577="", 0, 1)</f>
        <v>0</v>
      </c>
      <c r="AJ578" s="11">
        <f>if(surveydata3!AF577="", 0, 1)</f>
        <v>0</v>
      </c>
      <c r="AK578" s="11">
        <f>if(surveydata3!AG577="", 0, 1)</f>
        <v>1</v>
      </c>
      <c r="AL578" s="11">
        <f>if(surveydata3!AH577="", 0, 1)</f>
        <v>0</v>
      </c>
      <c r="AM578" s="11">
        <f>if(surveydata3!AI577="", 0, 1)</f>
        <v>0</v>
      </c>
      <c r="AN578" s="11">
        <f>if(surveydata3!AJ577="", 0, 1)</f>
        <v>0</v>
      </c>
      <c r="AO578" s="11">
        <f>if(surveydata3!AK577="", 0, 1)</f>
        <v>0</v>
      </c>
      <c r="AP578" s="11">
        <f>if(surveydata3!AL577="", 0, 1)</f>
        <v>0</v>
      </c>
      <c r="AQ578" s="11">
        <f>if(surveydata3!AM577="", 0, 1)</f>
        <v>0</v>
      </c>
      <c r="AR578" s="11">
        <f>if(surveydata3!AN577="", 0, 1)</f>
        <v>0</v>
      </c>
      <c r="AS578" s="2" t="s">
        <v>116</v>
      </c>
      <c r="AU578" t="str">
        <f t="shared" si="7"/>
        <v>Stack Overflow</v>
      </c>
      <c r="AW578" s="2">
        <v>12.0</v>
      </c>
      <c r="AX578">
        <f t="shared" si="8"/>
        <v>12</v>
      </c>
      <c r="AZ578" s="2">
        <v>12.0</v>
      </c>
      <c r="BA578">
        <f t="shared" si="9"/>
        <v>12</v>
      </c>
      <c r="BB578" s="2">
        <v>300.0</v>
      </c>
      <c r="BC578" s="2" t="s">
        <v>2751</v>
      </c>
      <c r="BD578" s="2" t="s">
        <v>101</v>
      </c>
      <c r="BF578" t="str">
        <f t="shared" si="10"/>
        <v>Google</v>
      </c>
      <c r="BG578" s="2">
        <v>9.0</v>
      </c>
      <c r="BH578" s="2" t="s">
        <v>2752</v>
      </c>
      <c r="BI578" s="2" t="s">
        <v>2753</v>
      </c>
      <c r="BJ578" s="2" t="s">
        <v>2754</v>
      </c>
      <c r="BK578" s="2">
        <v>1.0</v>
      </c>
    </row>
    <row r="579">
      <c r="A579" s="2">
        <v>576.0</v>
      </c>
      <c r="B579">
        <f>if(surveydata3!D578="", 0, 1)</f>
        <v>0</v>
      </c>
      <c r="C579">
        <f>if(surveydata3!E578="", 0, 1)</f>
        <v>1</v>
      </c>
      <c r="D579">
        <f>if(surveydata3!F578="", 0, 1)</f>
        <v>0</v>
      </c>
      <c r="E579">
        <f>if(surveydata3!G578="", 0, 1)</f>
        <v>0</v>
      </c>
      <c r="F579">
        <f>if(surveydata3!H578="", 0, 1)</f>
        <v>0</v>
      </c>
      <c r="G579">
        <f>if(surveydata3!I578="", 0, 1)</f>
        <v>0</v>
      </c>
      <c r="H579" s="4">
        <v>32539.0</v>
      </c>
      <c r="I579" s="2">
        <f t="shared" si="1"/>
        <v>29</v>
      </c>
      <c r="J579" s="2">
        <v>7.0</v>
      </c>
      <c r="K579" s="2">
        <v>80.0</v>
      </c>
      <c r="L579" s="2">
        <v>7.0</v>
      </c>
      <c r="M579" s="2">
        <v>20.0</v>
      </c>
      <c r="N579" s="2" t="s">
        <v>192</v>
      </c>
      <c r="O579" s="2">
        <v>1.0</v>
      </c>
      <c r="R579" t="str">
        <f t="shared" si="2"/>
        <v/>
      </c>
      <c r="U579" t="str">
        <f t="shared" si="3"/>
        <v/>
      </c>
      <c r="V579" s="2">
        <v>1.0</v>
      </c>
      <c r="W579" s="2" t="s">
        <v>515</v>
      </c>
      <c r="Y579" t="str">
        <f t="shared" si="4"/>
        <v>Research</v>
      </c>
      <c r="Z579" s="2" t="s">
        <v>111</v>
      </c>
      <c r="AB579" t="str">
        <f t="shared" si="5"/>
        <v>Individual Contributor</v>
      </c>
      <c r="AC579" s="2" t="s">
        <v>531</v>
      </c>
      <c r="AE579" t="str">
        <f t="shared" si="6"/>
        <v>Government</v>
      </c>
      <c r="AF579" s="2">
        <v>5.0</v>
      </c>
      <c r="AG579" s="2" t="s">
        <v>2755</v>
      </c>
      <c r="AH579" s="2" t="s">
        <v>78</v>
      </c>
      <c r="AI579" s="11">
        <f>if(surveydata3!AE578="", 0, 1)</f>
        <v>0</v>
      </c>
      <c r="AJ579" s="11">
        <f>if(surveydata3!AF578="", 0, 1)</f>
        <v>0</v>
      </c>
      <c r="AK579" s="11">
        <f>if(surveydata3!AG578="", 0, 1)</f>
        <v>0</v>
      </c>
      <c r="AL579" s="11">
        <f>if(surveydata3!AH578="", 0, 1)</f>
        <v>0</v>
      </c>
      <c r="AM579" s="11">
        <f>if(surveydata3!AI578="", 0, 1)</f>
        <v>0</v>
      </c>
      <c r="AN579" s="11">
        <f>if(surveydata3!AJ578="", 0, 1)</f>
        <v>1</v>
      </c>
      <c r="AO579" s="11">
        <f>if(surveydata3!AK578="", 0, 1)</f>
        <v>0</v>
      </c>
      <c r="AP579" s="11">
        <f>if(surveydata3!AL578="", 0, 1)</f>
        <v>0</v>
      </c>
      <c r="AQ579" s="11">
        <f>if(surveydata3!AM578="", 0, 1)</f>
        <v>0</v>
      </c>
      <c r="AR579" s="11">
        <f>if(surveydata3!AN578="", 0, 1)</f>
        <v>0</v>
      </c>
      <c r="AS579" s="2" t="s">
        <v>79</v>
      </c>
      <c r="AU579" t="str">
        <f t="shared" si="7"/>
        <v>Slack Channel</v>
      </c>
      <c r="AV579" s="2">
        <v>6.0</v>
      </c>
      <c r="AX579">
        <f t="shared" si="8"/>
        <v>6</v>
      </c>
      <c r="AY579" s="2">
        <v>6.0</v>
      </c>
      <c r="BA579">
        <f t="shared" si="9"/>
        <v>6</v>
      </c>
      <c r="BB579" s="2">
        <v>20.0</v>
      </c>
      <c r="BC579" s="2" t="s">
        <v>2756</v>
      </c>
      <c r="BD579" s="2" t="s">
        <v>101</v>
      </c>
      <c r="BF579" t="str">
        <f t="shared" si="10"/>
        <v>Google</v>
      </c>
      <c r="BG579" s="2">
        <v>10.0</v>
      </c>
      <c r="BH579" s="2" t="s">
        <v>102</v>
      </c>
      <c r="BI579" s="2" t="s">
        <v>2757</v>
      </c>
      <c r="BK579" s="2">
        <v>0.0</v>
      </c>
    </row>
    <row r="580">
      <c r="A580" s="2">
        <v>577.0</v>
      </c>
      <c r="B580">
        <f>if(surveydata3!D579="", 0, 1)</f>
        <v>0</v>
      </c>
      <c r="C580">
        <f>if(surveydata3!E579="", 0, 1)</f>
        <v>1</v>
      </c>
      <c r="D580">
        <f>if(surveydata3!F579="", 0, 1)</f>
        <v>1</v>
      </c>
      <c r="E580">
        <f>if(surveydata3!G579="", 0, 1)</f>
        <v>0</v>
      </c>
      <c r="F580">
        <f>if(surveydata3!H579="", 0, 1)</f>
        <v>0</v>
      </c>
      <c r="G580">
        <f>if(surveydata3!I579="", 0, 1)</f>
        <v>0</v>
      </c>
      <c r="H580" s="4">
        <v>34776.0</v>
      </c>
      <c r="I580" s="2">
        <f t="shared" si="1"/>
        <v>23</v>
      </c>
      <c r="J580" s="2">
        <v>6.0</v>
      </c>
      <c r="K580" s="2">
        <v>30.0</v>
      </c>
      <c r="L580" s="2">
        <v>12.0</v>
      </c>
      <c r="M580" s="2">
        <v>3.0</v>
      </c>
      <c r="N580" s="2" t="s">
        <v>437</v>
      </c>
      <c r="O580" s="2">
        <v>0.0</v>
      </c>
      <c r="P580" s="2" t="s">
        <v>89</v>
      </c>
      <c r="R580" t="str">
        <f t="shared" si="2"/>
        <v>t-shirt</v>
      </c>
      <c r="S580" s="2" t="s">
        <v>130</v>
      </c>
      <c r="U580" t="str">
        <f t="shared" si="3"/>
        <v>“Machine learning for life”</v>
      </c>
      <c r="V580" s="2">
        <v>0.0</v>
      </c>
      <c r="Y580" t="str">
        <f t="shared" si="4"/>
        <v/>
      </c>
      <c r="AB580" t="str">
        <f t="shared" si="5"/>
        <v/>
      </c>
      <c r="AE580" t="str">
        <f t="shared" si="6"/>
        <v/>
      </c>
      <c r="AH580" s="2" t="s">
        <v>114</v>
      </c>
      <c r="AI580" s="11">
        <f>if(surveydata3!AE579="", 0, 1)</f>
        <v>0</v>
      </c>
      <c r="AJ580" s="11">
        <f>if(surveydata3!AF579="", 0, 1)</f>
        <v>0</v>
      </c>
      <c r="AK580" s="11">
        <f>if(surveydata3!AG579="", 0, 1)</f>
        <v>0</v>
      </c>
      <c r="AL580" s="11">
        <f>if(surveydata3!AH579="", 0, 1)</f>
        <v>0</v>
      </c>
      <c r="AM580" s="11">
        <f>if(surveydata3!AI579="", 0, 1)</f>
        <v>0</v>
      </c>
      <c r="AN580" s="11">
        <f>if(surveydata3!AJ579="", 0, 1)</f>
        <v>1</v>
      </c>
      <c r="AO580" s="11">
        <f>if(surveydata3!AK579="", 0, 1)</f>
        <v>0</v>
      </c>
      <c r="AP580" s="11">
        <f>if(surveydata3!AL579="", 0, 1)</f>
        <v>0</v>
      </c>
      <c r="AQ580" s="11">
        <f>if(surveydata3!AM579="", 0, 1)</f>
        <v>0</v>
      </c>
      <c r="AR580" s="11">
        <f>if(surveydata3!AN579="", 0, 1)</f>
        <v>0</v>
      </c>
      <c r="AS580" s="2" t="s">
        <v>116</v>
      </c>
      <c r="AU580" t="str">
        <f t="shared" si="7"/>
        <v>Stack Overflow</v>
      </c>
      <c r="AV580" s="2">
        <v>6.0</v>
      </c>
      <c r="AX580">
        <f t="shared" si="8"/>
        <v>6</v>
      </c>
      <c r="AY580" s="2">
        <v>4.0</v>
      </c>
      <c r="BA580">
        <f t="shared" si="9"/>
        <v>4</v>
      </c>
      <c r="BB580" s="2">
        <v>20.0</v>
      </c>
      <c r="BC580" s="2" t="s">
        <v>808</v>
      </c>
      <c r="BD580" s="2" t="s">
        <v>101</v>
      </c>
      <c r="BF580" t="str">
        <f t="shared" si="10"/>
        <v>Google</v>
      </c>
      <c r="BG580" s="2">
        <v>10.0</v>
      </c>
      <c r="BH580" s="2" t="s">
        <v>41</v>
      </c>
      <c r="BI580" s="2" t="s">
        <v>2758</v>
      </c>
      <c r="BJ580" s="2" t="s">
        <v>41</v>
      </c>
      <c r="BK580" s="2">
        <v>1.0</v>
      </c>
    </row>
    <row r="581">
      <c r="A581" s="2">
        <v>578.0</v>
      </c>
      <c r="B581">
        <f>if(surveydata3!D580="", 0, 1)</f>
        <v>1</v>
      </c>
      <c r="C581">
        <f>if(surveydata3!E580="", 0, 1)</f>
        <v>0</v>
      </c>
      <c r="D581">
        <f>if(surveydata3!F580="", 0, 1)</f>
        <v>0</v>
      </c>
      <c r="E581">
        <f>if(surveydata3!G580="", 0, 1)</f>
        <v>0</v>
      </c>
      <c r="F581">
        <f>if(surveydata3!H580="", 0, 1)</f>
        <v>0</v>
      </c>
      <c r="G581">
        <f>if(surveydata3!I580="", 0, 1)</f>
        <v>0</v>
      </c>
      <c r="H581" s="4">
        <v>29840.0</v>
      </c>
      <c r="I581" s="2">
        <f t="shared" si="1"/>
        <v>36</v>
      </c>
      <c r="J581" s="2">
        <v>7.0</v>
      </c>
      <c r="K581" s="2">
        <v>60.0</v>
      </c>
      <c r="L581" s="2">
        <v>8.0</v>
      </c>
      <c r="M581" s="2">
        <v>12.0</v>
      </c>
      <c r="N581" s="2" t="s">
        <v>405</v>
      </c>
      <c r="O581" s="2">
        <v>0.0</v>
      </c>
      <c r="P581" s="2" t="s">
        <v>129</v>
      </c>
      <c r="R581" t="str">
        <f t="shared" si="2"/>
        <v>backpack</v>
      </c>
      <c r="S581" s="2" t="s">
        <v>72</v>
      </c>
      <c r="U581" t="str">
        <f t="shared" si="3"/>
        <v>“Data is the new bacon"</v>
      </c>
      <c r="V581" s="2">
        <v>0.0</v>
      </c>
      <c r="Y581" t="str">
        <f t="shared" si="4"/>
        <v/>
      </c>
      <c r="AB581" t="str">
        <f t="shared" si="5"/>
        <v/>
      </c>
      <c r="AE581" t="str">
        <f t="shared" si="6"/>
        <v/>
      </c>
      <c r="AH581" s="2" t="s">
        <v>78</v>
      </c>
      <c r="AI581" s="11">
        <f>if(surveydata3!AE580="", 0, 1)</f>
        <v>0</v>
      </c>
      <c r="AJ581" s="11">
        <f>if(surveydata3!AF580="", 0, 1)</f>
        <v>0</v>
      </c>
      <c r="AK581" s="11">
        <f>if(surveydata3!AG580="", 0, 1)</f>
        <v>0</v>
      </c>
      <c r="AL581" s="11">
        <f>if(surveydata3!AH580="", 0, 1)</f>
        <v>1</v>
      </c>
      <c r="AM581" s="11">
        <f>if(surveydata3!AI580="", 0, 1)</f>
        <v>0</v>
      </c>
      <c r="AN581" s="11">
        <f>if(surveydata3!AJ580="", 0, 1)</f>
        <v>0</v>
      </c>
      <c r="AO581" s="11">
        <f>if(surveydata3!AK580="", 0, 1)</f>
        <v>0</v>
      </c>
      <c r="AP581" s="11">
        <f>if(surveydata3!AL580="", 0, 1)</f>
        <v>0</v>
      </c>
      <c r="AQ581" s="11">
        <f>if(surveydata3!AM580="", 0, 1)</f>
        <v>0</v>
      </c>
      <c r="AR581" s="11">
        <f>if(surveydata3!AN580="", 0, 1)</f>
        <v>0</v>
      </c>
      <c r="AS581" s="2" t="s">
        <v>97</v>
      </c>
      <c r="AU581" t="str">
        <f t="shared" si="7"/>
        <v>Forums</v>
      </c>
      <c r="AV581" s="2">
        <v>6.0</v>
      </c>
      <c r="AX581">
        <f t="shared" si="8"/>
        <v>6</v>
      </c>
      <c r="AY581" s="2">
        <v>6.0</v>
      </c>
      <c r="BA581">
        <f t="shared" si="9"/>
        <v>6</v>
      </c>
      <c r="BB581" s="2">
        <v>18.0</v>
      </c>
      <c r="BC581" s="2" t="s">
        <v>2759</v>
      </c>
      <c r="BD581" s="2" t="s">
        <v>101</v>
      </c>
      <c r="BF581" t="str">
        <f t="shared" si="10"/>
        <v>Google</v>
      </c>
      <c r="BG581" s="2">
        <v>9.0</v>
      </c>
      <c r="BH581" s="2" t="s">
        <v>1237</v>
      </c>
      <c r="BI581" s="2" t="s">
        <v>2760</v>
      </c>
      <c r="BJ581" s="2" t="s">
        <v>202</v>
      </c>
      <c r="BK581" s="2">
        <v>0.0</v>
      </c>
    </row>
    <row r="582">
      <c r="A582" s="2">
        <v>579.0</v>
      </c>
      <c r="B582">
        <f>if(surveydata3!D581="", 0, 1)</f>
        <v>1</v>
      </c>
      <c r="C582">
        <f>if(surveydata3!E581="", 0, 1)</f>
        <v>0</v>
      </c>
      <c r="D582">
        <f>if(surveydata3!F581="", 0, 1)</f>
        <v>0</v>
      </c>
      <c r="E582">
        <f>if(surveydata3!G581="", 0, 1)</f>
        <v>0</v>
      </c>
      <c r="F582">
        <f>if(surveydata3!H581="", 0, 1)</f>
        <v>0</v>
      </c>
      <c r="G582">
        <f>if(surveydata3!I581="", 0, 1)</f>
        <v>0</v>
      </c>
      <c r="H582" s="4">
        <v>33589.0</v>
      </c>
      <c r="I582" s="2">
        <f t="shared" si="1"/>
        <v>26</v>
      </c>
      <c r="J582" s="2">
        <v>6.0</v>
      </c>
      <c r="K582" s="2">
        <v>5.0</v>
      </c>
      <c r="L582" s="2">
        <v>4.0</v>
      </c>
      <c r="M582" s="2">
        <v>50.0</v>
      </c>
      <c r="N582" s="2" t="s">
        <v>291</v>
      </c>
      <c r="O582" s="2">
        <v>1.0</v>
      </c>
      <c r="R582" t="str">
        <f t="shared" si="2"/>
        <v/>
      </c>
      <c r="U582" t="str">
        <f t="shared" si="3"/>
        <v/>
      </c>
      <c r="V582" s="2">
        <v>1.0</v>
      </c>
      <c r="W582" s="2" t="s">
        <v>110</v>
      </c>
      <c r="Y582" t="str">
        <f t="shared" si="4"/>
        <v>Business/Strategy</v>
      </c>
      <c r="Z582" s="2" t="s">
        <v>122</v>
      </c>
      <c r="AB582" t="str">
        <f t="shared" si="5"/>
        <v>Director</v>
      </c>
      <c r="AC582" s="2" t="s">
        <v>123</v>
      </c>
      <c r="AE582" t="str">
        <f t="shared" si="6"/>
        <v>Technology &amp; Internet</v>
      </c>
      <c r="AF582" s="2">
        <v>3.0</v>
      </c>
      <c r="AG582" s="2" t="s">
        <v>2761</v>
      </c>
      <c r="AH582" s="2" t="s">
        <v>78</v>
      </c>
      <c r="AI582" s="11">
        <f>if(surveydata3!AE581="", 0, 1)</f>
        <v>0</v>
      </c>
      <c r="AJ582" s="11">
        <f>if(surveydata3!AF581="", 0, 1)</f>
        <v>0</v>
      </c>
      <c r="AK582" s="11">
        <f>if(surveydata3!AG581="", 0, 1)</f>
        <v>1</v>
      </c>
      <c r="AL582" s="11">
        <f>if(surveydata3!AH581="", 0, 1)</f>
        <v>0</v>
      </c>
      <c r="AM582" s="11">
        <f>if(surveydata3!AI581="", 0, 1)</f>
        <v>0</v>
      </c>
      <c r="AN582" s="11">
        <f>if(surveydata3!AJ581="", 0, 1)</f>
        <v>0</v>
      </c>
      <c r="AO582" s="11">
        <f>if(surveydata3!AK581="", 0, 1)</f>
        <v>0</v>
      </c>
      <c r="AP582" s="11">
        <f>if(surveydata3!AL581="", 0, 1)</f>
        <v>0</v>
      </c>
      <c r="AQ582" s="11">
        <f>if(surveydata3!AM581="", 0, 1)</f>
        <v>0</v>
      </c>
      <c r="AR582" s="11">
        <f>if(surveydata3!AN581="", 0, 1)</f>
        <v>0</v>
      </c>
      <c r="AS582" s="2" t="s">
        <v>79</v>
      </c>
      <c r="AU582" t="str">
        <f t="shared" si="7"/>
        <v>Slack Channel</v>
      </c>
      <c r="AV582" s="2">
        <v>6.0</v>
      </c>
      <c r="AX582">
        <f t="shared" si="8"/>
        <v>6</v>
      </c>
      <c r="AY582" s="2">
        <v>6.0</v>
      </c>
      <c r="BA582">
        <f t="shared" si="9"/>
        <v>6</v>
      </c>
      <c r="BB582" s="2">
        <v>10.0</v>
      </c>
      <c r="BC582" s="2" t="s">
        <v>2762</v>
      </c>
      <c r="BD582" s="2" t="s">
        <v>101</v>
      </c>
      <c r="BF582" t="str">
        <f t="shared" si="10"/>
        <v>Google</v>
      </c>
      <c r="BG582" s="2">
        <v>8.0</v>
      </c>
      <c r="BH582" s="2" t="s">
        <v>2763</v>
      </c>
      <c r="BI582" s="2" t="s">
        <v>2764</v>
      </c>
      <c r="BJ582" s="2" t="s">
        <v>2765</v>
      </c>
      <c r="BK582" s="2">
        <v>0.0</v>
      </c>
    </row>
    <row r="583">
      <c r="A583" s="2">
        <v>580.0</v>
      </c>
      <c r="B583">
        <f>if(surveydata3!D582="", 0, 1)</f>
        <v>1</v>
      </c>
      <c r="C583">
        <f>if(surveydata3!E582="", 0, 1)</f>
        <v>0</v>
      </c>
      <c r="D583">
        <f>if(surveydata3!F582="", 0, 1)</f>
        <v>0</v>
      </c>
      <c r="E583">
        <f>if(surveydata3!G582="", 0, 1)</f>
        <v>0</v>
      </c>
      <c r="F583">
        <f>if(surveydata3!H582="", 0, 1)</f>
        <v>0</v>
      </c>
      <c r="G583">
        <f>if(surveydata3!I582="", 0, 1)</f>
        <v>0</v>
      </c>
      <c r="H583" s="4">
        <v>32743.0</v>
      </c>
      <c r="I583" s="2">
        <f t="shared" si="1"/>
        <v>29</v>
      </c>
      <c r="J583" s="2">
        <v>7.0</v>
      </c>
      <c r="K583" s="2">
        <v>20.0</v>
      </c>
      <c r="L583" s="2">
        <v>12.0</v>
      </c>
      <c r="M583" s="2">
        <v>4.0</v>
      </c>
      <c r="N583" s="2" t="s">
        <v>134</v>
      </c>
      <c r="O583" s="2">
        <v>1.0</v>
      </c>
      <c r="R583" t="str">
        <f t="shared" si="2"/>
        <v/>
      </c>
      <c r="U583" t="str">
        <f t="shared" si="3"/>
        <v/>
      </c>
      <c r="V583" s="2">
        <v>1.0</v>
      </c>
      <c r="W583" s="2" t="s">
        <v>315</v>
      </c>
      <c r="Y583" t="str">
        <f t="shared" si="4"/>
        <v>Software Engineer</v>
      </c>
      <c r="Z583" s="2" t="s">
        <v>111</v>
      </c>
      <c r="AB583" t="str">
        <f t="shared" si="5"/>
        <v>Individual Contributor</v>
      </c>
      <c r="AC583" s="2" t="s">
        <v>175</v>
      </c>
      <c r="AE583" t="str">
        <f t="shared" si="6"/>
        <v>Manufacturing</v>
      </c>
      <c r="AF583" s="2">
        <v>3.0</v>
      </c>
      <c r="AG583" s="2" t="s">
        <v>2766</v>
      </c>
      <c r="AH583" s="2" t="s">
        <v>114</v>
      </c>
      <c r="AI583" s="11">
        <f>if(surveydata3!AE582="", 0, 1)</f>
        <v>0</v>
      </c>
      <c r="AJ583" s="11">
        <f>if(surveydata3!AF582="", 0, 1)</f>
        <v>0</v>
      </c>
      <c r="AK583" s="11">
        <f>if(surveydata3!AG582="", 0, 1)</f>
        <v>1</v>
      </c>
      <c r="AL583" s="11">
        <f>if(surveydata3!AH582="", 0, 1)</f>
        <v>0</v>
      </c>
      <c r="AM583" s="11">
        <f>if(surveydata3!AI582="", 0, 1)</f>
        <v>0</v>
      </c>
      <c r="AN583" s="11">
        <f>if(surveydata3!AJ582="", 0, 1)</f>
        <v>0</v>
      </c>
      <c r="AO583" s="11">
        <f>if(surveydata3!AK582="", 0, 1)</f>
        <v>0</v>
      </c>
      <c r="AP583" s="11">
        <f>if(surveydata3!AL582="", 0, 1)</f>
        <v>0</v>
      </c>
      <c r="AQ583" s="11">
        <f>if(surveydata3!AM582="", 0, 1)</f>
        <v>0</v>
      </c>
      <c r="AR583" s="11">
        <f>if(surveydata3!AN582="", 0, 1)</f>
        <v>0</v>
      </c>
      <c r="AS583" s="2" t="s">
        <v>97</v>
      </c>
      <c r="AU583" t="str">
        <f t="shared" si="7"/>
        <v>Forums</v>
      </c>
      <c r="AV583" s="2">
        <v>5.0</v>
      </c>
      <c r="AX583">
        <f t="shared" si="8"/>
        <v>5</v>
      </c>
      <c r="AZ583" s="2">
        <v>7.0</v>
      </c>
      <c r="BA583">
        <f t="shared" si="9"/>
        <v>7</v>
      </c>
      <c r="BB583" s="2">
        <v>12.0</v>
      </c>
      <c r="BC583" s="2" t="s">
        <v>2767</v>
      </c>
      <c r="BD583" s="2" t="s">
        <v>101</v>
      </c>
      <c r="BF583" t="str">
        <f t="shared" si="10"/>
        <v>Google</v>
      </c>
      <c r="BG583" s="2">
        <v>8.0</v>
      </c>
      <c r="BH583" s="2" t="s">
        <v>2768</v>
      </c>
      <c r="BI583" s="2" t="s">
        <v>2769</v>
      </c>
      <c r="BJ583" s="2" t="s">
        <v>2770</v>
      </c>
      <c r="BK583" s="2">
        <v>1.0</v>
      </c>
    </row>
    <row r="584">
      <c r="A584" s="2">
        <v>581.0</v>
      </c>
      <c r="B584">
        <f>if(surveydata3!D583="", 0, 1)</f>
        <v>1</v>
      </c>
      <c r="C584">
        <f>if(surveydata3!E583="", 0, 1)</f>
        <v>0</v>
      </c>
      <c r="D584">
        <f>if(surveydata3!F583="", 0, 1)</f>
        <v>0</v>
      </c>
      <c r="E584">
        <f>if(surveydata3!G583="", 0, 1)</f>
        <v>0</v>
      </c>
      <c r="F584">
        <f>if(surveydata3!H583="", 0, 1)</f>
        <v>1</v>
      </c>
      <c r="G584">
        <f>if(surveydata3!I583="", 0, 1)</f>
        <v>0</v>
      </c>
      <c r="H584" s="4">
        <v>31651.0</v>
      </c>
      <c r="I584" s="2">
        <f t="shared" si="1"/>
        <v>32</v>
      </c>
      <c r="J584" s="2">
        <v>7.0</v>
      </c>
      <c r="K584" s="2">
        <v>60.0</v>
      </c>
      <c r="L584" s="2">
        <v>7.0</v>
      </c>
      <c r="M584" s="2">
        <v>24.0</v>
      </c>
      <c r="N584" s="2" t="s">
        <v>106</v>
      </c>
      <c r="O584" s="2">
        <v>1.0</v>
      </c>
      <c r="R584" t="str">
        <f t="shared" si="2"/>
        <v/>
      </c>
      <c r="U584" t="str">
        <f t="shared" si="3"/>
        <v/>
      </c>
      <c r="V584" s="2">
        <v>0.0</v>
      </c>
      <c r="Y584" t="str">
        <f t="shared" si="4"/>
        <v/>
      </c>
      <c r="AB584" t="str">
        <f t="shared" si="5"/>
        <v/>
      </c>
      <c r="AE584" t="str">
        <f t="shared" si="6"/>
        <v/>
      </c>
      <c r="AH584" s="2" t="s">
        <v>78</v>
      </c>
      <c r="AI584" s="11">
        <f>if(surveydata3!AE583="", 0, 1)</f>
        <v>1</v>
      </c>
      <c r="AJ584" s="11">
        <f>if(surveydata3!AF583="", 0, 1)</f>
        <v>0</v>
      </c>
      <c r="AK584" s="11">
        <f>if(surveydata3!AG583="", 0, 1)</f>
        <v>0</v>
      </c>
      <c r="AL584" s="11">
        <f>if(surveydata3!AH583="", 0, 1)</f>
        <v>0</v>
      </c>
      <c r="AM584" s="11">
        <f>if(surveydata3!AI583="", 0, 1)</f>
        <v>0</v>
      </c>
      <c r="AN584" s="11">
        <f>if(surveydata3!AJ583="", 0, 1)</f>
        <v>1</v>
      </c>
      <c r="AO584" s="11">
        <f>if(surveydata3!AK583="", 0, 1)</f>
        <v>0</v>
      </c>
      <c r="AP584" s="11">
        <f>if(surveydata3!AL583="", 0, 1)</f>
        <v>0</v>
      </c>
      <c r="AQ584" s="11">
        <f>if(surveydata3!AM583="", 0, 1)</f>
        <v>0</v>
      </c>
      <c r="AR584" s="11">
        <f>if(surveydata3!AN583="", 0, 1)</f>
        <v>0</v>
      </c>
      <c r="AS584" s="2" t="s">
        <v>97</v>
      </c>
      <c r="AU584" t="str">
        <f t="shared" si="7"/>
        <v>Forums</v>
      </c>
      <c r="AV584" s="2">
        <v>6.0</v>
      </c>
      <c r="AX584">
        <f t="shared" si="8"/>
        <v>6</v>
      </c>
      <c r="AY584" s="2">
        <v>3.0</v>
      </c>
      <c r="BA584">
        <f t="shared" si="9"/>
        <v>3</v>
      </c>
      <c r="BB584" s="2">
        <v>5.0</v>
      </c>
      <c r="BC584" s="2" t="s">
        <v>2771</v>
      </c>
      <c r="BD584" s="2" t="s">
        <v>101</v>
      </c>
      <c r="BF584" t="str">
        <f t="shared" si="10"/>
        <v>Google</v>
      </c>
      <c r="BG584" s="2">
        <v>7.0</v>
      </c>
      <c r="BH584" s="2" t="s">
        <v>2772</v>
      </c>
      <c r="BI584" s="2" t="s">
        <v>2773</v>
      </c>
      <c r="BJ584" s="2" t="s">
        <v>2774</v>
      </c>
      <c r="BK584" s="2">
        <v>1.0</v>
      </c>
    </row>
    <row r="585">
      <c r="A585" s="2">
        <v>582.0</v>
      </c>
      <c r="B585">
        <f>if(surveydata3!D584="", 0, 1)</f>
        <v>0</v>
      </c>
      <c r="C585">
        <f>if(surveydata3!E584="", 0, 1)</f>
        <v>0</v>
      </c>
      <c r="D585">
        <f>if(surveydata3!F584="", 0, 1)</f>
        <v>0</v>
      </c>
      <c r="E585">
        <f>if(surveydata3!G584="", 0, 1)</f>
        <v>0</v>
      </c>
      <c r="F585">
        <f>if(surveydata3!H584="", 0, 1)</f>
        <v>1</v>
      </c>
      <c r="G585">
        <f>if(surveydata3!I584="", 0, 1)</f>
        <v>0</v>
      </c>
      <c r="H585" s="4">
        <v>29704.0</v>
      </c>
      <c r="I585" s="2">
        <f t="shared" si="1"/>
        <v>37</v>
      </c>
      <c r="J585" s="2">
        <v>6.0</v>
      </c>
      <c r="K585" s="2">
        <v>0.0</v>
      </c>
      <c r="L585" s="2">
        <v>17.0</v>
      </c>
      <c r="M585" s="2">
        <v>100.0</v>
      </c>
      <c r="N585" s="2" t="s">
        <v>120</v>
      </c>
      <c r="O585" s="2">
        <v>0.0</v>
      </c>
      <c r="P585" s="2" t="s">
        <v>71</v>
      </c>
      <c r="R585" t="str">
        <f t="shared" si="2"/>
        <v>hoodie</v>
      </c>
      <c r="S585" s="2" t="s">
        <v>135</v>
      </c>
      <c r="U585" t="str">
        <f t="shared" si="3"/>
        <v>“A quality life demands quality questions”</v>
      </c>
      <c r="V585" s="2">
        <v>1.0</v>
      </c>
      <c r="X585" s="2" t="s">
        <v>2775</v>
      </c>
      <c r="Y585" t="str">
        <f t="shared" si="4"/>
        <v>Full-Stack Developer, Teaching Assistant, Student</v>
      </c>
      <c r="Z585" s="2" t="s">
        <v>111</v>
      </c>
      <c r="AB585" t="str">
        <f t="shared" si="5"/>
        <v>Individual Contributor</v>
      </c>
      <c r="AD585" s="2" t="s">
        <v>2776</v>
      </c>
      <c r="AE585" t="str">
        <f t="shared" si="6"/>
        <v>Recruitment, Education, IT</v>
      </c>
      <c r="AF585" s="2">
        <v>10.0</v>
      </c>
      <c r="AG585" s="2" t="s">
        <v>2777</v>
      </c>
      <c r="AH585" s="2" t="s">
        <v>78</v>
      </c>
      <c r="AI585" s="11">
        <f>if(surveydata3!AE584="", 0, 1)</f>
        <v>0</v>
      </c>
      <c r="AJ585" s="11">
        <f>if(surveydata3!AF584="", 0, 1)</f>
        <v>0</v>
      </c>
      <c r="AK585" s="11">
        <f>if(surveydata3!AG584="", 0, 1)</f>
        <v>0</v>
      </c>
      <c r="AL585" s="11">
        <f>if(surveydata3!AH584="", 0, 1)</f>
        <v>0</v>
      </c>
      <c r="AM585" s="11">
        <f>if(surveydata3!AI584="", 0, 1)</f>
        <v>1</v>
      </c>
      <c r="AN585" s="11">
        <f>if(surveydata3!AJ584="", 0, 1)</f>
        <v>0</v>
      </c>
      <c r="AO585" s="11">
        <f>if(surveydata3!AK584="", 0, 1)</f>
        <v>0</v>
      </c>
      <c r="AP585" s="11">
        <f>if(surveydata3!AL584="", 0, 1)</f>
        <v>0</v>
      </c>
      <c r="AQ585" s="11">
        <f>if(surveydata3!AM584="", 0, 1)</f>
        <v>0</v>
      </c>
      <c r="AR585" s="11">
        <f>if(surveydata3!AN584="", 0, 1)</f>
        <v>0</v>
      </c>
      <c r="AS585" s="2" t="s">
        <v>97</v>
      </c>
      <c r="AU585" t="str">
        <f t="shared" si="7"/>
        <v>Forums</v>
      </c>
      <c r="AW585" s="2">
        <v>32.0</v>
      </c>
      <c r="AX585">
        <f t="shared" si="8"/>
        <v>32</v>
      </c>
      <c r="AZ585" s="2">
        <v>8.0</v>
      </c>
      <c r="BA585">
        <f t="shared" si="9"/>
        <v>8</v>
      </c>
      <c r="BB585" s="2">
        <v>480.0</v>
      </c>
      <c r="BC585" s="2" t="s">
        <v>2778</v>
      </c>
      <c r="BD585" s="2" t="s">
        <v>84</v>
      </c>
      <c r="BF585" t="str">
        <f t="shared" si="10"/>
        <v>Friend / word of mouth</v>
      </c>
      <c r="BG585" s="2">
        <v>10.0</v>
      </c>
      <c r="BH585" s="2" t="s">
        <v>2779</v>
      </c>
      <c r="BI585" s="2" t="s">
        <v>2780</v>
      </c>
      <c r="BK585" s="2">
        <v>1.0</v>
      </c>
    </row>
    <row r="586">
      <c r="A586" s="2">
        <v>583.0</v>
      </c>
      <c r="B586">
        <f>if(surveydata3!D585="", 0, 1)</f>
        <v>1</v>
      </c>
      <c r="C586">
        <f>if(surveydata3!E585="", 0, 1)</f>
        <v>0</v>
      </c>
      <c r="D586">
        <f>if(surveydata3!F585="", 0, 1)</f>
        <v>0</v>
      </c>
      <c r="E586">
        <f>if(surveydata3!G585="", 0, 1)</f>
        <v>0</v>
      </c>
      <c r="F586">
        <f>if(surveydata3!H585="", 0, 1)</f>
        <v>1</v>
      </c>
      <c r="G586">
        <f>if(surveydata3!I585="", 0, 1)</f>
        <v>0</v>
      </c>
      <c r="H586" s="4">
        <v>30039.0</v>
      </c>
      <c r="I586" s="2">
        <f t="shared" si="1"/>
        <v>36</v>
      </c>
      <c r="J586" s="2">
        <v>6.0</v>
      </c>
      <c r="K586" s="2">
        <v>40.0</v>
      </c>
      <c r="L586" s="2">
        <v>14.0</v>
      </c>
      <c r="M586" s="2">
        <v>1.0</v>
      </c>
      <c r="N586" s="2" t="s">
        <v>70</v>
      </c>
      <c r="O586" s="2">
        <v>1.0</v>
      </c>
      <c r="R586" t="str">
        <f t="shared" si="2"/>
        <v/>
      </c>
      <c r="U586" t="str">
        <f t="shared" si="3"/>
        <v/>
      </c>
      <c r="V586" s="2">
        <v>0.0</v>
      </c>
      <c r="Y586" t="str">
        <f t="shared" si="4"/>
        <v/>
      </c>
      <c r="AB586" t="str">
        <f t="shared" si="5"/>
        <v/>
      </c>
      <c r="AE586" t="str">
        <f t="shared" si="6"/>
        <v/>
      </c>
      <c r="AH586" s="2" t="s">
        <v>114</v>
      </c>
      <c r="AI586" s="11">
        <f>if(surveydata3!AE585="", 0, 1)</f>
        <v>0</v>
      </c>
      <c r="AJ586" s="11">
        <f>if(surveydata3!AF585="", 0, 1)</f>
        <v>0</v>
      </c>
      <c r="AK586" s="11">
        <f>if(surveydata3!AG585="", 0, 1)</f>
        <v>1</v>
      </c>
      <c r="AL586" s="11">
        <f>if(surveydata3!AH585="", 0, 1)</f>
        <v>0</v>
      </c>
      <c r="AM586" s="11">
        <f>if(surveydata3!AI585="", 0, 1)</f>
        <v>0</v>
      </c>
      <c r="AN586" s="11">
        <f>if(surveydata3!AJ585="", 0, 1)</f>
        <v>0</v>
      </c>
      <c r="AO586" s="11">
        <f>if(surveydata3!AK585="", 0, 1)</f>
        <v>0</v>
      </c>
      <c r="AP586" s="11">
        <f>if(surveydata3!AL585="", 0, 1)</f>
        <v>0</v>
      </c>
      <c r="AQ586" s="11">
        <f>if(surveydata3!AM585="", 0, 1)</f>
        <v>0</v>
      </c>
      <c r="AR586" s="11">
        <f>if(surveydata3!AN585="", 0, 1)</f>
        <v>0</v>
      </c>
      <c r="AS586" s="2" t="s">
        <v>116</v>
      </c>
      <c r="AU586" t="str">
        <f t="shared" si="7"/>
        <v>Stack Overflow</v>
      </c>
      <c r="AV586" s="2">
        <v>5.0</v>
      </c>
      <c r="AX586">
        <f t="shared" si="8"/>
        <v>5</v>
      </c>
      <c r="AY586" s="2">
        <v>4.0</v>
      </c>
      <c r="BA586">
        <f t="shared" si="9"/>
        <v>4</v>
      </c>
      <c r="BB586" s="2">
        <v>4.0</v>
      </c>
      <c r="BC586" s="2" t="s">
        <v>2781</v>
      </c>
      <c r="BE586" s="2" t="s">
        <v>2782</v>
      </c>
      <c r="BF586" t="str">
        <f t="shared" si="10"/>
        <v>Links from somewhere</v>
      </c>
      <c r="BG586" s="2">
        <v>10.0</v>
      </c>
      <c r="BH586" s="2" t="s">
        <v>2783</v>
      </c>
      <c r="BI586" s="2" t="s">
        <v>2784</v>
      </c>
      <c r="BK586" s="2">
        <v>0.0</v>
      </c>
    </row>
    <row r="587">
      <c r="A587" s="2">
        <v>584.0</v>
      </c>
      <c r="B587">
        <f>if(surveydata3!D586="", 0, 1)</f>
        <v>0</v>
      </c>
      <c r="C587">
        <f>if(surveydata3!E586="", 0, 1)</f>
        <v>0</v>
      </c>
      <c r="D587">
        <f>if(surveydata3!F586="", 0, 1)</f>
        <v>0</v>
      </c>
      <c r="E587">
        <f>if(surveydata3!G586="", 0, 1)</f>
        <v>0</v>
      </c>
      <c r="F587">
        <f>if(surveydata3!H586="", 0, 1)</f>
        <v>1</v>
      </c>
      <c r="G587">
        <f>if(surveydata3!I586="", 0, 1)</f>
        <v>0</v>
      </c>
      <c r="H587" s="4">
        <v>33955.0</v>
      </c>
      <c r="I587" s="2">
        <f t="shared" si="1"/>
        <v>25</v>
      </c>
      <c r="J587" s="2">
        <v>8.0</v>
      </c>
      <c r="K587" s="2">
        <v>120.0</v>
      </c>
      <c r="L587" s="2">
        <v>8.0</v>
      </c>
      <c r="M587" s="2">
        <v>10.0</v>
      </c>
      <c r="N587" s="2" t="s">
        <v>405</v>
      </c>
      <c r="O587" s="2">
        <v>0.0</v>
      </c>
      <c r="P587" s="2" t="s">
        <v>71</v>
      </c>
      <c r="R587" t="str">
        <f t="shared" si="2"/>
        <v>hoodie</v>
      </c>
      <c r="S587" s="2" t="s">
        <v>90</v>
      </c>
      <c r="U587" t="str">
        <f t="shared" si="3"/>
        <v>”Math - all the cool kids are doing it”</v>
      </c>
      <c r="V587" s="2">
        <v>1.0</v>
      </c>
      <c r="W587" s="2" t="s">
        <v>315</v>
      </c>
      <c r="Y587" t="str">
        <f t="shared" si="4"/>
        <v>Software Engineer</v>
      </c>
      <c r="Z587" s="2" t="s">
        <v>111</v>
      </c>
      <c r="AB587" t="str">
        <f t="shared" si="5"/>
        <v>Individual Contributor</v>
      </c>
      <c r="AC587" s="2" t="s">
        <v>112</v>
      </c>
      <c r="AE587" t="str">
        <f t="shared" si="6"/>
        <v>Business Support &amp; Logistics</v>
      </c>
      <c r="AF587" s="2">
        <v>1.0</v>
      </c>
      <c r="AH587" s="2" t="s">
        <v>78</v>
      </c>
      <c r="AI587" s="11">
        <f>if(surveydata3!AE586="", 0, 1)</f>
        <v>0</v>
      </c>
      <c r="AJ587" s="11">
        <f>if(surveydata3!AF586="", 0, 1)</f>
        <v>0</v>
      </c>
      <c r="AK587" s="11">
        <f>if(surveydata3!AG586="", 0, 1)</f>
        <v>0</v>
      </c>
      <c r="AL587" s="11">
        <f>if(surveydata3!AH586="", 0, 1)</f>
        <v>0</v>
      </c>
      <c r="AM587" s="11">
        <f>if(surveydata3!AI586="", 0, 1)</f>
        <v>0</v>
      </c>
      <c r="AN587" s="11">
        <f>if(surveydata3!AJ586="", 0, 1)</f>
        <v>0</v>
      </c>
      <c r="AO587" s="11">
        <f>if(surveydata3!AK586="", 0, 1)</f>
        <v>0</v>
      </c>
      <c r="AP587" s="11">
        <f>if(surveydata3!AL586="", 0, 1)</f>
        <v>0</v>
      </c>
      <c r="AQ587" s="11">
        <f>if(surveydata3!AM586="", 0, 1)</f>
        <v>1</v>
      </c>
      <c r="AR587" s="11">
        <f>if(surveydata3!AN586="", 0, 1)</f>
        <v>0</v>
      </c>
      <c r="AU587" t="str">
        <f t="shared" si="7"/>
        <v/>
      </c>
      <c r="AX587" t="str">
        <f t="shared" si="8"/>
        <v/>
      </c>
      <c r="BA587" t="str">
        <f t="shared" si="9"/>
        <v/>
      </c>
      <c r="BD587" s="2" t="s">
        <v>84</v>
      </c>
      <c r="BF587" t="str">
        <f t="shared" si="10"/>
        <v>Friend / word of mouth</v>
      </c>
      <c r="BG587" s="2">
        <v>9.0</v>
      </c>
      <c r="BH587" s="2" t="s">
        <v>2785</v>
      </c>
      <c r="BK587" s="2">
        <v>0.0</v>
      </c>
    </row>
    <row r="588">
      <c r="A588" s="2">
        <v>585.0</v>
      </c>
      <c r="B588">
        <f>if(surveydata3!D587="", 0, 1)</f>
        <v>1</v>
      </c>
      <c r="C588">
        <f>if(surveydata3!E587="", 0, 1)</f>
        <v>0</v>
      </c>
      <c r="D588">
        <f>if(surveydata3!F587="", 0, 1)</f>
        <v>0</v>
      </c>
      <c r="E588">
        <f>if(surveydata3!G587="", 0, 1)</f>
        <v>0</v>
      </c>
      <c r="F588">
        <f>if(surveydata3!H587="", 0, 1)</f>
        <v>0</v>
      </c>
      <c r="G588">
        <f>if(surveydata3!I587="", 0, 1)</f>
        <v>0</v>
      </c>
      <c r="H588" s="4">
        <v>33254.0</v>
      </c>
      <c r="I588" s="2">
        <f t="shared" si="1"/>
        <v>27</v>
      </c>
      <c r="J588" s="2">
        <v>8.0</v>
      </c>
      <c r="K588" s="2">
        <v>15.0</v>
      </c>
      <c r="L588" s="2">
        <v>10.0</v>
      </c>
      <c r="M588" s="2">
        <v>12.0</v>
      </c>
      <c r="N588" s="2" t="s">
        <v>405</v>
      </c>
      <c r="O588" s="2">
        <v>1.0</v>
      </c>
      <c r="R588" t="str">
        <f t="shared" si="2"/>
        <v/>
      </c>
      <c r="U588" t="str">
        <f t="shared" si="3"/>
        <v/>
      </c>
      <c r="V588" s="2">
        <v>1.0</v>
      </c>
      <c r="W588" s="2" t="s">
        <v>35</v>
      </c>
      <c r="Y588" t="str">
        <f t="shared" si="4"/>
        <v>Data Analyst</v>
      </c>
      <c r="Z588" s="2" t="s">
        <v>451</v>
      </c>
      <c r="AB588" t="str">
        <f t="shared" si="5"/>
        <v>Intern</v>
      </c>
      <c r="AC588" s="2" t="s">
        <v>322</v>
      </c>
      <c r="AE588" t="str">
        <f t="shared" si="6"/>
        <v>Insurance</v>
      </c>
      <c r="AF588" s="2">
        <v>1.0</v>
      </c>
      <c r="AG588" s="2" t="s">
        <v>2786</v>
      </c>
      <c r="AH588" s="2" t="s">
        <v>114</v>
      </c>
      <c r="AI588" s="11">
        <f>if(surveydata3!AE587="", 0, 1)</f>
        <v>0</v>
      </c>
      <c r="AJ588" s="11">
        <f>if(surveydata3!AF587="", 0, 1)</f>
        <v>0</v>
      </c>
      <c r="AK588" s="11">
        <f>if(surveydata3!AG587="", 0, 1)</f>
        <v>0</v>
      </c>
      <c r="AL588" s="11">
        <f>if(surveydata3!AH587="", 0, 1)</f>
        <v>1</v>
      </c>
      <c r="AM588" s="11">
        <f>if(surveydata3!AI587="", 0, 1)</f>
        <v>0</v>
      </c>
      <c r="AN588" s="11">
        <f>if(surveydata3!AJ587="", 0, 1)</f>
        <v>0</v>
      </c>
      <c r="AO588" s="11">
        <f>if(surveydata3!AK587="", 0, 1)</f>
        <v>0</v>
      </c>
      <c r="AP588" s="11">
        <f>if(surveydata3!AL587="", 0, 1)</f>
        <v>0</v>
      </c>
      <c r="AQ588" s="11">
        <f>if(surveydata3!AM587="", 0, 1)</f>
        <v>0</v>
      </c>
      <c r="AR588" s="11">
        <f>if(surveydata3!AN587="", 0, 1)</f>
        <v>0</v>
      </c>
      <c r="AS588" s="2" t="s">
        <v>116</v>
      </c>
      <c r="AU588" t="str">
        <f t="shared" si="7"/>
        <v>Stack Overflow</v>
      </c>
      <c r="AV588" s="2">
        <v>6.0</v>
      </c>
      <c r="AX588">
        <f t="shared" si="8"/>
        <v>6</v>
      </c>
      <c r="AY588" s="2">
        <v>6.0</v>
      </c>
      <c r="BA588">
        <f t="shared" si="9"/>
        <v>6</v>
      </c>
      <c r="BB588" s="2">
        <v>6.0</v>
      </c>
      <c r="BC588" s="2" t="s">
        <v>2787</v>
      </c>
      <c r="BD588" s="2" t="s">
        <v>101</v>
      </c>
      <c r="BF588" t="str">
        <f t="shared" si="10"/>
        <v>Google</v>
      </c>
      <c r="BG588" s="2">
        <v>10.0</v>
      </c>
      <c r="BH588" s="2" t="s">
        <v>2788</v>
      </c>
      <c r="BI588" s="2" t="s">
        <v>332</v>
      </c>
      <c r="BJ588" s="2" t="s">
        <v>2789</v>
      </c>
      <c r="BK588" s="2">
        <v>1.0</v>
      </c>
    </row>
    <row r="589">
      <c r="A589" s="2">
        <v>586.0</v>
      </c>
      <c r="B589">
        <f>if(surveydata3!D588="", 0, 1)</f>
        <v>1</v>
      </c>
      <c r="C589">
        <f>if(surveydata3!E588="", 0, 1)</f>
        <v>1</v>
      </c>
      <c r="D589">
        <f>if(surveydata3!F588="", 0, 1)</f>
        <v>0</v>
      </c>
      <c r="E589">
        <f>if(surveydata3!G588="", 0, 1)</f>
        <v>1</v>
      </c>
      <c r="F589">
        <f>if(surveydata3!H588="", 0, 1)</f>
        <v>1</v>
      </c>
      <c r="G589">
        <f>if(surveydata3!I588="", 0, 1)</f>
        <v>0</v>
      </c>
      <c r="I589" s="2" t="str">
        <f t="shared" si="1"/>
        <v/>
      </c>
      <c r="J589" s="2">
        <v>8.0</v>
      </c>
      <c r="K589" s="2">
        <v>0.0</v>
      </c>
      <c r="L589" s="2">
        <v>10.0</v>
      </c>
      <c r="M589" s="2">
        <v>15.0</v>
      </c>
      <c r="N589" s="2" t="s">
        <v>70</v>
      </c>
      <c r="O589" s="2">
        <v>0.0</v>
      </c>
      <c r="P589" s="2" t="s">
        <v>108</v>
      </c>
      <c r="R589" t="str">
        <f t="shared" si="2"/>
        <v>jacket (brand is TBD... probably Patagonia)</v>
      </c>
      <c r="T589" s="2" t="s">
        <v>2790</v>
      </c>
      <c r="U589" t="str">
        <f t="shared" si="3"/>
        <v>"U live and U learn"</v>
      </c>
      <c r="V589" s="2">
        <v>1.0</v>
      </c>
      <c r="W589" s="2" t="s">
        <v>631</v>
      </c>
      <c r="Y589" t="str">
        <f t="shared" si="4"/>
        <v>Self employed</v>
      </c>
      <c r="Z589" s="2" t="s">
        <v>111</v>
      </c>
      <c r="AB589" t="str">
        <f t="shared" si="5"/>
        <v>Individual Contributor</v>
      </c>
      <c r="AC589" s="2" t="s">
        <v>123</v>
      </c>
      <c r="AE589" t="str">
        <f t="shared" si="6"/>
        <v>Technology &amp; Internet</v>
      </c>
      <c r="AF589" s="2">
        <v>2.0</v>
      </c>
      <c r="AH589" s="2" t="s">
        <v>78</v>
      </c>
      <c r="AI589" s="11">
        <f>if(surveydata3!AE588="", 0, 1)</f>
        <v>0</v>
      </c>
      <c r="AJ589" s="11">
        <f>if(surveydata3!AF588="", 0, 1)</f>
        <v>0</v>
      </c>
      <c r="AK589" s="11">
        <f>if(surveydata3!AG588="", 0, 1)</f>
        <v>0</v>
      </c>
      <c r="AL589" s="11">
        <f>if(surveydata3!AH588="", 0, 1)</f>
        <v>1</v>
      </c>
      <c r="AM589" s="11">
        <f>if(surveydata3!AI588="", 0, 1)</f>
        <v>0</v>
      </c>
      <c r="AN589" s="11">
        <f>if(surveydata3!AJ588="", 0, 1)</f>
        <v>0</v>
      </c>
      <c r="AO589" s="11">
        <f>if(surveydata3!AK588="", 0, 1)</f>
        <v>0</v>
      </c>
      <c r="AP589" s="11">
        <f>if(surveydata3!AL588="", 0, 1)</f>
        <v>0</v>
      </c>
      <c r="AQ589" s="11">
        <f>if(surveydata3!AM588="", 0, 1)</f>
        <v>0</v>
      </c>
      <c r="AR589" s="11">
        <f>if(surveydata3!AN588="", 0, 1)</f>
        <v>0</v>
      </c>
      <c r="AS589" s="2" t="s">
        <v>97</v>
      </c>
      <c r="AU589" t="str">
        <f t="shared" si="7"/>
        <v>Forums</v>
      </c>
      <c r="AV589" s="2">
        <v>5.0</v>
      </c>
      <c r="AX589">
        <f t="shared" si="8"/>
        <v>5</v>
      </c>
      <c r="AY589" s="2">
        <v>5.0</v>
      </c>
      <c r="BA589">
        <f t="shared" si="9"/>
        <v>5</v>
      </c>
      <c r="BB589" s="2">
        <v>20.0</v>
      </c>
      <c r="BC589" s="2" t="s">
        <v>2791</v>
      </c>
      <c r="BD589" s="2" t="s">
        <v>101</v>
      </c>
      <c r="BF589" t="str">
        <f t="shared" si="10"/>
        <v>Google</v>
      </c>
      <c r="BG589" s="2">
        <v>10.0</v>
      </c>
      <c r="BH589" s="2" t="s">
        <v>2792</v>
      </c>
      <c r="BI589" s="2" t="s">
        <v>2793</v>
      </c>
      <c r="BK589" s="2">
        <v>0.0</v>
      </c>
    </row>
    <row r="590">
      <c r="A590" s="2">
        <v>587.0</v>
      </c>
      <c r="B590">
        <f>if(surveydata3!D589="", 0, 1)</f>
        <v>1</v>
      </c>
      <c r="C590">
        <f>if(surveydata3!E589="", 0, 1)</f>
        <v>0</v>
      </c>
      <c r="D590">
        <f>if(surveydata3!F589="", 0, 1)</f>
        <v>0</v>
      </c>
      <c r="E590">
        <f>if(surveydata3!G589="", 0, 1)</f>
        <v>0</v>
      </c>
      <c r="F590">
        <f>if(surveydata3!H589="", 0, 1)</f>
        <v>0</v>
      </c>
      <c r="G590">
        <f>if(surveydata3!I589="", 0, 1)</f>
        <v>0</v>
      </c>
      <c r="H590" s="4">
        <v>23682.0</v>
      </c>
      <c r="I590" s="2">
        <f t="shared" si="1"/>
        <v>53</v>
      </c>
      <c r="J590" s="2">
        <v>7.0</v>
      </c>
      <c r="K590" s="2">
        <v>90.0</v>
      </c>
      <c r="L590" s="2">
        <v>9.0</v>
      </c>
      <c r="M590" s="2">
        <v>4.0</v>
      </c>
      <c r="N590" s="2" t="s">
        <v>291</v>
      </c>
      <c r="O590" s="2">
        <v>1.0</v>
      </c>
      <c r="R590" t="str">
        <f t="shared" si="2"/>
        <v/>
      </c>
      <c r="U590" t="str">
        <f t="shared" si="3"/>
        <v/>
      </c>
      <c r="V590" s="2">
        <v>1.0</v>
      </c>
      <c r="W590" s="2" t="s">
        <v>1234</v>
      </c>
      <c r="Y590" t="str">
        <f t="shared" si="4"/>
        <v>Customer Service</v>
      </c>
      <c r="Z590" s="2" t="s">
        <v>111</v>
      </c>
      <c r="AB590" t="str">
        <f t="shared" si="5"/>
        <v>Individual Contributor</v>
      </c>
      <c r="AC590" s="2" t="s">
        <v>1410</v>
      </c>
      <c r="AE590" t="str">
        <f t="shared" si="6"/>
        <v>Food &amp; Beverages</v>
      </c>
      <c r="AF590" s="2">
        <v>2.0</v>
      </c>
      <c r="AG590" s="2" t="s">
        <v>2794</v>
      </c>
      <c r="AH590" s="2" t="s">
        <v>78</v>
      </c>
      <c r="AI590" s="11">
        <f>if(surveydata3!AE589="", 0, 1)</f>
        <v>0</v>
      </c>
      <c r="AJ590" s="11">
        <f>if(surveydata3!AF589="", 0, 1)</f>
        <v>0</v>
      </c>
      <c r="AK590" s="11">
        <f>if(surveydata3!AG589="", 0, 1)</f>
        <v>0</v>
      </c>
      <c r="AL590" s="11">
        <f>if(surveydata3!AH589="", 0, 1)</f>
        <v>0</v>
      </c>
      <c r="AM590" s="11">
        <f>if(surveydata3!AI589="", 0, 1)</f>
        <v>1</v>
      </c>
      <c r="AN590" s="11">
        <f>if(surveydata3!AJ589="", 0, 1)</f>
        <v>0</v>
      </c>
      <c r="AO590" s="11">
        <f>if(surveydata3!AK589="", 0, 1)</f>
        <v>0</v>
      </c>
      <c r="AP590" s="11">
        <f>if(surveydata3!AL589="", 0, 1)</f>
        <v>0</v>
      </c>
      <c r="AQ590" s="11">
        <f>if(surveydata3!AM589="", 0, 1)</f>
        <v>0</v>
      </c>
      <c r="AR590" s="11">
        <f>if(surveydata3!AN589="", 0, 1)</f>
        <v>0</v>
      </c>
      <c r="AS590" s="2" t="s">
        <v>79</v>
      </c>
      <c r="AU590" t="str">
        <f t="shared" si="7"/>
        <v>Slack Channel</v>
      </c>
      <c r="AW590" s="2">
        <v>14.0</v>
      </c>
      <c r="AX590">
        <f t="shared" si="8"/>
        <v>14</v>
      </c>
      <c r="AZ590" s="2">
        <v>14.0</v>
      </c>
      <c r="BA590">
        <f t="shared" si="9"/>
        <v>14</v>
      </c>
      <c r="BB590" s="2">
        <v>10.0</v>
      </c>
      <c r="BC590" s="2" t="s">
        <v>2795</v>
      </c>
      <c r="BD590" s="2" t="s">
        <v>101</v>
      </c>
      <c r="BF590" t="str">
        <f t="shared" si="10"/>
        <v>Google</v>
      </c>
      <c r="BG590" s="2">
        <v>10.0</v>
      </c>
      <c r="BH590" s="2" t="s">
        <v>2796</v>
      </c>
      <c r="BI590" s="2" t="s">
        <v>2797</v>
      </c>
      <c r="BJ590" s="2" t="s">
        <v>2798</v>
      </c>
      <c r="BK590" s="2">
        <v>1.0</v>
      </c>
    </row>
    <row r="591">
      <c r="A591" s="2">
        <v>588.0</v>
      </c>
      <c r="B591">
        <f>if(surveydata3!D590="", 0, 1)</f>
        <v>1</v>
      </c>
      <c r="C591">
        <f>if(surveydata3!E590="", 0, 1)</f>
        <v>0</v>
      </c>
      <c r="D591">
        <f>if(surveydata3!F590="", 0, 1)</f>
        <v>0</v>
      </c>
      <c r="E591">
        <f>if(surveydata3!G590="", 0, 1)</f>
        <v>0</v>
      </c>
      <c r="F591">
        <f>if(surveydata3!H590="", 0, 1)</f>
        <v>0</v>
      </c>
      <c r="G591">
        <f>if(surveydata3!I590="", 0, 1)</f>
        <v>0</v>
      </c>
      <c r="H591" s="4">
        <v>24696.0</v>
      </c>
      <c r="I591" s="2">
        <f t="shared" si="1"/>
        <v>51</v>
      </c>
      <c r="J591" s="2">
        <v>4.0</v>
      </c>
      <c r="K591" s="2">
        <v>60.0</v>
      </c>
      <c r="L591" s="2">
        <v>10.0</v>
      </c>
      <c r="M591" s="2">
        <v>15.0</v>
      </c>
      <c r="N591" s="2" t="s">
        <v>167</v>
      </c>
      <c r="O591" s="2">
        <v>0.0</v>
      </c>
      <c r="P591" s="2" t="s">
        <v>129</v>
      </c>
      <c r="R591" t="str">
        <f t="shared" si="2"/>
        <v>backpack</v>
      </c>
      <c r="S591" s="2" t="s">
        <v>90</v>
      </c>
      <c r="U591" t="str">
        <f t="shared" si="3"/>
        <v>”Math - all the cool kids are doing it”</v>
      </c>
      <c r="V591" s="2">
        <v>1.0</v>
      </c>
      <c r="W591" s="2" t="s">
        <v>315</v>
      </c>
      <c r="Y591" t="str">
        <f t="shared" si="4"/>
        <v>Software Engineer</v>
      </c>
      <c r="Z591" s="2" t="s">
        <v>75</v>
      </c>
      <c r="AB591" t="str">
        <f t="shared" si="5"/>
        <v>Manager</v>
      </c>
      <c r="AC591" s="2" t="s">
        <v>412</v>
      </c>
      <c r="AE591" t="str">
        <f t="shared" si="6"/>
        <v>Transportation &amp; Delivery</v>
      </c>
      <c r="AF591" s="2">
        <v>27.0</v>
      </c>
      <c r="AG591" s="2" t="s">
        <v>2799</v>
      </c>
      <c r="AH591" s="2" t="s">
        <v>78</v>
      </c>
      <c r="AI591" s="11">
        <f>if(surveydata3!AE590="", 0, 1)</f>
        <v>0</v>
      </c>
      <c r="AJ591" s="11">
        <f>if(surveydata3!AF590="", 0, 1)</f>
        <v>0</v>
      </c>
      <c r="AK591" s="11">
        <f>if(surveydata3!AG590="", 0, 1)</f>
        <v>0</v>
      </c>
      <c r="AL591" s="11">
        <f>if(surveydata3!AH590="", 0, 1)</f>
        <v>1</v>
      </c>
      <c r="AM591" s="11">
        <f>if(surveydata3!AI590="", 0, 1)</f>
        <v>0</v>
      </c>
      <c r="AN591" s="11">
        <f>if(surveydata3!AJ590="", 0, 1)</f>
        <v>0</v>
      </c>
      <c r="AO591" s="11">
        <f>if(surveydata3!AK590="", 0, 1)</f>
        <v>0</v>
      </c>
      <c r="AP591" s="11">
        <f>if(surveydata3!AL590="", 0, 1)</f>
        <v>0</v>
      </c>
      <c r="AQ591" s="11">
        <f>if(surveydata3!AM590="", 0, 1)</f>
        <v>0</v>
      </c>
      <c r="AR591" s="11">
        <f>if(surveydata3!AN590="", 0, 1)</f>
        <v>0</v>
      </c>
      <c r="AS591" s="2" t="s">
        <v>97</v>
      </c>
      <c r="AU591" t="str">
        <f t="shared" si="7"/>
        <v>Forums</v>
      </c>
      <c r="AW591" s="2">
        <v>20.0</v>
      </c>
      <c r="AX591">
        <f t="shared" si="8"/>
        <v>20</v>
      </c>
      <c r="AZ591" s="2">
        <v>10.0</v>
      </c>
      <c r="BA591">
        <f t="shared" si="9"/>
        <v>10</v>
      </c>
      <c r="BB591" s="2">
        <v>1000.0</v>
      </c>
      <c r="BC591" s="2" t="s">
        <v>2800</v>
      </c>
      <c r="BE591" s="2" t="s">
        <v>2801</v>
      </c>
      <c r="BF591" t="str">
        <f t="shared" si="10"/>
        <v>Hacker News</v>
      </c>
      <c r="BG591" s="2">
        <v>8.0</v>
      </c>
      <c r="BH591" s="2" t="s">
        <v>2802</v>
      </c>
      <c r="BI591" s="2" t="s">
        <v>2803</v>
      </c>
      <c r="BJ591" s="2" t="s">
        <v>2804</v>
      </c>
      <c r="BK591" s="2">
        <v>1.0</v>
      </c>
    </row>
    <row r="592">
      <c r="A592" s="2">
        <v>589.0</v>
      </c>
      <c r="B592">
        <f>if(surveydata3!D591="", 0, 1)</f>
        <v>1</v>
      </c>
      <c r="C592">
        <f>if(surveydata3!E591="", 0, 1)</f>
        <v>0</v>
      </c>
      <c r="D592">
        <f>if(surveydata3!F591="", 0, 1)</f>
        <v>0</v>
      </c>
      <c r="E592">
        <f>if(surveydata3!G591="", 0, 1)</f>
        <v>1</v>
      </c>
      <c r="F592">
        <f>if(surveydata3!H591="", 0, 1)</f>
        <v>1</v>
      </c>
      <c r="G592">
        <f>if(surveydata3!I591="", 0, 1)</f>
        <v>0</v>
      </c>
      <c r="H592" s="4">
        <v>32979.0</v>
      </c>
      <c r="I592" s="2">
        <f t="shared" si="1"/>
        <v>28</v>
      </c>
      <c r="J592" s="2">
        <v>8.0</v>
      </c>
      <c r="K592" s="2">
        <v>90.0</v>
      </c>
      <c r="L592" s="2">
        <v>11.0</v>
      </c>
      <c r="M592" s="2">
        <v>20.0</v>
      </c>
      <c r="N592" s="2" t="s">
        <v>70</v>
      </c>
      <c r="O592" s="2">
        <v>1.0</v>
      </c>
      <c r="R592" t="str">
        <f t="shared" si="2"/>
        <v/>
      </c>
      <c r="U592" t="str">
        <f t="shared" si="3"/>
        <v/>
      </c>
      <c r="V592" s="2">
        <v>1.0</v>
      </c>
      <c r="W592" s="2" t="s">
        <v>315</v>
      </c>
      <c r="Y592" t="str">
        <f t="shared" si="4"/>
        <v>Software Engineer</v>
      </c>
      <c r="Z592" s="2" t="s">
        <v>111</v>
      </c>
      <c r="AB592" t="str">
        <f t="shared" si="5"/>
        <v>Individual Contributor</v>
      </c>
      <c r="AC592" s="2" t="s">
        <v>123</v>
      </c>
      <c r="AE592" t="str">
        <f t="shared" si="6"/>
        <v>Technology &amp; Internet</v>
      </c>
      <c r="AF592" s="2">
        <v>2.0</v>
      </c>
      <c r="AG592" s="2" t="s">
        <v>2805</v>
      </c>
      <c r="AH592" s="2" t="s">
        <v>114</v>
      </c>
      <c r="AI592" s="11">
        <f>if(surveydata3!AE591="", 0, 1)</f>
        <v>0</v>
      </c>
      <c r="AJ592" s="11">
        <f>if(surveydata3!AF591="", 0, 1)</f>
        <v>0</v>
      </c>
      <c r="AK592" s="11">
        <f>if(surveydata3!AG591="", 0, 1)</f>
        <v>0</v>
      </c>
      <c r="AL592" s="11">
        <f>if(surveydata3!AH591="", 0, 1)</f>
        <v>0</v>
      </c>
      <c r="AM592" s="11">
        <f>if(surveydata3!AI591="", 0, 1)</f>
        <v>0</v>
      </c>
      <c r="AN592" s="11">
        <f>if(surveydata3!AJ591="", 0, 1)</f>
        <v>0</v>
      </c>
      <c r="AO592" s="11">
        <f>if(surveydata3!AK591="", 0, 1)</f>
        <v>0</v>
      </c>
      <c r="AP592" s="11">
        <f>if(surveydata3!AL591="", 0, 1)</f>
        <v>0</v>
      </c>
      <c r="AQ592" s="11">
        <f>if(surveydata3!AM591="", 0, 1)</f>
        <v>1</v>
      </c>
      <c r="AR592" s="11">
        <f>if(surveydata3!AN591="", 0, 1)</f>
        <v>0</v>
      </c>
      <c r="AU592" t="str">
        <f t="shared" si="7"/>
        <v/>
      </c>
      <c r="AX592" t="str">
        <f t="shared" si="8"/>
        <v/>
      </c>
      <c r="BA592" t="str">
        <f t="shared" si="9"/>
        <v/>
      </c>
      <c r="BD592" s="2" t="s">
        <v>292</v>
      </c>
      <c r="BF592" t="str">
        <f t="shared" si="10"/>
        <v>Facebook</v>
      </c>
      <c r="BG592" s="2">
        <v>10.0</v>
      </c>
      <c r="BH592" s="2" t="s">
        <v>2806</v>
      </c>
      <c r="BI592" s="2" t="s">
        <v>2807</v>
      </c>
      <c r="BJ592" s="2" t="s">
        <v>2808</v>
      </c>
      <c r="BK592" s="2">
        <v>1.0</v>
      </c>
    </row>
    <row r="593">
      <c r="A593" s="2">
        <v>590.0</v>
      </c>
      <c r="B593">
        <f>if(surveydata3!D592="", 0, 1)</f>
        <v>0</v>
      </c>
      <c r="C593">
        <f>if(surveydata3!E592="", 0, 1)</f>
        <v>1</v>
      </c>
      <c r="D593">
        <f>if(surveydata3!F592="", 0, 1)</f>
        <v>0</v>
      </c>
      <c r="E593">
        <f>if(surveydata3!G592="", 0, 1)</f>
        <v>0</v>
      </c>
      <c r="F593">
        <f>if(surveydata3!H592="", 0, 1)</f>
        <v>0</v>
      </c>
      <c r="G593">
        <f>if(surveydata3!I592="", 0, 1)</f>
        <v>0</v>
      </c>
      <c r="H593" s="4">
        <v>25775.0</v>
      </c>
      <c r="I593" s="2">
        <f t="shared" si="1"/>
        <v>48</v>
      </c>
      <c r="J593" s="2">
        <v>6.0</v>
      </c>
      <c r="K593" s="2">
        <v>21.0</v>
      </c>
      <c r="L593" s="2">
        <v>12.0</v>
      </c>
      <c r="M593" s="2">
        <v>20.0</v>
      </c>
      <c r="N593" s="2" t="s">
        <v>128</v>
      </c>
      <c r="O593" s="2">
        <v>0.0</v>
      </c>
      <c r="P593" s="2" t="s">
        <v>71</v>
      </c>
      <c r="R593" t="str">
        <f t="shared" si="2"/>
        <v>hoodie</v>
      </c>
      <c r="S593" s="2" t="s">
        <v>130</v>
      </c>
      <c r="U593" t="str">
        <f t="shared" si="3"/>
        <v>“Machine learning for life”</v>
      </c>
      <c r="V593" s="2">
        <v>1.0</v>
      </c>
      <c r="W593" s="2" t="s">
        <v>121</v>
      </c>
      <c r="Y593" t="str">
        <f t="shared" si="4"/>
        <v>Data Engineer</v>
      </c>
      <c r="Z593" s="2" t="s">
        <v>111</v>
      </c>
      <c r="AB593" t="str">
        <f t="shared" si="5"/>
        <v>Individual Contributor</v>
      </c>
      <c r="AC593" s="2" t="s">
        <v>760</v>
      </c>
      <c r="AE593" t="str">
        <f t="shared" si="6"/>
        <v>Airlines &amp; Aerospace (including Defense)</v>
      </c>
      <c r="AF593" s="2">
        <v>15.0</v>
      </c>
      <c r="AG593" s="2" t="s">
        <v>2809</v>
      </c>
      <c r="AH593" s="2" t="s">
        <v>78</v>
      </c>
      <c r="AI593" s="11">
        <f>if(surveydata3!AE592="", 0, 1)</f>
        <v>0</v>
      </c>
      <c r="AJ593" s="11">
        <f>if(surveydata3!AF592="", 0, 1)</f>
        <v>0</v>
      </c>
      <c r="AK593" s="11">
        <f>if(surveydata3!AG592="", 0, 1)</f>
        <v>0</v>
      </c>
      <c r="AL593" s="11">
        <f>if(surveydata3!AH592="", 0, 1)</f>
        <v>1</v>
      </c>
      <c r="AM593" s="11">
        <f>if(surveydata3!AI592="", 0, 1)</f>
        <v>0</v>
      </c>
      <c r="AN593" s="11">
        <f>if(surveydata3!AJ592="", 0, 1)</f>
        <v>0</v>
      </c>
      <c r="AO593" s="11">
        <f>if(surveydata3!AK592="", 0, 1)</f>
        <v>0</v>
      </c>
      <c r="AP593" s="11">
        <f>if(surveydata3!AL592="", 0, 1)</f>
        <v>0</v>
      </c>
      <c r="AQ593" s="11">
        <f>if(surveydata3!AM592="", 0, 1)</f>
        <v>0</v>
      </c>
      <c r="AR593" s="11">
        <f>if(surveydata3!AN592="", 0, 1)</f>
        <v>0</v>
      </c>
      <c r="AS593" s="2" t="s">
        <v>97</v>
      </c>
      <c r="AU593" t="str">
        <f t="shared" si="7"/>
        <v>Forums</v>
      </c>
      <c r="AV593" s="2">
        <v>3.0</v>
      </c>
      <c r="AX593">
        <f t="shared" si="8"/>
        <v>3</v>
      </c>
      <c r="AZ593" s="2">
        <v>10.0</v>
      </c>
      <c r="BA593">
        <f t="shared" si="9"/>
        <v>10</v>
      </c>
      <c r="BB593" s="2">
        <v>10.0</v>
      </c>
      <c r="BC593" s="2" t="s">
        <v>2810</v>
      </c>
      <c r="BD593" s="2" t="s">
        <v>101</v>
      </c>
      <c r="BF593" t="str">
        <f t="shared" si="10"/>
        <v>Google</v>
      </c>
      <c r="BG593" s="2">
        <v>9.0</v>
      </c>
      <c r="BH593" s="2" t="s">
        <v>2811</v>
      </c>
      <c r="BI593" s="2" t="s">
        <v>2812</v>
      </c>
      <c r="BJ593" s="2" t="s">
        <v>2813</v>
      </c>
      <c r="BK593" s="2">
        <v>0.0</v>
      </c>
    </row>
    <row r="594">
      <c r="A594" s="2">
        <v>591.0</v>
      </c>
      <c r="B594">
        <f>if(surveydata3!D593="", 0, 1)</f>
        <v>1</v>
      </c>
      <c r="C594">
        <f>if(surveydata3!E593="", 0, 1)</f>
        <v>0</v>
      </c>
      <c r="D594">
        <f>if(surveydata3!F593="", 0, 1)</f>
        <v>0</v>
      </c>
      <c r="E594">
        <f>if(surveydata3!G593="", 0, 1)</f>
        <v>0</v>
      </c>
      <c r="F594">
        <f>if(surveydata3!H593="", 0, 1)</f>
        <v>1</v>
      </c>
      <c r="G594">
        <f>if(surveydata3!I593="", 0, 1)</f>
        <v>0</v>
      </c>
      <c r="H594" s="4">
        <v>26909.0</v>
      </c>
      <c r="I594" s="2">
        <f t="shared" si="1"/>
        <v>45</v>
      </c>
      <c r="J594" s="2">
        <v>8.0</v>
      </c>
      <c r="K594" s="2">
        <v>20.0</v>
      </c>
      <c r="L594" s="2">
        <v>14.0</v>
      </c>
      <c r="M594" s="2">
        <v>1.0</v>
      </c>
      <c r="N594" s="2" t="s">
        <v>291</v>
      </c>
      <c r="O594" s="2">
        <v>1.0</v>
      </c>
      <c r="R594" t="str">
        <f t="shared" si="2"/>
        <v/>
      </c>
      <c r="U594" t="str">
        <f t="shared" si="3"/>
        <v/>
      </c>
      <c r="V594" s="2">
        <v>1.0</v>
      </c>
      <c r="W594" s="2" t="s">
        <v>315</v>
      </c>
      <c r="Y594" t="str">
        <f t="shared" si="4"/>
        <v>Software Engineer</v>
      </c>
      <c r="Z594" s="2" t="s">
        <v>111</v>
      </c>
      <c r="AB594" t="str">
        <f t="shared" si="5"/>
        <v>Individual Contributor</v>
      </c>
      <c r="AC594" s="2" t="s">
        <v>760</v>
      </c>
      <c r="AE594" t="str">
        <f t="shared" si="6"/>
        <v>Airlines &amp; Aerospace (including Defense)</v>
      </c>
      <c r="AF594" s="2">
        <v>20.0</v>
      </c>
      <c r="AG594" s="2" t="s">
        <v>2814</v>
      </c>
      <c r="AH594" s="2" t="s">
        <v>114</v>
      </c>
      <c r="AI594" s="11">
        <f>if(surveydata3!AE593="", 0, 1)</f>
        <v>0</v>
      </c>
      <c r="AJ594" s="11">
        <f>if(surveydata3!AF593="", 0, 1)</f>
        <v>0</v>
      </c>
      <c r="AK594" s="11">
        <f>if(surveydata3!AG593="", 0, 1)</f>
        <v>0</v>
      </c>
      <c r="AL594" s="11">
        <f>if(surveydata3!AH593="", 0, 1)</f>
        <v>0</v>
      </c>
      <c r="AM594" s="11">
        <f>if(surveydata3!AI593="", 0, 1)</f>
        <v>0</v>
      </c>
      <c r="AN594" s="11">
        <f>if(surveydata3!AJ593="", 0, 1)</f>
        <v>1</v>
      </c>
      <c r="AO594" s="11">
        <f>if(surveydata3!AK593="", 0, 1)</f>
        <v>0</v>
      </c>
      <c r="AP594" s="11">
        <f>if(surveydata3!AL593="", 0, 1)</f>
        <v>0</v>
      </c>
      <c r="AQ594" s="11">
        <f>if(surveydata3!AM593="", 0, 1)</f>
        <v>0</v>
      </c>
      <c r="AR594" s="11">
        <f>if(surveydata3!AN593="", 0, 1)</f>
        <v>0</v>
      </c>
      <c r="AS594" s="2" t="s">
        <v>79</v>
      </c>
      <c r="AU594" t="str">
        <f t="shared" si="7"/>
        <v>Slack Channel</v>
      </c>
      <c r="AV594" s="2">
        <v>2.0</v>
      </c>
      <c r="AX594">
        <f t="shared" si="8"/>
        <v>2</v>
      </c>
      <c r="AY594" s="2">
        <v>6.0</v>
      </c>
      <c r="BA594">
        <f t="shared" si="9"/>
        <v>6</v>
      </c>
      <c r="BB594" s="2">
        <v>40.0</v>
      </c>
      <c r="BC594" s="2" t="s">
        <v>2815</v>
      </c>
      <c r="BD594" s="2" t="s">
        <v>101</v>
      </c>
      <c r="BF594" t="str">
        <f t="shared" si="10"/>
        <v>Google</v>
      </c>
      <c r="BG594" s="2">
        <v>8.0</v>
      </c>
      <c r="BH594" s="2" t="s">
        <v>2816</v>
      </c>
      <c r="BI594" s="2" t="s">
        <v>2817</v>
      </c>
      <c r="BK594" s="2">
        <v>1.0</v>
      </c>
    </row>
    <row r="595">
      <c r="A595" s="2">
        <v>592.0</v>
      </c>
      <c r="B595">
        <f>if(surveydata3!D594="", 0, 1)</f>
        <v>1</v>
      </c>
      <c r="C595">
        <f>if(surveydata3!E594="", 0, 1)</f>
        <v>1</v>
      </c>
      <c r="D595">
        <f>if(surveydata3!F594="", 0, 1)</f>
        <v>0</v>
      </c>
      <c r="E595">
        <f>if(surveydata3!G594="", 0, 1)</f>
        <v>0</v>
      </c>
      <c r="F595">
        <f>if(surveydata3!H594="", 0, 1)</f>
        <v>0</v>
      </c>
      <c r="G595">
        <f>if(surveydata3!I594="", 0, 1)</f>
        <v>0</v>
      </c>
      <c r="H595" s="4">
        <v>31594.0</v>
      </c>
      <c r="I595" s="2">
        <f t="shared" si="1"/>
        <v>32</v>
      </c>
      <c r="J595" s="2">
        <v>7.0</v>
      </c>
      <c r="K595" s="2">
        <v>60.0</v>
      </c>
      <c r="L595" s="2">
        <v>10.0</v>
      </c>
      <c r="M595" s="2">
        <v>40.0</v>
      </c>
      <c r="N595" s="2" t="s">
        <v>327</v>
      </c>
      <c r="O595" s="2">
        <v>1.0</v>
      </c>
      <c r="R595" t="str">
        <f t="shared" si="2"/>
        <v/>
      </c>
      <c r="U595" t="str">
        <f t="shared" si="3"/>
        <v/>
      </c>
      <c r="V595" s="2">
        <v>1.0</v>
      </c>
      <c r="W595" s="2" t="s">
        <v>315</v>
      </c>
      <c r="Y595" t="str">
        <f t="shared" si="4"/>
        <v>Software Engineer</v>
      </c>
      <c r="Z595" s="2" t="s">
        <v>75</v>
      </c>
      <c r="AB595" t="str">
        <f t="shared" si="5"/>
        <v>Manager</v>
      </c>
      <c r="AC595" s="2" t="s">
        <v>123</v>
      </c>
      <c r="AE595" t="str">
        <f t="shared" si="6"/>
        <v>Technology &amp; Internet</v>
      </c>
      <c r="AF595" s="2">
        <v>6.0</v>
      </c>
      <c r="AG595" s="2" t="s">
        <v>2818</v>
      </c>
      <c r="AH595" s="2" t="s">
        <v>114</v>
      </c>
      <c r="AI595" s="11">
        <f>if(surveydata3!AE594="", 0, 1)</f>
        <v>0</v>
      </c>
      <c r="AJ595" s="11">
        <f>if(surveydata3!AF594="", 0, 1)</f>
        <v>0</v>
      </c>
      <c r="AK595" s="11">
        <f>if(surveydata3!AG594="", 0, 1)</f>
        <v>0</v>
      </c>
      <c r="AL595" s="11">
        <f>if(surveydata3!AH594="", 0, 1)</f>
        <v>0</v>
      </c>
      <c r="AM595" s="11">
        <f>if(surveydata3!AI594="", 0, 1)</f>
        <v>0</v>
      </c>
      <c r="AN595" s="11">
        <f>if(surveydata3!AJ594="", 0, 1)</f>
        <v>1</v>
      </c>
      <c r="AO595" s="11">
        <f>if(surveydata3!AK594="", 0, 1)</f>
        <v>0</v>
      </c>
      <c r="AP595" s="11">
        <f>if(surveydata3!AL594="", 0, 1)</f>
        <v>0</v>
      </c>
      <c r="AQ595" s="11">
        <f>if(surveydata3!AM594="", 0, 1)</f>
        <v>0</v>
      </c>
      <c r="AR595" s="11">
        <f>if(surveydata3!AN594="", 0, 1)</f>
        <v>0</v>
      </c>
      <c r="AS595" s="2" t="s">
        <v>97</v>
      </c>
      <c r="AU595" t="str">
        <f t="shared" si="7"/>
        <v>Forums</v>
      </c>
      <c r="AV595" s="2">
        <v>6.0</v>
      </c>
      <c r="AX595">
        <f t="shared" si="8"/>
        <v>6</v>
      </c>
      <c r="AY595" s="2">
        <v>6.0</v>
      </c>
      <c r="BA595">
        <f t="shared" si="9"/>
        <v>6</v>
      </c>
      <c r="BB595" s="2">
        <v>6.0</v>
      </c>
      <c r="BC595" s="2" t="s">
        <v>2819</v>
      </c>
      <c r="BD595" s="2" t="s">
        <v>101</v>
      </c>
      <c r="BF595" t="str">
        <f t="shared" si="10"/>
        <v>Google</v>
      </c>
      <c r="BG595" s="2">
        <v>10.0</v>
      </c>
      <c r="BH595" s="2" t="s">
        <v>2820</v>
      </c>
      <c r="BI595" s="2" t="s">
        <v>2821</v>
      </c>
      <c r="BJ595" s="2" t="s">
        <v>2822</v>
      </c>
      <c r="BK595" s="2">
        <v>1.0</v>
      </c>
    </row>
    <row r="596">
      <c r="A596" s="2">
        <v>593.0</v>
      </c>
      <c r="B596">
        <f>if(surveydata3!D595="", 0, 1)</f>
        <v>0</v>
      </c>
      <c r="C596">
        <f>if(surveydata3!E595="", 0, 1)</f>
        <v>1</v>
      </c>
      <c r="D596">
        <f>if(surveydata3!F595="", 0, 1)</f>
        <v>0</v>
      </c>
      <c r="E596">
        <f>if(surveydata3!G595="", 0, 1)</f>
        <v>0</v>
      </c>
      <c r="F596">
        <f>if(surveydata3!H595="", 0, 1)</f>
        <v>0</v>
      </c>
      <c r="G596">
        <f>if(surveydata3!I595="", 0, 1)</f>
        <v>0</v>
      </c>
      <c r="H596" s="4">
        <v>25187.0</v>
      </c>
      <c r="I596" s="2">
        <f t="shared" si="1"/>
        <v>49</v>
      </c>
      <c r="J596" s="2">
        <v>6.0</v>
      </c>
      <c r="K596" s="2">
        <v>240.0</v>
      </c>
      <c r="L596" s="2">
        <v>8.0</v>
      </c>
      <c r="M596" s="2">
        <v>12.0</v>
      </c>
      <c r="N596" s="2" t="s">
        <v>134</v>
      </c>
      <c r="O596" s="2">
        <v>1.0</v>
      </c>
      <c r="R596" t="str">
        <f t="shared" si="2"/>
        <v/>
      </c>
      <c r="U596" t="str">
        <f t="shared" si="3"/>
        <v/>
      </c>
      <c r="V596" s="2">
        <v>1.0</v>
      </c>
      <c r="W596" s="2" t="s">
        <v>315</v>
      </c>
      <c r="Y596" t="str">
        <f t="shared" si="4"/>
        <v>Software Engineer</v>
      </c>
      <c r="Z596" s="2" t="s">
        <v>75</v>
      </c>
      <c r="AB596" t="str">
        <f t="shared" si="5"/>
        <v>Manager</v>
      </c>
      <c r="AD596" s="2" t="s">
        <v>2823</v>
      </c>
      <c r="AE596" t="str">
        <f t="shared" si="6"/>
        <v>Security service</v>
      </c>
      <c r="AF596" s="2">
        <v>20.0</v>
      </c>
      <c r="AG596" s="2" t="s">
        <v>2824</v>
      </c>
      <c r="AH596" s="2" t="s">
        <v>464</v>
      </c>
      <c r="AI596" s="11">
        <f>if(surveydata3!AE595="", 0, 1)</f>
        <v>0</v>
      </c>
      <c r="AJ596" s="11">
        <f>if(surveydata3!AF595="", 0, 1)</f>
        <v>0</v>
      </c>
      <c r="AK596" s="11">
        <f>if(surveydata3!AG595="", 0, 1)</f>
        <v>0</v>
      </c>
      <c r="AL596" s="11">
        <f>if(surveydata3!AH595="", 0, 1)</f>
        <v>0</v>
      </c>
      <c r="AM596" s="11">
        <f>if(surveydata3!AI595="", 0, 1)</f>
        <v>0</v>
      </c>
      <c r="AN596" s="11">
        <f>if(surveydata3!AJ595="", 0, 1)</f>
        <v>1</v>
      </c>
      <c r="AO596" s="11">
        <f>if(surveydata3!AK595="", 0, 1)</f>
        <v>0</v>
      </c>
      <c r="AP596" s="11">
        <f>if(surveydata3!AL595="", 0, 1)</f>
        <v>0</v>
      </c>
      <c r="AQ596" s="11">
        <f>if(surveydata3!AM595="", 0, 1)</f>
        <v>0</v>
      </c>
      <c r="AR596" s="11">
        <f>if(surveydata3!AN595="", 0, 1)</f>
        <v>1</v>
      </c>
      <c r="AS596" s="2" t="s">
        <v>79</v>
      </c>
      <c r="AU596" t="str">
        <f t="shared" si="7"/>
        <v>Slack Channel</v>
      </c>
      <c r="AW596" s="2">
        <v>10.0</v>
      </c>
      <c r="AX596">
        <f t="shared" si="8"/>
        <v>10</v>
      </c>
      <c r="AZ596" s="2">
        <v>30.0</v>
      </c>
      <c r="BA596">
        <f t="shared" si="9"/>
        <v>30</v>
      </c>
      <c r="BB596" s="2">
        <v>20.0</v>
      </c>
      <c r="BC596" s="2" t="s">
        <v>2826</v>
      </c>
      <c r="BD596" s="2" t="s">
        <v>101</v>
      </c>
      <c r="BF596" t="str">
        <f t="shared" si="10"/>
        <v>Google</v>
      </c>
      <c r="BG596" s="2">
        <v>10.0</v>
      </c>
      <c r="BH596" s="2" t="s">
        <v>2827</v>
      </c>
      <c r="BI596" s="2" t="s">
        <v>2828</v>
      </c>
      <c r="BJ596" s="2" t="s">
        <v>2829</v>
      </c>
      <c r="BK596" s="2">
        <v>1.0</v>
      </c>
    </row>
    <row r="597">
      <c r="A597" s="2">
        <v>594.0</v>
      </c>
      <c r="B597">
        <f>if(surveydata3!D596="", 0, 1)</f>
        <v>0</v>
      </c>
      <c r="C597">
        <f>if(surveydata3!E596="", 0, 1)</f>
        <v>0</v>
      </c>
      <c r="D597">
        <f>if(surveydata3!F596="", 0, 1)</f>
        <v>0</v>
      </c>
      <c r="E597">
        <f>if(surveydata3!G596="", 0, 1)</f>
        <v>0</v>
      </c>
      <c r="F597">
        <f>if(surveydata3!H596="", 0, 1)</f>
        <v>1</v>
      </c>
      <c r="G597">
        <f>if(surveydata3!I596="", 0, 1)</f>
        <v>0</v>
      </c>
      <c r="H597" s="4">
        <v>30504.0</v>
      </c>
      <c r="I597" s="2">
        <f t="shared" si="1"/>
        <v>35</v>
      </c>
      <c r="J597" s="2">
        <v>8.0</v>
      </c>
      <c r="K597" s="2">
        <v>30.0</v>
      </c>
      <c r="L597" s="2">
        <v>10.0</v>
      </c>
      <c r="M597" s="2">
        <v>30.0</v>
      </c>
      <c r="N597" s="2" t="s">
        <v>437</v>
      </c>
      <c r="O597" s="2">
        <v>1.0</v>
      </c>
      <c r="R597" t="str">
        <f t="shared" si="2"/>
        <v/>
      </c>
      <c r="U597" t="str">
        <f t="shared" si="3"/>
        <v/>
      </c>
      <c r="V597" s="2">
        <v>1.0</v>
      </c>
      <c r="W597" s="2" t="s">
        <v>315</v>
      </c>
      <c r="Y597" t="str">
        <f t="shared" si="4"/>
        <v>Software Engineer</v>
      </c>
      <c r="Z597" s="2" t="s">
        <v>147</v>
      </c>
      <c r="AB597" t="str">
        <f t="shared" si="5"/>
        <v>Not Applicable</v>
      </c>
      <c r="AC597" s="2" t="s">
        <v>123</v>
      </c>
      <c r="AE597" t="str">
        <f t="shared" si="6"/>
        <v>Technology &amp; Internet</v>
      </c>
      <c r="AF597" s="2">
        <v>12.0</v>
      </c>
      <c r="AG597" s="2" t="s">
        <v>2830</v>
      </c>
      <c r="AH597" s="2" t="s">
        <v>114</v>
      </c>
      <c r="AI597" s="11">
        <f>if(surveydata3!AE596="", 0, 1)</f>
        <v>0</v>
      </c>
      <c r="AJ597" s="11">
        <f>if(surveydata3!AF596="", 0, 1)</f>
        <v>0</v>
      </c>
      <c r="AK597" s="11">
        <f>if(surveydata3!AG596="", 0, 1)</f>
        <v>0</v>
      </c>
      <c r="AL597" s="11">
        <f>if(surveydata3!AH596="", 0, 1)</f>
        <v>0</v>
      </c>
      <c r="AM597" s="11">
        <f>if(surveydata3!AI596="", 0, 1)</f>
        <v>0</v>
      </c>
      <c r="AN597" s="11">
        <f>if(surveydata3!AJ596="", 0, 1)</f>
        <v>1</v>
      </c>
      <c r="AO597" s="11">
        <f>if(surveydata3!AK596="", 0, 1)</f>
        <v>0</v>
      </c>
      <c r="AP597" s="11">
        <f>if(surveydata3!AL596="", 0, 1)</f>
        <v>0</v>
      </c>
      <c r="AQ597" s="11">
        <f>if(surveydata3!AM596="", 0, 1)</f>
        <v>0</v>
      </c>
      <c r="AR597" s="11">
        <f>if(surveydata3!AN596="", 0, 1)</f>
        <v>0</v>
      </c>
      <c r="AT597" s="2" t="s">
        <v>2831</v>
      </c>
      <c r="AU597" t="str">
        <f t="shared" si="7"/>
        <v>Just googling for answers</v>
      </c>
      <c r="AV597" s="2">
        <v>3.0</v>
      </c>
      <c r="AX597">
        <f t="shared" si="8"/>
        <v>3</v>
      </c>
      <c r="AY597" s="2">
        <v>3.0</v>
      </c>
      <c r="BA597">
        <f t="shared" si="9"/>
        <v>3</v>
      </c>
      <c r="BB597" s="2">
        <v>6.0</v>
      </c>
      <c r="BC597" s="2" t="s">
        <v>2832</v>
      </c>
      <c r="BD597" s="2" t="s">
        <v>101</v>
      </c>
      <c r="BF597" t="str">
        <f t="shared" si="10"/>
        <v>Google</v>
      </c>
      <c r="BG597" s="2">
        <v>8.0</v>
      </c>
      <c r="BH597" s="2" t="s">
        <v>2833</v>
      </c>
      <c r="BI597" s="2" t="s">
        <v>2834</v>
      </c>
      <c r="BJ597" s="2" t="s">
        <v>719</v>
      </c>
      <c r="BK597" s="2">
        <v>1.0</v>
      </c>
    </row>
    <row r="598">
      <c r="A598" s="2">
        <v>595.0</v>
      </c>
      <c r="B598">
        <f>if(surveydata3!D597="", 0, 1)</f>
        <v>1</v>
      </c>
      <c r="C598">
        <f>if(surveydata3!E597="", 0, 1)</f>
        <v>0</v>
      </c>
      <c r="D598">
        <f>if(surveydata3!F597="", 0, 1)</f>
        <v>1</v>
      </c>
      <c r="E598">
        <f>if(surveydata3!G597="", 0, 1)</f>
        <v>0</v>
      </c>
      <c r="F598">
        <f>if(surveydata3!H597="", 0, 1)</f>
        <v>0</v>
      </c>
      <c r="G598">
        <f>if(surveydata3!I597="", 0, 1)</f>
        <v>0</v>
      </c>
      <c r="H598" s="4">
        <v>34781.0</v>
      </c>
      <c r="I598" s="2">
        <f t="shared" si="1"/>
        <v>23</v>
      </c>
      <c r="J598" s="2">
        <v>6.0</v>
      </c>
      <c r="K598" s="2">
        <v>40.0</v>
      </c>
      <c r="L598" s="2">
        <v>8.0</v>
      </c>
      <c r="M598" s="2">
        <v>2.0</v>
      </c>
      <c r="N598" s="2" t="s">
        <v>192</v>
      </c>
      <c r="O598" s="2">
        <v>0.0</v>
      </c>
      <c r="P598" s="2" t="s">
        <v>71</v>
      </c>
      <c r="R598" t="str">
        <f t="shared" si="2"/>
        <v>hoodie</v>
      </c>
      <c r="S598" s="2" t="s">
        <v>130</v>
      </c>
      <c r="U598" t="str">
        <f t="shared" si="3"/>
        <v>“Machine learning for life”</v>
      </c>
      <c r="V598" s="2">
        <v>1.0</v>
      </c>
      <c r="W598" s="2" t="s">
        <v>35</v>
      </c>
      <c r="Y598" t="str">
        <f t="shared" si="4"/>
        <v>Data Analyst</v>
      </c>
      <c r="Z598" s="2" t="s">
        <v>147</v>
      </c>
      <c r="AB598" t="str">
        <f t="shared" si="5"/>
        <v>Not Applicable</v>
      </c>
      <c r="AC598" s="2" t="s">
        <v>123</v>
      </c>
      <c r="AE598" t="str">
        <f t="shared" si="6"/>
        <v>Technology &amp; Internet</v>
      </c>
      <c r="AF598" s="2">
        <v>1.0</v>
      </c>
      <c r="AG598" s="2" t="s">
        <v>2835</v>
      </c>
      <c r="AH598" s="2" t="s">
        <v>78</v>
      </c>
      <c r="AI598" s="11">
        <f>if(surveydata3!AE597="", 0, 1)</f>
        <v>0</v>
      </c>
      <c r="AJ598" s="11">
        <f>if(surveydata3!AF597="", 0, 1)</f>
        <v>1</v>
      </c>
      <c r="AK598" s="11">
        <f>if(surveydata3!AG597="", 0, 1)</f>
        <v>0</v>
      </c>
      <c r="AL598" s="11">
        <f>if(surveydata3!AH597="", 0, 1)</f>
        <v>0</v>
      </c>
      <c r="AM598" s="11">
        <f>if(surveydata3!AI597="", 0, 1)</f>
        <v>0</v>
      </c>
      <c r="AN598" s="11">
        <f>if(surveydata3!AJ597="", 0, 1)</f>
        <v>0</v>
      </c>
      <c r="AO598" s="11">
        <f>if(surveydata3!AK597="", 0, 1)</f>
        <v>0</v>
      </c>
      <c r="AP598" s="11">
        <f>if(surveydata3!AL597="", 0, 1)</f>
        <v>0</v>
      </c>
      <c r="AQ598" s="11">
        <f>if(surveydata3!AM597="", 0, 1)</f>
        <v>0</v>
      </c>
      <c r="AR598" s="11">
        <f>if(surveydata3!AN597="", 0, 1)</f>
        <v>0</v>
      </c>
      <c r="AS598" s="2" t="s">
        <v>97</v>
      </c>
      <c r="AU598" t="str">
        <f t="shared" si="7"/>
        <v>Forums</v>
      </c>
      <c r="AW598" s="2">
        <v>30.0</v>
      </c>
      <c r="AX598">
        <f t="shared" si="8"/>
        <v>30</v>
      </c>
      <c r="AZ598" s="2">
        <v>15.0</v>
      </c>
      <c r="BA598">
        <f t="shared" si="9"/>
        <v>15</v>
      </c>
      <c r="BB598" s="2">
        <v>10.0</v>
      </c>
      <c r="BC598" s="2" t="s">
        <v>2836</v>
      </c>
      <c r="BD598" s="2" t="s">
        <v>101</v>
      </c>
      <c r="BF598" t="str">
        <f t="shared" si="10"/>
        <v>Google</v>
      </c>
      <c r="BG598" s="2">
        <v>10.0</v>
      </c>
      <c r="BH598" s="2" t="s">
        <v>2837</v>
      </c>
      <c r="BI598" s="2" t="s">
        <v>2838</v>
      </c>
      <c r="BJ598" s="2" t="s">
        <v>2839</v>
      </c>
      <c r="BK598" s="2">
        <v>1.0</v>
      </c>
    </row>
    <row r="599">
      <c r="A599" s="2">
        <v>596.0</v>
      </c>
      <c r="B599">
        <f>if(surveydata3!D598="", 0, 1)</f>
        <v>1</v>
      </c>
      <c r="C599">
        <f>if(surveydata3!E598="", 0, 1)</f>
        <v>0</v>
      </c>
      <c r="D599">
        <f>if(surveydata3!F598="", 0, 1)</f>
        <v>0</v>
      </c>
      <c r="E599">
        <f>if(surveydata3!G598="", 0, 1)</f>
        <v>1</v>
      </c>
      <c r="F599">
        <f>if(surveydata3!H598="", 0, 1)</f>
        <v>1</v>
      </c>
      <c r="G599">
        <f>if(surveydata3!I598="", 0, 1)</f>
        <v>0</v>
      </c>
      <c r="H599" s="4">
        <v>34481.0</v>
      </c>
      <c r="I599" s="2">
        <f t="shared" si="1"/>
        <v>24</v>
      </c>
      <c r="J599" s="2">
        <v>9.0</v>
      </c>
      <c r="K599" s="2">
        <v>30.0</v>
      </c>
      <c r="L599" s="2">
        <v>13.0</v>
      </c>
      <c r="M599" s="2">
        <v>25.0</v>
      </c>
      <c r="N599" s="2" t="s">
        <v>87</v>
      </c>
      <c r="O599" s="2">
        <v>1.0</v>
      </c>
      <c r="R599" t="str">
        <f t="shared" si="2"/>
        <v/>
      </c>
      <c r="U599" t="str">
        <f t="shared" si="3"/>
        <v/>
      </c>
      <c r="V599" s="2">
        <v>0.0</v>
      </c>
      <c r="Y599" t="str">
        <f t="shared" si="4"/>
        <v/>
      </c>
      <c r="AB599" t="str">
        <f t="shared" si="5"/>
        <v/>
      </c>
      <c r="AE599" t="str">
        <f t="shared" si="6"/>
        <v/>
      </c>
      <c r="AH599" s="2" t="s">
        <v>236</v>
      </c>
      <c r="AI599" s="11">
        <f>if(surveydata3!AE598="", 0, 1)</f>
        <v>0</v>
      </c>
      <c r="AJ599" s="11">
        <f>if(surveydata3!AF598="", 0, 1)</f>
        <v>0</v>
      </c>
      <c r="AK599" s="11">
        <f>if(surveydata3!AG598="", 0, 1)</f>
        <v>0</v>
      </c>
      <c r="AL599" s="11">
        <f>if(surveydata3!AH598="", 0, 1)</f>
        <v>1</v>
      </c>
      <c r="AM599" s="11">
        <f>if(surveydata3!AI598="", 0, 1)</f>
        <v>0</v>
      </c>
      <c r="AN599" s="11">
        <f>if(surveydata3!AJ598="", 0, 1)</f>
        <v>0</v>
      </c>
      <c r="AO599" s="11">
        <f>if(surveydata3!AK598="", 0, 1)</f>
        <v>0</v>
      </c>
      <c r="AP599" s="11">
        <f>if(surveydata3!AL598="", 0, 1)</f>
        <v>0</v>
      </c>
      <c r="AQ599" s="11">
        <f>if(surveydata3!AM598="", 0, 1)</f>
        <v>0</v>
      </c>
      <c r="AR599" s="11">
        <f>if(surveydata3!AN598="", 0, 1)</f>
        <v>0</v>
      </c>
      <c r="AS599" s="2" t="s">
        <v>116</v>
      </c>
      <c r="AU599" t="str">
        <f t="shared" si="7"/>
        <v>Stack Overflow</v>
      </c>
      <c r="AV599" s="2">
        <v>6.0</v>
      </c>
      <c r="AX599">
        <f t="shared" si="8"/>
        <v>6</v>
      </c>
      <c r="AY599" s="2">
        <v>3.0</v>
      </c>
      <c r="BA599">
        <f t="shared" si="9"/>
        <v>3</v>
      </c>
      <c r="BB599" s="2">
        <v>4.0</v>
      </c>
      <c r="BC599" s="2" t="s">
        <v>2840</v>
      </c>
      <c r="BD599" s="2" t="s">
        <v>101</v>
      </c>
      <c r="BF599" t="str">
        <f t="shared" si="10"/>
        <v>Google</v>
      </c>
      <c r="BG599" s="2">
        <v>9.0</v>
      </c>
      <c r="BH599" s="2" t="s">
        <v>2841</v>
      </c>
      <c r="BI599" s="2" t="s">
        <v>540</v>
      </c>
      <c r="BJ599" s="2" t="s">
        <v>420</v>
      </c>
      <c r="BK599" s="2">
        <v>1.0</v>
      </c>
    </row>
    <row r="600">
      <c r="A600" s="2">
        <v>597.0</v>
      </c>
      <c r="B600">
        <f>if(surveydata3!D599="", 0, 1)</f>
        <v>1</v>
      </c>
      <c r="C600">
        <f>if(surveydata3!E599="", 0, 1)</f>
        <v>0</v>
      </c>
      <c r="D600">
        <f>if(surveydata3!F599="", 0, 1)</f>
        <v>0</v>
      </c>
      <c r="E600">
        <f>if(surveydata3!G599="", 0, 1)</f>
        <v>0</v>
      </c>
      <c r="F600">
        <f>if(surveydata3!H599="", 0, 1)</f>
        <v>0</v>
      </c>
      <c r="G600">
        <f>if(surveydata3!I599="", 0, 1)</f>
        <v>0</v>
      </c>
      <c r="H600" s="4">
        <v>33759.0</v>
      </c>
      <c r="I600" s="2">
        <f t="shared" si="1"/>
        <v>26</v>
      </c>
      <c r="J600" s="2">
        <v>7.0</v>
      </c>
      <c r="K600" s="2">
        <v>15.0</v>
      </c>
      <c r="L600" s="2">
        <v>6.0</v>
      </c>
      <c r="M600" s="2">
        <v>24.0</v>
      </c>
      <c r="N600" s="2" t="s">
        <v>134</v>
      </c>
      <c r="O600" s="2">
        <v>1.0</v>
      </c>
      <c r="R600" t="str">
        <f t="shared" si="2"/>
        <v/>
      </c>
      <c r="U600" t="str">
        <f t="shared" si="3"/>
        <v/>
      </c>
      <c r="V600" s="2">
        <v>1.0</v>
      </c>
      <c r="W600" s="2" t="s">
        <v>213</v>
      </c>
      <c r="Y600" t="str">
        <f t="shared" si="4"/>
        <v>Business Intelligence / Business Analyst</v>
      </c>
      <c r="Z600" s="2" t="s">
        <v>122</v>
      </c>
      <c r="AB600" t="str">
        <f t="shared" si="5"/>
        <v>Director</v>
      </c>
      <c r="AC600" s="2" t="s">
        <v>112</v>
      </c>
      <c r="AE600" t="str">
        <f t="shared" si="6"/>
        <v>Business Support &amp; Logistics</v>
      </c>
      <c r="AF600" s="2">
        <v>1.0</v>
      </c>
      <c r="AG600" s="2" t="s">
        <v>2842</v>
      </c>
      <c r="AH600" s="2" t="s">
        <v>78</v>
      </c>
      <c r="AI600" s="11">
        <f>if(surveydata3!AE599="", 0, 1)</f>
        <v>0</v>
      </c>
      <c r="AJ600" s="11">
        <f>if(surveydata3!AF599="", 0, 1)</f>
        <v>0</v>
      </c>
      <c r="AK600" s="11">
        <f>if(surveydata3!AG599="", 0, 1)</f>
        <v>0</v>
      </c>
      <c r="AL600" s="11">
        <f>if(surveydata3!AH599="", 0, 1)</f>
        <v>0</v>
      </c>
      <c r="AM600" s="11">
        <f>if(surveydata3!AI599="", 0, 1)</f>
        <v>0</v>
      </c>
      <c r="AN600" s="11">
        <f>if(surveydata3!AJ599="", 0, 1)</f>
        <v>1</v>
      </c>
      <c r="AO600" s="11">
        <f>if(surveydata3!AK599="", 0, 1)</f>
        <v>0</v>
      </c>
      <c r="AP600" s="11">
        <f>if(surveydata3!AL599="", 0, 1)</f>
        <v>0</v>
      </c>
      <c r="AQ600" s="11">
        <f>if(surveydata3!AM599="", 0, 1)</f>
        <v>0</v>
      </c>
      <c r="AR600" s="11">
        <f>if(surveydata3!AN599="", 0, 1)</f>
        <v>0</v>
      </c>
      <c r="AS600" s="2" t="s">
        <v>79</v>
      </c>
      <c r="AU600" t="str">
        <f t="shared" si="7"/>
        <v>Slack Channel</v>
      </c>
      <c r="AV600" s="2">
        <v>3.0</v>
      </c>
      <c r="AX600">
        <f t="shared" si="8"/>
        <v>3</v>
      </c>
      <c r="AY600" s="2">
        <v>4.0</v>
      </c>
      <c r="BA600">
        <f t="shared" si="9"/>
        <v>4</v>
      </c>
      <c r="BB600" s="2">
        <v>5.0</v>
      </c>
      <c r="BC600" s="2" t="s">
        <v>2843</v>
      </c>
      <c r="BD600" s="2" t="s">
        <v>101</v>
      </c>
      <c r="BF600" t="str">
        <f t="shared" si="10"/>
        <v>Google</v>
      </c>
      <c r="BG600" s="2">
        <v>8.0</v>
      </c>
      <c r="BH600" s="2" t="s">
        <v>2844</v>
      </c>
      <c r="BI600" s="2" t="s">
        <v>2845</v>
      </c>
      <c r="BJ600" s="2" t="s">
        <v>2846</v>
      </c>
      <c r="BK600" s="2">
        <v>1.0</v>
      </c>
    </row>
    <row r="601">
      <c r="A601" s="2">
        <v>598.0</v>
      </c>
      <c r="B601">
        <f>if(surveydata3!D600="", 0, 1)</f>
        <v>0</v>
      </c>
      <c r="C601">
        <f>if(surveydata3!E600="", 0, 1)</f>
        <v>1</v>
      </c>
      <c r="D601">
        <f>if(surveydata3!F600="", 0, 1)</f>
        <v>0</v>
      </c>
      <c r="E601">
        <f>if(surveydata3!G600="", 0, 1)</f>
        <v>1</v>
      </c>
      <c r="F601">
        <f>if(surveydata3!H600="", 0, 1)</f>
        <v>1</v>
      </c>
      <c r="G601">
        <f>if(surveydata3!I600="", 0, 1)</f>
        <v>0</v>
      </c>
      <c r="H601" s="4">
        <v>30698.0</v>
      </c>
      <c r="I601" s="2">
        <f t="shared" si="1"/>
        <v>34</v>
      </c>
      <c r="J601" s="2">
        <v>6.0</v>
      </c>
      <c r="K601" s="2">
        <v>2.0</v>
      </c>
      <c r="L601" s="2">
        <v>11.0</v>
      </c>
      <c r="M601" s="2">
        <v>10.0</v>
      </c>
      <c r="N601" s="2" t="s">
        <v>106</v>
      </c>
      <c r="O601" s="2">
        <v>1.0</v>
      </c>
      <c r="R601" t="str">
        <f t="shared" si="2"/>
        <v/>
      </c>
      <c r="U601" t="str">
        <f t="shared" si="3"/>
        <v/>
      </c>
      <c r="V601" s="2">
        <v>1.0</v>
      </c>
      <c r="W601" s="2" t="s">
        <v>577</v>
      </c>
      <c r="Y601" t="str">
        <f t="shared" si="4"/>
        <v>Accounting/Finance</v>
      </c>
      <c r="Z601" s="2" t="s">
        <v>111</v>
      </c>
      <c r="AB601" t="str">
        <f t="shared" si="5"/>
        <v>Individual Contributor</v>
      </c>
      <c r="AD601" s="2" t="s">
        <v>2847</v>
      </c>
      <c r="AE601" t="str">
        <f t="shared" si="6"/>
        <v>Investments</v>
      </c>
      <c r="AF601" s="2">
        <v>10.0</v>
      </c>
      <c r="AG601" s="2" t="s">
        <v>2848</v>
      </c>
      <c r="AH601" s="2" t="s">
        <v>114</v>
      </c>
      <c r="AI601" s="11">
        <f>if(surveydata3!AE600="", 0, 1)</f>
        <v>0</v>
      </c>
      <c r="AJ601" s="11">
        <f>if(surveydata3!AF600="", 0, 1)</f>
        <v>0</v>
      </c>
      <c r="AK601" s="11">
        <f>if(surveydata3!AG600="", 0, 1)</f>
        <v>1</v>
      </c>
      <c r="AL601" s="11">
        <f>if(surveydata3!AH600="", 0, 1)</f>
        <v>1</v>
      </c>
      <c r="AM601" s="11">
        <f>if(surveydata3!AI600="", 0, 1)</f>
        <v>0</v>
      </c>
      <c r="AN601" s="11">
        <f>if(surveydata3!AJ600="", 0, 1)</f>
        <v>0</v>
      </c>
      <c r="AO601" s="11">
        <f>if(surveydata3!AK600="", 0, 1)</f>
        <v>0</v>
      </c>
      <c r="AP601" s="11">
        <f>if(surveydata3!AL600="", 0, 1)</f>
        <v>0</v>
      </c>
      <c r="AQ601" s="11">
        <f>if(surveydata3!AM600="", 0, 1)</f>
        <v>0</v>
      </c>
      <c r="AR601" s="11">
        <f>if(surveydata3!AN600="", 0, 1)</f>
        <v>0</v>
      </c>
      <c r="AS601" s="2" t="s">
        <v>97</v>
      </c>
      <c r="AU601" t="str">
        <f t="shared" si="7"/>
        <v>Forums</v>
      </c>
      <c r="AV601" s="2">
        <v>4.0</v>
      </c>
      <c r="AX601">
        <f t="shared" si="8"/>
        <v>4</v>
      </c>
      <c r="AZ601" s="16">
        <v>0.2708333333333333</v>
      </c>
      <c r="BA601" s="83">
        <f t="shared" si="9"/>
        <v>0.2708333333</v>
      </c>
      <c r="BB601" s="2">
        <v>60.0</v>
      </c>
      <c r="BC601" s="2" t="s">
        <v>2849</v>
      </c>
      <c r="BD601" s="2" t="s">
        <v>101</v>
      </c>
      <c r="BF601" t="str">
        <f t="shared" si="10"/>
        <v>Google</v>
      </c>
      <c r="BG601" s="2">
        <v>10.0</v>
      </c>
      <c r="BH601" s="2" t="s">
        <v>2850</v>
      </c>
      <c r="BI601" s="2" t="s">
        <v>2851</v>
      </c>
      <c r="BJ601" s="2" t="s">
        <v>202</v>
      </c>
      <c r="BK601" s="2">
        <v>1.0</v>
      </c>
    </row>
    <row r="602">
      <c r="A602" s="2">
        <v>599.0</v>
      </c>
      <c r="B602">
        <f>if(surveydata3!D601="", 0, 1)</f>
        <v>1</v>
      </c>
      <c r="C602">
        <f>if(surveydata3!E601="", 0, 1)</f>
        <v>1</v>
      </c>
      <c r="D602">
        <f>if(surveydata3!F601="", 0, 1)</f>
        <v>0</v>
      </c>
      <c r="E602">
        <f>if(surveydata3!G601="", 0, 1)</f>
        <v>0</v>
      </c>
      <c r="F602">
        <f>if(surveydata3!H601="", 0, 1)</f>
        <v>1</v>
      </c>
      <c r="G602">
        <f>if(surveydata3!I601="", 0, 1)</f>
        <v>0</v>
      </c>
      <c r="H602" s="4">
        <v>33204.0</v>
      </c>
      <c r="I602" s="2">
        <f t="shared" si="1"/>
        <v>27</v>
      </c>
      <c r="J602" s="2">
        <v>6.0</v>
      </c>
      <c r="K602" s="2">
        <v>150.0</v>
      </c>
      <c r="L602" s="2">
        <v>800.0</v>
      </c>
      <c r="M602" s="2">
        <v>20.0</v>
      </c>
      <c r="N602" s="2" t="s">
        <v>405</v>
      </c>
      <c r="O602" s="2">
        <v>1.0</v>
      </c>
      <c r="R602" t="str">
        <f t="shared" si="2"/>
        <v/>
      </c>
      <c r="U602" t="str">
        <f t="shared" si="3"/>
        <v/>
      </c>
      <c r="V602" s="2">
        <v>1.0</v>
      </c>
      <c r="W602" s="2" t="s">
        <v>35</v>
      </c>
      <c r="Y602" t="str">
        <f t="shared" si="4"/>
        <v>Data Analyst</v>
      </c>
      <c r="Z602" s="2" t="s">
        <v>111</v>
      </c>
      <c r="AB602" t="str">
        <f t="shared" si="5"/>
        <v>Individual Contributor</v>
      </c>
      <c r="AC602" s="2" t="s">
        <v>412</v>
      </c>
      <c r="AE602" t="str">
        <f t="shared" si="6"/>
        <v>Transportation &amp; Delivery</v>
      </c>
      <c r="AF602" s="2">
        <v>2.0</v>
      </c>
      <c r="AH602" s="2" t="s">
        <v>114</v>
      </c>
      <c r="AI602" s="11">
        <f>if(surveydata3!AE601="", 0, 1)</f>
        <v>0</v>
      </c>
      <c r="AJ602" s="11">
        <f>if(surveydata3!AF601="", 0, 1)</f>
        <v>0</v>
      </c>
      <c r="AK602" s="11">
        <f>if(surveydata3!AG601="", 0, 1)</f>
        <v>0</v>
      </c>
      <c r="AL602" s="11">
        <f>if(surveydata3!AH601="", 0, 1)</f>
        <v>0</v>
      </c>
      <c r="AM602" s="11">
        <f>if(surveydata3!AI601="", 0, 1)</f>
        <v>0</v>
      </c>
      <c r="AN602" s="11">
        <f>if(surveydata3!AJ601="", 0, 1)</f>
        <v>1</v>
      </c>
      <c r="AO602" s="11">
        <f>if(surveydata3!AK601="", 0, 1)</f>
        <v>0</v>
      </c>
      <c r="AP602" s="11">
        <f>if(surveydata3!AL601="", 0, 1)</f>
        <v>0</v>
      </c>
      <c r="AQ602" s="11">
        <f>if(surveydata3!AM601="", 0, 1)</f>
        <v>0</v>
      </c>
      <c r="AR602" s="11">
        <f>if(surveydata3!AN601="", 0, 1)</f>
        <v>0</v>
      </c>
      <c r="AS602" s="2" t="s">
        <v>79</v>
      </c>
      <c r="AU602" t="str">
        <f t="shared" si="7"/>
        <v>Slack Channel</v>
      </c>
      <c r="AV602" s="2">
        <v>6.0</v>
      </c>
      <c r="AX602">
        <f t="shared" si="8"/>
        <v>6</v>
      </c>
      <c r="AY602" s="2">
        <v>5.0</v>
      </c>
      <c r="BA602">
        <f t="shared" si="9"/>
        <v>5</v>
      </c>
      <c r="BB602" s="2">
        <v>5.0</v>
      </c>
      <c r="BC602" s="2" t="s">
        <v>2852</v>
      </c>
      <c r="BD602" s="2" t="s">
        <v>84</v>
      </c>
      <c r="BF602" t="str">
        <f t="shared" si="10"/>
        <v>Friend / word of mouth</v>
      </c>
      <c r="BG602" s="2">
        <v>10.0</v>
      </c>
      <c r="BH602" s="2" t="s">
        <v>2853</v>
      </c>
      <c r="BI602" s="2" t="s">
        <v>2854</v>
      </c>
      <c r="BK602" s="2">
        <v>0.0</v>
      </c>
    </row>
    <row r="603">
      <c r="A603" s="2">
        <v>600.0</v>
      </c>
      <c r="B603">
        <f>if(surveydata3!D602="", 0, 1)</f>
        <v>1</v>
      </c>
      <c r="C603">
        <f>if(surveydata3!E602="", 0, 1)</f>
        <v>0</v>
      </c>
      <c r="D603">
        <f>if(surveydata3!F602="", 0, 1)</f>
        <v>0</v>
      </c>
      <c r="E603">
        <f>if(surveydata3!G602="", 0, 1)</f>
        <v>1</v>
      </c>
      <c r="F603">
        <f>if(surveydata3!H602="", 0, 1)</f>
        <v>1</v>
      </c>
      <c r="G603">
        <f>if(surveydata3!I602="", 0, 1)</f>
        <v>0</v>
      </c>
      <c r="H603" s="4">
        <v>31758.0</v>
      </c>
      <c r="I603" s="2">
        <f t="shared" si="1"/>
        <v>31</v>
      </c>
      <c r="J603" s="2">
        <v>6.0</v>
      </c>
      <c r="K603" s="2">
        <v>2.0</v>
      </c>
      <c r="L603" s="2">
        <v>10.0</v>
      </c>
      <c r="M603" s="2">
        <v>8.0</v>
      </c>
      <c r="N603" s="2" t="s">
        <v>291</v>
      </c>
      <c r="O603" s="2">
        <v>1.0</v>
      </c>
      <c r="R603" t="str">
        <f t="shared" si="2"/>
        <v/>
      </c>
      <c r="U603" t="str">
        <f t="shared" si="3"/>
        <v/>
      </c>
      <c r="V603" s="2">
        <v>1.0</v>
      </c>
      <c r="W603" s="2" t="s">
        <v>110</v>
      </c>
      <c r="Y603" t="str">
        <f t="shared" si="4"/>
        <v>Business/Strategy</v>
      </c>
      <c r="Z603" s="2" t="s">
        <v>75</v>
      </c>
      <c r="AB603" t="str">
        <f t="shared" si="5"/>
        <v>Manager</v>
      </c>
      <c r="AC603" s="2" t="s">
        <v>333</v>
      </c>
      <c r="AE603" t="str">
        <f t="shared" si="6"/>
        <v>Advertising &amp; Marketing</v>
      </c>
      <c r="AF603" s="2">
        <v>10.0</v>
      </c>
      <c r="AG603" s="2" t="s">
        <v>2855</v>
      </c>
      <c r="AH603" s="2" t="s">
        <v>114</v>
      </c>
      <c r="AI603" s="11">
        <f>if(surveydata3!AE602="", 0, 1)</f>
        <v>0</v>
      </c>
      <c r="AJ603" s="11">
        <f>if(surveydata3!AF602="", 0, 1)</f>
        <v>0</v>
      </c>
      <c r="AK603" s="11">
        <f>if(surveydata3!AG602="", 0, 1)</f>
        <v>0</v>
      </c>
      <c r="AL603" s="11">
        <f>if(surveydata3!AH602="", 0, 1)</f>
        <v>0</v>
      </c>
      <c r="AM603" s="11">
        <f>if(surveydata3!AI602="", 0, 1)</f>
        <v>0</v>
      </c>
      <c r="AN603" s="11">
        <f>if(surveydata3!AJ602="", 0, 1)</f>
        <v>0</v>
      </c>
      <c r="AO603" s="11">
        <f>if(surveydata3!AK602="", 0, 1)</f>
        <v>0</v>
      </c>
      <c r="AP603" s="11">
        <f>if(surveydata3!AL602="", 0, 1)</f>
        <v>0</v>
      </c>
      <c r="AQ603" s="11">
        <f>if(surveydata3!AM602="", 0, 1)</f>
        <v>1</v>
      </c>
      <c r="AR603" s="11">
        <f>if(surveydata3!AN602="", 0, 1)</f>
        <v>0</v>
      </c>
      <c r="AU603" t="str">
        <f t="shared" si="7"/>
        <v/>
      </c>
      <c r="AX603" t="str">
        <f t="shared" si="8"/>
        <v/>
      </c>
      <c r="BA603" t="str">
        <f t="shared" si="9"/>
        <v/>
      </c>
      <c r="BD603" s="2" t="s">
        <v>478</v>
      </c>
      <c r="BF603" t="str">
        <f t="shared" si="10"/>
        <v>LinkedIn</v>
      </c>
      <c r="BG603" s="2">
        <v>10.0</v>
      </c>
      <c r="BH603" s="2" t="s">
        <v>2856</v>
      </c>
      <c r="BI603" s="2" t="s">
        <v>40</v>
      </c>
      <c r="BJ603" s="2" t="s">
        <v>392</v>
      </c>
      <c r="BK603" s="2">
        <v>1.0</v>
      </c>
    </row>
    <row r="604">
      <c r="A604" s="2">
        <v>601.0</v>
      </c>
      <c r="B604">
        <f>if(surveydata3!D603="", 0, 1)</f>
        <v>0</v>
      </c>
      <c r="C604">
        <f>if(surveydata3!E603="", 0, 1)</f>
        <v>0</v>
      </c>
      <c r="D604">
        <f>if(surveydata3!F603="", 0, 1)</f>
        <v>1</v>
      </c>
      <c r="E604">
        <f>if(surveydata3!G603="", 0, 1)</f>
        <v>0</v>
      </c>
      <c r="F604">
        <f>if(surveydata3!H603="", 0, 1)</f>
        <v>0</v>
      </c>
      <c r="G604">
        <f>if(surveydata3!I603="", 0, 1)</f>
        <v>0</v>
      </c>
      <c r="H604" s="4">
        <v>34732.0</v>
      </c>
      <c r="I604" s="2">
        <f t="shared" si="1"/>
        <v>23</v>
      </c>
      <c r="J604" s="2">
        <v>7.0</v>
      </c>
      <c r="K604" s="2">
        <v>40.0</v>
      </c>
      <c r="L604" s="2">
        <v>5.0</v>
      </c>
      <c r="M604" s="2">
        <v>4.0</v>
      </c>
      <c r="N604" s="2" t="s">
        <v>128</v>
      </c>
      <c r="O604" s="2">
        <v>1.0</v>
      </c>
      <c r="R604" t="str">
        <f t="shared" si="2"/>
        <v/>
      </c>
      <c r="U604" t="str">
        <f t="shared" si="3"/>
        <v/>
      </c>
      <c r="V604" s="2">
        <v>0.0</v>
      </c>
      <c r="Y604" t="str">
        <f t="shared" si="4"/>
        <v/>
      </c>
      <c r="AB604" t="str">
        <f t="shared" si="5"/>
        <v/>
      </c>
      <c r="AE604" t="str">
        <f t="shared" si="6"/>
        <v/>
      </c>
      <c r="AH604" s="2" t="s">
        <v>78</v>
      </c>
      <c r="AI604" s="11">
        <f>if(surveydata3!AE603="", 0, 1)</f>
        <v>0</v>
      </c>
      <c r="AJ604" s="11">
        <f>if(surveydata3!AF603="", 0, 1)</f>
        <v>0</v>
      </c>
      <c r="AK604" s="11">
        <f>if(surveydata3!AG603="", 0, 1)</f>
        <v>0</v>
      </c>
      <c r="AL604" s="11">
        <f>if(surveydata3!AH603="", 0, 1)</f>
        <v>1</v>
      </c>
      <c r="AM604" s="11">
        <f>if(surveydata3!AI603="", 0, 1)</f>
        <v>0</v>
      </c>
      <c r="AN604" s="11">
        <f>if(surveydata3!AJ603="", 0, 1)</f>
        <v>0</v>
      </c>
      <c r="AO604" s="11">
        <f>if(surveydata3!AK603="", 0, 1)</f>
        <v>0</v>
      </c>
      <c r="AP604" s="11">
        <f>if(surveydata3!AL603="", 0, 1)</f>
        <v>0</v>
      </c>
      <c r="AQ604" s="11">
        <f>if(surveydata3!AM603="", 0, 1)</f>
        <v>0</v>
      </c>
      <c r="AR604" s="11">
        <f>if(surveydata3!AN603="", 0, 1)</f>
        <v>0</v>
      </c>
      <c r="AS604" s="2" t="s">
        <v>97</v>
      </c>
      <c r="AU604" t="str">
        <f t="shared" si="7"/>
        <v>Forums</v>
      </c>
      <c r="AV604" s="2">
        <v>5.0</v>
      </c>
      <c r="AX604">
        <f t="shared" si="8"/>
        <v>5</v>
      </c>
      <c r="AY604" s="2">
        <v>4.0</v>
      </c>
      <c r="BA604">
        <f t="shared" si="9"/>
        <v>4</v>
      </c>
      <c r="BB604" s="2">
        <v>15.0</v>
      </c>
      <c r="BC604" s="2" t="s">
        <v>2857</v>
      </c>
      <c r="BD604" s="2" t="s">
        <v>101</v>
      </c>
      <c r="BF604" t="str">
        <f t="shared" si="10"/>
        <v>Google</v>
      </c>
      <c r="BG604" s="2">
        <v>9.0</v>
      </c>
      <c r="BH604" s="2" t="s">
        <v>2858</v>
      </c>
      <c r="BI604" s="2" t="s">
        <v>2859</v>
      </c>
      <c r="BK604" s="2">
        <v>1.0</v>
      </c>
    </row>
    <row r="605">
      <c r="A605" s="2">
        <v>602.0</v>
      </c>
      <c r="B605">
        <f>if(surveydata3!D604="", 0, 1)</f>
        <v>1</v>
      </c>
      <c r="C605">
        <f>if(surveydata3!E604="", 0, 1)</f>
        <v>0</v>
      </c>
      <c r="D605">
        <f>if(surveydata3!F604="", 0, 1)</f>
        <v>0</v>
      </c>
      <c r="E605">
        <f>if(surveydata3!G604="", 0, 1)</f>
        <v>1</v>
      </c>
      <c r="F605">
        <f>if(surveydata3!H604="", 0, 1)</f>
        <v>1</v>
      </c>
      <c r="G605">
        <f>if(surveydata3!I604="", 0, 1)</f>
        <v>0</v>
      </c>
      <c r="H605" s="4">
        <v>27791.0</v>
      </c>
      <c r="I605" s="2">
        <f t="shared" si="1"/>
        <v>42</v>
      </c>
      <c r="J605" s="2">
        <v>5.0</v>
      </c>
      <c r="K605" s="2">
        <v>90.0</v>
      </c>
      <c r="L605" s="2">
        <v>16.0</v>
      </c>
      <c r="M605" s="2">
        <v>2.0</v>
      </c>
      <c r="N605" s="2" t="s">
        <v>134</v>
      </c>
      <c r="O605" s="2">
        <v>0.0</v>
      </c>
      <c r="P605" s="2" t="s">
        <v>89</v>
      </c>
      <c r="R605" t="str">
        <f t="shared" si="2"/>
        <v>t-shirt</v>
      </c>
      <c r="T605" s="2" t="s">
        <v>2860</v>
      </c>
      <c r="U605" t="str">
        <f t="shared" si="3"/>
        <v>Learn and Earn your seat to the joyride of the future</v>
      </c>
      <c r="V605" s="2">
        <v>1.0</v>
      </c>
      <c r="W605" s="2" t="s">
        <v>315</v>
      </c>
      <c r="Y605" t="str">
        <f t="shared" si="4"/>
        <v>Software Engineer</v>
      </c>
      <c r="Z605" s="2" t="s">
        <v>75</v>
      </c>
      <c r="AB605" t="str">
        <f t="shared" si="5"/>
        <v>Manager</v>
      </c>
      <c r="AC605" s="2" t="s">
        <v>138</v>
      </c>
      <c r="AE605" t="str">
        <f t="shared" si="6"/>
        <v>Entertainment &amp; Leisure</v>
      </c>
      <c r="AF605" s="2">
        <v>5.0</v>
      </c>
      <c r="AG605" s="2" t="s">
        <v>2861</v>
      </c>
      <c r="AH605" s="2" t="s">
        <v>78</v>
      </c>
      <c r="AI605" s="11">
        <f>if(surveydata3!AE604="", 0, 1)</f>
        <v>0</v>
      </c>
      <c r="AJ605" s="11">
        <f>if(surveydata3!AF604="", 0, 1)</f>
        <v>0</v>
      </c>
      <c r="AK605" s="11">
        <f>if(surveydata3!AG604="", 0, 1)</f>
        <v>0</v>
      </c>
      <c r="AL605" s="11">
        <f>if(surveydata3!AH604="", 0, 1)</f>
        <v>0</v>
      </c>
      <c r="AM605" s="11">
        <f>if(surveydata3!AI604="", 0, 1)</f>
        <v>0</v>
      </c>
      <c r="AN605" s="11">
        <f>if(surveydata3!AJ604="", 0, 1)</f>
        <v>1</v>
      </c>
      <c r="AO605" s="11">
        <f>if(surveydata3!AK604="", 0, 1)</f>
        <v>0</v>
      </c>
      <c r="AP605" s="11">
        <f>if(surveydata3!AL604="", 0, 1)</f>
        <v>0</v>
      </c>
      <c r="AQ605" s="11">
        <f>if(surveydata3!AM604="", 0, 1)</f>
        <v>0</v>
      </c>
      <c r="AR605" s="11">
        <f>if(surveydata3!AN604="", 0, 1)</f>
        <v>0</v>
      </c>
      <c r="AS605" s="2" t="s">
        <v>79</v>
      </c>
      <c r="AU605" t="str">
        <f t="shared" si="7"/>
        <v>Slack Channel</v>
      </c>
      <c r="AV605" s="2">
        <v>4.0</v>
      </c>
      <c r="AX605">
        <f t="shared" si="8"/>
        <v>4</v>
      </c>
      <c r="AY605" s="2">
        <v>6.0</v>
      </c>
      <c r="BA605">
        <f t="shared" si="9"/>
        <v>6</v>
      </c>
      <c r="BB605" s="2">
        <v>12.0</v>
      </c>
      <c r="BC605" s="2" t="s">
        <v>2862</v>
      </c>
      <c r="BD605" s="2" t="s">
        <v>101</v>
      </c>
      <c r="BF605" t="str">
        <f t="shared" si="10"/>
        <v>Google</v>
      </c>
      <c r="BG605" s="2">
        <v>8.0</v>
      </c>
      <c r="BH605" s="2" t="s">
        <v>2863</v>
      </c>
      <c r="BI605" s="2" t="s">
        <v>299</v>
      </c>
      <c r="BJ605" s="2" t="s">
        <v>2864</v>
      </c>
      <c r="BK605" s="2">
        <v>0.0</v>
      </c>
    </row>
    <row r="606">
      <c r="A606" s="2">
        <v>603.0</v>
      </c>
      <c r="B606">
        <f>if(surveydata3!D605="", 0, 1)</f>
        <v>1</v>
      </c>
      <c r="C606">
        <f>if(surveydata3!E605="", 0, 1)</f>
        <v>1</v>
      </c>
      <c r="D606">
        <f>if(surveydata3!F605="", 0, 1)</f>
        <v>0</v>
      </c>
      <c r="E606">
        <f>if(surveydata3!G605="", 0, 1)</f>
        <v>1</v>
      </c>
      <c r="F606">
        <f>if(surveydata3!H605="", 0, 1)</f>
        <v>1</v>
      </c>
      <c r="G606">
        <f>if(surveydata3!I605="", 0, 1)</f>
        <v>0</v>
      </c>
      <c r="I606" s="2" t="str">
        <f t="shared" si="1"/>
        <v/>
      </c>
      <c r="J606" s="2">
        <v>6.0</v>
      </c>
      <c r="K606" s="2">
        <v>20.0</v>
      </c>
      <c r="L606" s="2">
        <v>13.0</v>
      </c>
      <c r="M606" s="2">
        <v>3.0</v>
      </c>
      <c r="N606" s="2" t="s">
        <v>128</v>
      </c>
      <c r="O606" s="2">
        <v>0.0</v>
      </c>
      <c r="P606" s="2" t="s">
        <v>89</v>
      </c>
      <c r="R606" t="str">
        <f t="shared" si="2"/>
        <v>t-shirt</v>
      </c>
      <c r="S606" s="2" t="s">
        <v>72</v>
      </c>
      <c r="U606" t="str">
        <f t="shared" si="3"/>
        <v>“Data is the new bacon"</v>
      </c>
      <c r="V606" s="2">
        <v>1.0</v>
      </c>
      <c r="W606" s="2" t="s">
        <v>315</v>
      </c>
      <c r="Y606" t="str">
        <f t="shared" si="4"/>
        <v>Software Engineer</v>
      </c>
      <c r="AA606" s="2" t="s">
        <v>2865</v>
      </c>
      <c r="AB606" t="str">
        <f t="shared" si="5"/>
        <v>Senior developer</v>
      </c>
      <c r="AC606" s="2" t="s">
        <v>531</v>
      </c>
      <c r="AE606" t="str">
        <f t="shared" si="6"/>
        <v>Government</v>
      </c>
      <c r="AF606" s="2">
        <v>13.0</v>
      </c>
      <c r="AG606" s="2" t="s">
        <v>2866</v>
      </c>
      <c r="AH606" s="2" t="s">
        <v>78</v>
      </c>
      <c r="AI606" s="11">
        <f>if(surveydata3!AE605="", 0, 1)</f>
        <v>0</v>
      </c>
      <c r="AJ606" s="11">
        <f>if(surveydata3!AF605="", 0, 1)</f>
        <v>0</v>
      </c>
      <c r="AK606" s="11">
        <f>if(surveydata3!AG605="", 0, 1)</f>
        <v>0</v>
      </c>
      <c r="AL606" s="11">
        <f>if(surveydata3!AH605="", 0, 1)</f>
        <v>0</v>
      </c>
      <c r="AM606" s="11">
        <f>if(surveydata3!AI605="", 0, 1)</f>
        <v>0</v>
      </c>
      <c r="AN606" s="11">
        <f>if(surveydata3!AJ605="", 0, 1)</f>
        <v>1</v>
      </c>
      <c r="AO606" s="11">
        <f>if(surveydata3!AK605="", 0, 1)</f>
        <v>0</v>
      </c>
      <c r="AP606" s="11">
        <f>if(surveydata3!AL605="", 0, 1)</f>
        <v>0</v>
      </c>
      <c r="AQ606" s="11">
        <f>if(surveydata3!AM605="", 0, 1)</f>
        <v>0</v>
      </c>
      <c r="AR606" s="11">
        <f>if(surveydata3!AN605="", 0, 1)</f>
        <v>0</v>
      </c>
      <c r="AS606" s="2" t="s">
        <v>79</v>
      </c>
      <c r="AU606" t="str">
        <f t="shared" si="7"/>
        <v>Slack Channel</v>
      </c>
      <c r="AV606" s="2">
        <v>2.0</v>
      </c>
      <c r="AX606">
        <f t="shared" si="8"/>
        <v>2</v>
      </c>
      <c r="AY606" s="2">
        <v>3.0</v>
      </c>
      <c r="BA606">
        <f t="shared" si="9"/>
        <v>3</v>
      </c>
      <c r="BB606" s="2">
        <v>4.0</v>
      </c>
      <c r="BC606" s="2" t="s">
        <v>2867</v>
      </c>
      <c r="BD606" s="2" t="s">
        <v>101</v>
      </c>
      <c r="BF606" t="str">
        <f t="shared" si="10"/>
        <v>Google</v>
      </c>
      <c r="BG606" s="2">
        <v>10.0</v>
      </c>
      <c r="BH606" s="2" t="s">
        <v>1237</v>
      </c>
      <c r="BK606" s="2">
        <v>0.0</v>
      </c>
    </row>
    <row r="607">
      <c r="A607" s="2">
        <v>604.0</v>
      </c>
      <c r="B607">
        <f>if(surveydata3!D606="", 0, 1)</f>
        <v>0</v>
      </c>
      <c r="C607">
        <f>if(surveydata3!E606="", 0, 1)</f>
        <v>1</v>
      </c>
      <c r="D607">
        <f>if(surveydata3!F606="", 0, 1)</f>
        <v>0</v>
      </c>
      <c r="E607">
        <f>if(surveydata3!G606="", 0, 1)</f>
        <v>0</v>
      </c>
      <c r="F607">
        <f>if(surveydata3!H606="", 0, 1)</f>
        <v>0</v>
      </c>
      <c r="G607">
        <f>if(surveydata3!I606="", 0, 1)</f>
        <v>0</v>
      </c>
      <c r="H607" s="4">
        <v>33554.0</v>
      </c>
      <c r="I607" s="2">
        <f t="shared" si="1"/>
        <v>26</v>
      </c>
      <c r="J607" s="2">
        <v>7.0</v>
      </c>
      <c r="K607" s="2">
        <v>0.0</v>
      </c>
      <c r="L607" s="2">
        <v>6.0</v>
      </c>
      <c r="M607" s="2">
        <v>5.0</v>
      </c>
      <c r="N607" s="2" t="s">
        <v>70</v>
      </c>
      <c r="O607" s="2">
        <v>1.0</v>
      </c>
      <c r="R607" t="str">
        <f t="shared" si="2"/>
        <v/>
      </c>
      <c r="U607" t="str">
        <f t="shared" si="3"/>
        <v/>
      </c>
      <c r="V607" s="2">
        <v>0.0</v>
      </c>
      <c r="Y607" t="str">
        <f t="shared" si="4"/>
        <v/>
      </c>
      <c r="AB607" t="str">
        <f t="shared" si="5"/>
        <v/>
      </c>
      <c r="AE607" t="str">
        <f t="shared" si="6"/>
        <v/>
      </c>
      <c r="AH607" s="2" t="s">
        <v>114</v>
      </c>
      <c r="AI607" s="11">
        <f>if(surveydata3!AE606="", 0, 1)</f>
        <v>0</v>
      </c>
      <c r="AJ607" s="11">
        <f>if(surveydata3!AF606="", 0, 1)</f>
        <v>0</v>
      </c>
      <c r="AK607" s="11">
        <f>if(surveydata3!AG606="", 0, 1)</f>
        <v>1</v>
      </c>
      <c r="AL607" s="11">
        <f>if(surveydata3!AH606="", 0, 1)</f>
        <v>0</v>
      </c>
      <c r="AM607" s="11">
        <f>if(surveydata3!AI606="", 0, 1)</f>
        <v>0</v>
      </c>
      <c r="AN607" s="11">
        <f>if(surveydata3!AJ606="", 0, 1)</f>
        <v>0</v>
      </c>
      <c r="AO607" s="11">
        <f>if(surveydata3!AK606="", 0, 1)</f>
        <v>0</v>
      </c>
      <c r="AP607" s="11">
        <f>if(surveydata3!AL606="", 0, 1)</f>
        <v>0</v>
      </c>
      <c r="AQ607" s="11">
        <f>if(surveydata3!AM606="", 0, 1)</f>
        <v>0</v>
      </c>
      <c r="AR607" s="11">
        <f>if(surveydata3!AN606="", 0, 1)</f>
        <v>0</v>
      </c>
      <c r="AS607" s="2" t="s">
        <v>97</v>
      </c>
      <c r="AU607" t="str">
        <f t="shared" si="7"/>
        <v>Forums</v>
      </c>
      <c r="AV607" s="2">
        <v>5.0</v>
      </c>
      <c r="AX607">
        <f t="shared" si="8"/>
        <v>5</v>
      </c>
      <c r="AY607" s="2">
        <v>4.0</v>
      </c>
      <c r="BA607">
        <f t="shared" si="9"/>
        <v>4</v>
      </c>
      <c r="BB607" s="2">
        <v>12.0</v>
      </c>
      <c r="BC607" s="2" t="s">
        <v>2868</v>
      </c>
      <c r="BD607" s="2" t="s">
        <v>84</v>
      </c>
      <c r="BF607" t="str">
        <f t="shared" si="10"/>
        <v>Friend / word of mouth</v>
      </c>
      <c r="BG607" s="2">
        <v>8.0</v>
      </c>
      <c r="BH607" s="2" t="s">
        <v>2869</v>
      </c>
      <c r="BK607" s="2">
        <v>0.0</v>
      </c>
    </row>
    <row r="608">
      <c r="A608" s="2">
        <v>605.0</v>
      </c>
      <c r="B608">
        <f>if(surveydata3!D607="", 0, 1)</f>
        <v>1</v>
      </c>
      <c r="C608">
        <f>if(surveydata3!E607="", 0, 1)</f>
        <v>1</v>
      </c>
      <c r="D608">
        <f>if(surveydata3!F607="", 0, 1)</f>
        <v>0</v>
      </c>
      <c r="E608">
        <f>if(surveydata3!G607="", 0, 1)</f>
        <v>0</v>
      </c>
      <c r="F608">
        <f>if(surveydata3!H607="", 0, 1)</f>
        <v>1</v>
      </c>
      <c r="G608">
        <f>if(surveydata3!I607="", 0, 1)</f>
        <v>0</v>
      </c>
      <c r="H608" s="4">
        <v>30376.0</v>
      </c>
      <c r="I608" s="2">
        <f t="shared" si="1"/>
        <v>35</v>
      </c>
      <c r="J608" s="2">
        <v>7.0</v>
      </c>
      <c r="K608" s="2">
        <v>0.0</v>
      </c>
      <c r="L608" s="2">
        <v>7.0</v>
      </c>
      <c r="M608" s="2">
        <v>12.0</v>
      </c>
      <c r="N608" s="2" t="s">
        <v>134</v>
      </c>
      <c r="O608" s="2">
        <v>1.0</v>
      </c>
      <c r="R608" t="str">
        <f t="shared" si="2"/>
        <v/>
      </c>
      <c r="U608" t="str">
        <f t="shared" si="3"/>
        <v/>
      </c>
      <c r="V608" s="2">
        <v>0.0</v>
      </c>
      <c r="Y608" t="str">
        <f t="shared" si="4"/>
        <v/>
      </c>
      <c r="AB608" t="str">
        <f t="shared" si="5"/>
        <v/>
      </c>
      <c r="AE608" t="str">
        <f t="shared" si="6"/>
        <v/>
      </c>
      <c r="AH608" s="2" t="s">
        <v>114</v>
      </c>
      <c r="AI608" s="11">
        <f>if(surveydata3!AE607="", 0, 1)</f>
        <v>0</v>
      </c>
      <c r="AJ608" s="11">
        <f>if(surveydata3!AF607="", 0, 1)</f>
        <v>0</v>
      </c>
      <c r="AK608" s="11">
        <f>if(surveydata3!AG607="", 0, 1)</f>
        <v>0</v>
      </c>
      <c r="AL608" s="11">
        <f>if(surveydata3!AH607="", 0, 1)</f>
        <v>1</v>
      </c>
      <c r="AM608" s="11">
        <f>if(surveydata3!AI607="", 0, 1)</f>
        <v>0</v>
      </c>
      <c r="AN608" s="11">
        <f>if(surveydata3!AJ607="", 0, 1)</f>
        <v>0</v>
      </c>
      <c r="AO608" s="11">
        <f>if(surveydata3!AK607="", 0, 1)</f>
        <v>0</v>
      </c>
      <c r="AP608" s="11">
        <f>if(surveydata3!AL607="", 0, 1)</f>
        <v>0</v>
      </c>
      <c r="AQ608" s="11">
        <f>if(surveydata3!AM607="", 0, 1)</f>
        <v>0</v>
      </c>
      <c r="AR608" s="11">
        <f>if(surveydata3!AN607="", 0, 1)</f>
        <v>0</v>
      </c>
      <c r="AS608" s="2" t="s">
        <v>665</v>
      </c>
      <c r="AU608" t="str">
        <f t="shared" si="7"/>
        <v>Live Help</v>
      </c>
      <c r="AV608" s="2">
        <v>6.0</v>
      </c>
      <c r="AX608">
        <f t="shared" si="8"/>
        <v>6</v>
      </c>
      <c r="AY608" s="2">
        <v>6.0</v>
      </c>
      <c r="BA608">
        <f t="shared" si="9"/>
        <v>6</v>
      </c>
      <c r="BB608" s="2">
        <v>100.0</v>
      </c>
      <c r="BC608" s="2" t="s">
        <v>987</v>
      </c>
      <c r="BE608" s="2" t="s">
        <v>2870</v>
      </c>
      <c r="BF608" t="str">
        <f t="shared" si="10"/>
        <v>A podcast - programming throwdown</v>
      </c>
      <c r="BG608" s="2">
        <v>10.0</v>
      </c>
      <c r="BH608" s="2" t="s">
        <v>2871</v>
      </c>
      <c r="BI608" s="2" t="s">
        <v>2872</v>
      </c>
      <c r="BJ608" s="2" t="s">
        <v>2873</v>
      </c>
      <c r="BK608" s="2">
        <v>1.0</v>
      </c>
    </row>
    <row r="609">
      <c r="A609" s="2">
        <v>606.0</v>
      </c>
      <c r="B609">
        <f>if(surveydata3!D608="", 0, 1)</f>
        <v>0</v>
      </c>
      <c r="C609">
        <f>if(surveydata3!E608="", 0, 1)</f>
        <v>1</v>
      </c>
      <c r="D609">
        <f>if(surveydata3!F608="", 0, 1)</f>
        <v>0</v>
      </c>
      <c r="E609">
        <f>if(surveydata3!G608="", 0, 1)</f>
        <v>1</v>
      </c>
      <c r="F609">
        <f>if(surveydata3!H608="", 0, 1)</f>
        <v>1</v>
      </c>
      <c r="G609">
        <f>if(surveydata3!I608="", 0, 1)</f>
        <v>0</v>
      </c>
      <c r="H609" s="4">
        <v>33265.0</v>
      </c>
      <c r="I609" s="2">
        <f t="shared" si="1"/>
        <v>27</v>
      </c>
      <c r="J609" s="2">
        <v>6.0</v>
      </c>
      <c r="K609" s="2">
        <v>60.0</v>
      </c>
      <c r="L609" s="2">
        <v>9.0</v>
      </c>
      <c r="M609" s="2">
        <v>10.0</v>
      </c>
      <c r="N609" s="2" t="s">
        <v>291</v>
      </c>
      <c r="O609" s="2">
        <v>0.0</v>
      </c>
      <c r="P609" s="2" t="s">
        <v>193</v>
      </c>
      <c r="R609" t="str">
        <f t="shared" si="2"/>
        <v>shoes (brand is TBD… probably Adidas or Puma)</v>
      </c>
      <c r="S609" s="2" t="s">
        <v>72</v>
      </c>
      <c r="U609" t="str">
        <f t="shared" si="3"/>
        <v>“Data is the new bacon"</v>
      </c>
      <c r="V609" s="2">
        <v>1.0</v>
      </c>
      <c r="W609" s="2" t="s">
        <v>224</v>
      </c>
      <c r="Y609" t="str">
        <f t="shared" si="4"/>
        <v>Data Scientist</v>
      </c>
      <c r="Z609" s="2" t="s">
        <v>111</v>
      </c>
      <c r="AB609" t="str">
        <f t="shared" si="5"/>
        <v>Individual Contributor</v>
      </c>
      <c r="AC609" s="2" t="s">
        <v>123</v>
      </c>
      <c r="AE609" t="str">
        <f t="shared" si="6"/>
        <v>Technology &amp; Internet</v>
      </c>
      <c r="AF609" s="2">
        <v>1.0</v>
      </c>
      <c r="AG609" s="2" t="s">
        <v>2874</v>
      </c>
      <c r="AH609" s="2" t="s">
        <v>78</v>
      </c>
      <c r="AI609" s="11">
        <f>if(surveydata3!AE608="", 0, 1)</f>
        <v>0</v>
      </c>
      <c r="AJ609" s="11">
        <f>if(surveydata3!AF608="", 0, 1)</f>
        <v>0</v>
      </c>
      <c r="AK609" s="11">
        <f>if(surveydata3!AG608="", 0, 1)</f>
        <v>0</v>
      </c>
      <c r="AL609" s="11">
        <f>if(surveydata3!AH608="", 0, 1)</f>
        <v>0</v>
      </c>
      <c r="AM609" s="11">
        <f>if(surveydata3!AI608="", 0, 1)</f>
        <v>0</v>
      </c>
      <c r="AN609" s="11">
        <f>if(surveydata3!AJ608="", 0, 1)</f>
        <v>1</v>
      </c>
      <c r="AO609" s="11">
        <f>if(surveydata3!AK608="", 0, 1)</f>
        <v>0</v>
      </c>
      <c r="AP609" s="11">
        <f>if(surveydata3!AL608="", 0, 1)</f>
        <v>0</v>
      </c>
      <c r="AQ609" s="11">
        <f>if(surveydata3!AM608="", 0, 1)</f>
        <v>0</v>
      </c>
      <c r="AR609" s="11">
        <f>if(surveydata3!AN608="", 0, 1)</f>
        <v>0</v>
      </c>
      <c r="AS609" s="2" t="s">
        <v>79</v>
      </c>
      <c r="AU609" t="str">
        <f t="shared" si="7"/>
        <v>Slack Channel</v>
      </c>
      <c r="AV609" s="2">
        <v>6.0</v>
      </c>
      <c r="AX609">
        <f t="shared" si="8"/>
        <v>6</v>
      </c>
      <c r="AY609" s="2">
        <v>6.0</v>
      </c>
      <c r="BA609">
        <f t="shared" si="9"/>
        <v>6</v>
      </c>
      <c r="BB609" s="2">
        <v>10.0</v>
      </c>
      <c r="BC609" s="2" t="s">
        <v>2875</v>
      </c>
      <c r="BD609" s="2" t="s">
        <v>101</v>
      </c>
      <c r="BF609" t="str">
        <f t="shared" si="10"/>
        <v>Google</v>
      </c>
      <c r="BG609" s="2">
        <v>10.0</v>
      </c>
      <c r="BH609" s="2" t="s">
        <v>2876</v>
      </c>
      <c r="BI609" s="2" t="s">
        <v>2877</v>
      </c>
      <c r="BJ609" s="2" t="s">
        <v>2878</v>
      </c>
      <c r="BK609" s="2">
        <v>1.0</v>
      </c>
    </row>
    <row r="610">
      <c r="A610" s="2">
        <v>607.0</v>
      </c>
      <c r="B610">
        <f>if(surveydata3!D609="", 0, 1)</f>
        <v>0</v>
      </c>
      <c r="C610">
        <f>if(surveydata3!E609="", 0, 1)</f>
        <v>1</v>
      </c>
      <c r="D610">
        <f>if(surveydata3!F609="", 0, 1)</f>
        <v>0</v>
      </c>
      <c r="E610">
        <f>if(surveydata3!G609="", 0, 1)</f>
        <v>0</v>
      </c>
      <c r="F610">
        <f>if(surveydata3!H609="", 0, 1)</f>
        <v>0</v>
      </c>
      <c r="G610">
        <f>if(surveydata3!I609="", 0, 1)</f>
        <v>0</v>
      </c>
      <c r="H610" s="4">
        <v>35032.0</v>
      </c>
      <c r="I610" s="2">
        <f t="shared" si="1"/>
        <v>22</v>
      </c>
      <c r="J610" s="2">
        <v>8.0</v>
      </c>
      <c r="K610" s="2">
        <v>60.0</v>
      </c>
      <c r="L610" s="2">
        <v>8.0</v>
      </c>
      <c r="M610" s="2">
        <v>5.0</v>
      </c>
      <c r="N610" s="2" t="s">
        <v>167</v>
      </c>
      <c r="O610" s="2">
        <v>1.0</v>
      </c>
      <c r="R610" t="str">
        <f t="shared" si="2"/>
        <v/>
      </c>
      <c r="U610" t="str">
        <f t="shared" si="3"/>
        <v/>
      </c>
      <c r="V610" s="2">
        <v>0.0</v>
      </c>
      <c r="Y610" t="str">
        <f t="shared" si="4"/>
        <v/>
      </c>
      <c r="AB610" t="str">
        <f t="shared" si="5"/>
        <v/>
      </c>
      <c r="AE610" t="str">
        <f t="shared" si="6"/>
        <v/>
      </c>
      <c r="AH610" s="2" t="s">
        <v>114</v>
      </c>
      <c r="AI610" s="11">
        <f>if(surveydata3!AE609="", 0, 1)</f>
        <v>0</v>
      </c>
      <c r="AJ610" s="11">
        <f>if(surveydata3!AF609="", 0, 1)</f>
        <v>0</v>
      </c>
      <c r="AK610" s="11">
        <f>if(surveydata3!AG609="", 0, 1)</f>
        <v>0</v>
      </c>
      <c r="AL610" s="11">
        <f>if(surveydata3!AH609="", 0, 1)</f>
        <v>1</v>
      </c>
      <c r="AM610" s="11">
        <f>if(surveydata3!AI609="", 0, 1)</f>
        <v>0</v>
      </c>
      <c r="AN610" s="11">
        <f>if(surveydata3!AJ609="", 0, 1)</f>
        <v>1</v>
      </c>
      <c r="AO610" s="11">
        <f>if(surveydata3!AK609="", 0, 1)</f>
        <v>0</v>
      </c>
      <c r="AP610" s="11">
        <f>if(surveydata3!AL609="", 0, 1)</f>
        <v>0</v>
      </c>
      <c r="AQ610" s="11">
        <f>if(surveydata3!AM609="", 0, 1)</f>
        <v>0</v>
      </c>
      <c r="AR610" s="11">
        <f>if(surveydata3!AN609="", 0, 1)</f>
        <v>0</v>
      </c>
      <c r="AS610" s="2" t="s">
        <v>237</v>
      </c>
      <c r="AU610" t="str">
        <f t="shared" si="7"/>
        <v>Mentor Help (classroom or 1:1 mentors)</v>
      </c>
      <c r="AW610" s="2">
        <v>20.0</v>
      </c>
      <c r="AX610">
        <f t="shared" si="8"/>
        <v>20</v>
      </c>
      <c r="AY610" s="2">
        <v>6.0</v>
      </c>
      <c r="BA610">
        <f t="shared" si="9"/>
        <v>6</v>
      </c>
      <c r="BB610" s="2">
        <v>10.0</v>
      </c>
      <c r="BC610" s="2" t="s">
        <v>2879</v>
      </c>
      <c r="BD610" s="2" t="s">
        <v>84</v>
      </c>
      <c r="BF610" t="str">
        <f t="shared" si="10"/>
        <v>Friend / word of mouth</v>
      </c>
      <c r="BG610" s="2">
        <v>10.0</v>
      </c>
      <c r="BH610" s="2" t="s">
        <v>2880</v>
      </c>
      <c r="BI610" s="2" t="s">
        <v>2881</v>
      </c>
      <c r="BJ610" s="2" t="s">
        <v>2882</v>
      </c>
      <c r="BK610" s="2">
        <v>1.0</v>
      </c>
    </row>
    <row r="611">
      <c r="A611" s="2">
        <v>608.0</v>
      </c>
      <c r="B611">
        <f>if(surveydata3!D610="", 0, 1)</f>
        <v>0</v>
      </c>
      <c r="C611">
        <f>if(surveydata3!E610="", 0, 1)</f>
        <v>1</v>
      </c>
      <c r="D611">
        <f>if(surveydata3!F610="", 0, 1)</f>
        <v>0</v>
      </c>
      <c r="E611">
        <f>if(surveydata3!G610="", 0, 1)</f>
        <v>0</v>
      </c>
      <c r="F611">
        <f>if(surveydata3!H610="", 0, 1)</f>
        <v>1</v>
      </c>
      <c r="G611">
        <f>if(surveydata3!I610="", 0, 1)</f>
        <v>0</v>
      </c>
      <c r="H611" s="4">
        <v>30004.0</v>
      </c>
      <c r="I611" s="2">
        <f t="shared" si="1"/>
        <v>36</v>
      </c>
      <c r="J611" s="2">
        <v>6.0</v>
      </c>
      <c r="K611" s="2">
        <v>60.0</v>
      </c>
      <c r="L611" s="2">
        <v>10.0</v>
      </c>
      <c r="M611" s="2">
        <v>12.0</v>
      </c>
      <c r="N611" s="2" t="s">
        <v>327</v>
      </c>
      <c r="O611" s="2">
        <v>1.0</v>
      </c>
      <c r="R611" t="str">
        <f t="shared" si="2"/>
        <v/>
      </c>
      <c r="U611" t="str">
        <f t="shared" si="3"/>
        <v/>
      </c>
      <c r="V611" s="2">
        <v>1.0</v>
      </c>
      <c r="W611" s="2" t="s">
        <v>315</v>
      </c>
      <c r="Y611" t="str">
        <f t="shared" si="4"/>
        <v>Software Engineer</v>
      </c>
      <c r="Z611" s="2" t="s">
        <v>75</v>
      </c>
      <c r="AB611" t="str">
        <f t="shared" si="5"/>
        <v>Manager</v>
      </c>
      <c r="AD611" s="2" t="s">
        <v>2883</v>
      </c>
      <c r="AE611" t="str">
        <f t="shared" si="6"/>
        <v>Many of above depending on the project</v>
      </c>
      <c r="AF611" s="2">
        <v>5.0</v>
      </c>
      <c r="AG611" s="2" t="s">
        <v>2884</v>
      </c>
      <c r="AH611" s="2" t="s">
        <v>114</v>
      </c>
      <c r="AI611" s="11">
        <f>if(surveydata3!AE610="", 0, 1)</f>
        <v>0</v>
      </c>
      <c r="AJ611" s="11">
        <f>if(surveydata3!AF610="", 0, 1)</f>
        <v>0</v>
      </c>
      <c r="AK611" s="11">
        <f>if(surveydata3!AG610="", 0, 1)</f>
        <v>0</v>
      </c>
      <c r="AL611" s="11">
        <f>if(surveydata3!AH610="", 0, 1)</f>
        <v>1</v>
      </c>
      <c r="AM611" s="11">
        <f>if(surveydata3!AI610="", 0, 1)</f>
        <v>0</v>
      </c>
      <c r="AN611" s="11">
        <f>if(surveydata3!AJ610="", 0, 1)</f>
        <v>0</v>
      </c>
      <c r="AO611" s="11">
        <f>if(surveydata3!AK610="", 0, 1)</f>
        <v>0</v>
      </c>
      <c r="AP611" s="11">
        <f>if(surveydata3!AL610="", 0, 1)</f>
        <v>0</v>
      </c>
      <c r="AQ611" s="11">
        <f>if(surveydata3!AM610="", 0, 1)</f>
        <v>0</v>
      </c>
      <c r="AR611" s="11">
        <f>if(surveydata3!AN610="", 0, 1)</f>
        <v>0</v>
      </c>
      <c r="AS611" s="2" t="s">
        <v>97</v>
      </c>
      <c r="AU611" t="str">
        <f t="shared" si="7"/>
        <v>Forums</v>
      </c>
      <c r="AV611" s="2">
        <v>6.0</v>
      </c>
      <c r="AX611">
        <f t="shared" si="8"/>
        <v>6</v>
      </c>
      <c r="AY611" s="2">
        <v>6.0</v>
      </c>
      <c r="BA611">
        <f t="shared" si="9"/>
        <v>6</v>
      </c>
      <c r="BB611" s="2">
        <v>10.0</v>
      </c>
      <c r="BC611" s="2" t="s">
        <v>2885</v>
      </c>
      <c r="BD611" s="2" t="s">
        <v>101</v>
      </c>
      <c r="BF611" t="str">
        <f t="shared" si="10"/>
        <v>Google</v>
      </c>
      <c r="BG611" s="2">
        <v>10.0</v>
      </c>
      <c r="BH611" s="2" t="s">
        <v>2886</v>
      </c>
      <c r="BI611" s="2" t="s">
        <v>2887</v>
      </c>
      <c r="BK611" s="2">
        <v>1.0</v>
      </c>
    </row>
    <row r="612">
      <c r="A612" s="2">
        <v>609.0</v>
      </c>
      <c r="B612">
        <f>if(surveydata3!D611="", 0, 1)</f>
        <v>1</v>
      </c>
      <c r="C612">
        <f>if(surveydata3!E611="", 0, 1)</f>
        <v>0</v>
      </c>
      <c r="D612">
        <f>if(surveydata3!F611="", 0, 1)</f>
        <v>0</v>
      </c>
      <c r="E612">
        <f>if(surveydata3!G611="", 0, 1)</f>
        <v>0</v>
      </c>
      <c r="F612">
        <f>if(surveydata3!H611="", 0, 1)</f>
        <v>1</v>
      </c>
      <c r="G612">
        <f>if(surveydata3!I611="", 0, 1)</f>
        <v>0</v>
      </c>
      <c r="H612" s="4">
        <v>31124.0</v>
      </c>
      <c r="I612" s="2">
        <f t="shared" si="1"/>
        <v>33</v>
      </c>
      <c r="J612" s="2">
        <v>7.0</v>
      </c>
      <c r="K612" s="2">
        <v>5.0</v>
      </c>
      <c r="L612" s="2">
        <v>6.0</v>
      </c>
      <c r="M612" s="2">
        <v>12.0</v>
      </c>
      <c r="N612" s="2" t="s">
        <v>120</v>
      </c>
      <c r="O612" s="2">
        <v>1.0</v>
      </c>
      <c r="R612" t="str">
        <f t="shared" si="2"/>
        <v/>
      </c>
      <c r="U612" t="str">
        <f t="shared" si="3"/>
        <v/>
      </c>
      <c r="V612" s="2">
        <v>1.0</v>
      </c>
      <c r="W612" s="2" t="s">
        <v>11</v>
      </c>
      <c r="Y612" t="str">
        <f t="shared" si="4"/>
        <v>Other</v>
      </c>
      <c r="Z612" s="2" t="s">
        <v>147</v>
      </c>
      <c r="AB612" t="str">
        <f t="shared" si="5"/>
        <v>Not Applicable</v>
      </c>
      <c r="AC612" s="2" t="s">
        <v>1410</v>
      </c>
      <c r="AE612" t="str">
        <f t="shared" si="6"/>
        <v>Food &amp; Beverages</v>
      </c>
      <c r="AF612" s="2">
        <v>0.0</v>
      </c>
      <c r="AG612" s="2" t="s">
        <v>2888</v>
      </c>
      <c r="AH612" s="2" t="s">
        <v>114</v>
      </c>
      <c r="AI612" s="11">
        <f>if(surveydata3!AE611="", 0, 1)</f>
        <v>0</v>
      </c>
      <c r="AJ612" s="11">
        <f>if(surveydata3!AF611="", 0, 1)</f>
        <v>0</v>
      </c>
      <c r="AK612" s="11">
        <f>if(surveydata3!AG611="", 0, 1)</f>
        <v>1</v>
      </c>
      <c r="AL612" s="11">
        <f>if(surveydata3!AH611="", 0, 1)</f>
        <v>0</v>
      </c>
      <c r="AM612" s="11">
        <f>if(surveydata3!AI611="", 0, 1)</f>
        <v>0</v>
      </c>
      <c r="AN612" s="11">
        <f>if(surveydata3!AJ611="", 0, 1)</f>
        <v>0</v>
      </c>
      <c r="AO612" s="11">
        <f>if(surveydata3!AK611="", 0, 1)</f>
        <v>0</v>
      </c>
      <c r="AP612" s="11">
        <f>if(surveydata3!AL611="", 0, 1)</f>
        <v>0</v>
      </c>
      <c r="AQ612" s="11">
        <f>if(surveydata3!AM611="", 0, 1)</f>
        <v>0</v>
      </c>
      <c r="AR612" s="11">
        <f>if(surveydata3!AN611="", 0, 1)</f>
        <v>0</v>
      </c>
      <c r="AT612" s="2" t="s">
        <v>2889</v>
      </c>
      <c r="AU612" t="str">
        <f t="shared" si="7"/>
        <v>Feedback from graders</v>
      </c>
      <c r="AV612" s="2">
        <v>6.0</v>
      </c>
      <c r="AX612">
        <f t="shared" si="8"/>
        <v>6</v>
      </c>
      <c r="AY612" s="2">
        <v>6.0</v>
      </c>
      <c r="BA612">
        <f t="shared" si="9"/>
        <v>6</v>
      </c>
      <c r="BB612" s="2">
        <v>30.0</v>
      </c>
      <c r="BC612" s="2" t="s">
        <v>2890</v>
      </c>
      <c r="BE612" s="2" t="s">
        <v>2891</v>
      </c>
      <c r="BF612" t="str">
        <f t="shared" si="10"/>
        <v>Research into MOOCs when they were first becoming popular</v>
      </c>
      <c r="BG612" s="2">
        <v>10.0</v>
      </c>
      <c r="BH612" s="2" t="s">
        <v>2892</v>
      </c>
      <c r="BI612" s="2" t="s">
        <v>2893</v>
      </c>
      <c r="BJ612" s="2" t="s">
        <v>2894</v>
      </c>
      <c r="BK612" s="2">
        <v>0.0</v>
      </c>
    </row>
    <row r="613">
      <c r="A613" s="2">
        <v>610.0</v>
      </c>
      <c r="B613">
        <f>if(surveydata3!D612="", 0, 1)</f>
        <v>1</v>
      </c>
      <c r="C613">
        <f>if(surveydata3!E612="", 0, 1)</f>
        <v>1</v>
      </c>
      <c r="D613">
        <f>if(surveydata3!F612="", 0, 1)</f>
        <v>0</v>
      </c>
      <c r="E613">
        <f>if(surveydata3!G612="", 0, 1)</f>
        <v>0</v>
      </c>
      <c r="F613">
        <f>if(surveydata3!H612="", 0, 1)</f>
        <v>1</v>
      </c>
      <c r="G613">
        <f>if(surveydata3!I612="", 0, 1)</f>
        <v>0</v>
      </c>
      <c r="H613" s="4">
        <v>34727.0</v>
      </c>
      <c r="I613" s="2">
        <f t="shared" si="1"/>
        <v>23</v>
      </c>
      <c r="J613" s="2">
        <v>9.0</v>
      </c>
      <c r="K613" s="2">
        <v>30.0</v>
      </c>
      <c r="L613" s="2">
        <v>9.0</v>
      </c>
      <c r="M613" s="2">
        <v>4.0</v>
      </c>
      <c r="N613" s="2" t="s">
        <v>405</v>
      </c>
      <c r="O613" s="2">
        <v>1.0</v>
      </c>
      <c r="R613" t="str">
        <f t="shared" si="2"/>
        <v/>
      </c>
      <c r="U613" t="str">
        <f t="shared" si="3"/>
        <v/>
      </c>
      <c r="V613" s="2">
        <v>1.0</v>
      </c>
      <c r="W613" s="2" t="s">
        <v>315</v>
      </c>
      <c r="Y613" t="str">
        <f t="shared" si="4"/>
        <v>Software Engineer</v>
      </c>
      <c r="Z613" s="2" t="s">
        <v>111</v>
      </c>
      <c r="AB613" t="str">
        <f t="shared" si="5"/>
        <v>Individual Contributor</v>
      </c>
      <c r="AC613" s="2" t="s">
        <v>123</v>
      </c>
      <c r="AE613" t="str">
        <f t="shared" si="6"/>
        <v>Technology &amp; Internet</v>
      </c>
      <c r="AF613" s="2">
        <v>2.0</v>
      </c>
      <c r="AG613" s="2" t="s">
        <v>2895</v>
      </c>
      <c r="AH613" s="2" t="s">
        <v>464</v>
      </c>
      <c r="AI613" s="11">
        <f>if(surveydata3!AE612="", 0, 1)</f>
        <v>0</v>
      </c>
      <c r="AJ613" s="11">
        <f>if(surveydata3!AF612="", 0, 1)</f>
        <v>0</v>
      </c>
      <c r="AK613" s="11">
        <f>if(surveydata3!AG612="", 0, 1)</f>
        <v>0</v>
      </c>
      <c r="AL613" s="11">
        <f>if(surveydata3!AH612="", 0, 1)</f>
        <v>0</v>
      </c>
      <c r="AM613" s="11">
        <f>if(surveydata3!AI612="", 0, 1)</f>
        <v>0</v>
      </c>
      <c r="AN613" s="11">
        <f>if(surveydata3!AJ612="", 0, 1)</f>
        <v>1</v>
      </c>
      <c r="AO613" s="11">
        <f>if(surveydata3!AK612="", 0, 1)</f>
        <v>0</v>
      </c>
      <c r="AP613" s="11">
        <f>if(surveydata3!AL612="", 0, 1)</f>
        <v>0</v>
      </c>
      <c r="AQ613" s="11">
        <f>if(surveydata3!AM612="", 0, 1)</f>
        <v>0</v>
      </c>
      <c r="AR613" s="11">
        <f>if(surveydata3!AN612="", 0, 1)</f>
        <v>0</v>
      </c>
      <c r="AS613" s="2" t="s">
        <v>79</v>
      </c>
      <c r="AU613" t="str">
        <f t="shared" si="7"/>
        <v>Slack Channel</v>
      </c>
      <c r="AW613" s="2">
        <v>8.0</v>
      </c>
      <c r="AX613">
        <f t="shared" si="8"/>
        <v>8</v>
      </c>
      <c r="AY613" s="2">
        <v>5.0</v>
      </c>
      <c r="BA613">
        <f t="shared" si="9"/>
        <v>5</v>
      </c>
      <c r="BB613" s="2">
        <v>5.0</v>
      </c>
      <c r="BC613" s="2" t="s">
        <v>2896</v>
      </c>
      <c r="BE613" s="2" t="s">
        <v>2897</v>
      </c>
      <c r="BF613" t="str">
        <f t="shared" si="10"/>
        <v>unknown</v>
      </c>
      <c r="BG613" s="2">
        <v>8.0</v>
      </c>
      <c r="BH613" s="2" t="s">
        <v>2898</v>
      </c>
      <c r="BI613" s="2" t="s">
        <v>2899</v>
      </c>
      <c r="BJ613" s="2" t="s">
        <v>2900</v>
      </c>
      <c r="BK613" s="2">
        <v>1.0</v>
      </c>
    </row>
    <row r="614">
      <c r="A614" s="2">
        <v>611.0</v>
      </c>
      <c r="B614">
        <f>if(surveydata3!D613="", 0, 1)</f>
        <v>0</v>
      </c>
      <c r="C614">
        <f>if(surveydata3!E613="", 0, 1)</f>
        <v>0</v>
      </c>
      <c r="D614">
        <f>if(surveydata3!F613="", 0, 1)</f>
        <v>0</v>
      </c>
      <c r="E614">
        <f>if(surveydata3!G613="", 0, 1)</f>
        <v>0</v>
      </c>
      <c r="F614">
        <f>if(surveydata3!H613="", 0, 1)</f>
        <v>1</v>
      </c>
      <c r="G614">
        <f>if(surveydata3!I613="", 0, 1)</f>
        <v>0</v>
      </c>
      <c r="H614" s="4">
        <v>32232.0</v>
      </c>
      <c r="I614" s="2">
        <f t="shared" si="1"/>
        <v>30</v>
      </c>
      <c r="J614" s="2">
        <v>6.0</v>
      </c>
      <c r="K614" s="2">
        <v>120.0</v>
      </c>
      <c r="L614" s="2">
        <v>12.0</v>
      </c>
      <c r="M614" s="2">
        <v>2.0</v>
      </c>
      <c r="N614" s="2" t="s">
        <v>192</v>
      </c>
      <c r="O614" s="2">
        <v>1.0</v>
      </c>
      <c r="R614" t="str">
        <f t="shared" si="2"/>
        <v/>
      </c>
      <c r="U614" t="str">
        <f t="shared" si="3"/>
        <v/>
      </c>
      <c r="V614" s="2">
        <v>1.0</v>
      </c>
      <c r="W614" s="2" t="s">
        <v>315</v>
      </c>
      <c r="Y614" t="str">
        <f t="shared" si="4"/>
        <v>Software Engineer</v>
      </c>
      <c r="Z614" s="2" t="s">
        <v>111</v>
      </c>
      <c r="AB614" t="str">
        <f t="shared" si="5"/>
        <v>Individual Contributor</v>
      </c>
      <c r="AC614" s="2" t="s">
        <v>760</v>
      </c>
      <c r="AE614" t="str">
        <f t="shared" si="6"/>
        <v>Airlines &amp; Aerospace (including Defense)</v>
      </c>
      <c r="AF614" s="2">
        <v>6.0</v>
      </c>
      <c r="AG614" s="2" t="s">
        <v>2901</v>
      </c>
      <c r="AH614" s="2" t="s">
        <v>78</v>
      </c>
      <c r="AI614" s="11">
        <f>if(surveydata3!AE613="", 0, 1)</f>
        <v>0</v>
      </c>
      <c r="AJ614" s="11">
        <f>if(surveydata3!AF613="", 0, 1)</f>
        <v>0</v>
      </c>
      <c r="AK614" s="11">
        <f>if(surveydata3!AG613="", 0, 1)</f>
        <v>0</v>
      </c>
      <c r="AL614" s="11">
        <f>if(surveydata3!AH613="", 0, 1)</f>
        <v>0</v>
      </c>
      <c r="AM614" s="11">
        <f>if(surveydata3!AI613="", 0, 1)</f>
        <v>0</v>
      </c>
      <c r="AN614" s="11">
        <f>if(surveydata3!AJ613="", 0, 1)</f>
        <v>0</v>
      </c>
      <c r="AO614" s="11">
        <f>if(surveydata3!AK613="", 0, 1)</f>
        <v>0</v>
      </c>
      <c r="AP614" s="11">
        <f>if(surveydata3!AL613="", 0, 1)</f>
        <v>0</v>
      </c>
      <c r="AQ614" s="11">
        <f>if(surveydata3!AM613="", 0, 1)</f>
        <v>1</v>
      </c>
      <c r="AR614" s="11">
        <f>if(surveydata3!AN613="", 0, 1)</f>
        <v>0</v>
      </c>
      <c r="AU614" t="str">
        <f t="shared" si="7"/>
        <v/>
      </c>
      <c r="AX614" t="str">
        <f t="shared" si="8"/>
        <v/>
      </c>
      <c r="BA614" t="str">
        <f t="shared" si="9"/>
        <v/>
      </c>
      <c r="BD614" s="2" t="s">
        <v>84</v>
      </c>
      <c r="BF614" t="str">
        <f t="shared" si="10"/>
        <v>Friend / word of mouth</v>
      </c>
      <c r="BG614" s="2">
        <v>7.0</v>
      </c>
      <c r="BH614" s="2" t="s">
        <v>2902</v>
      </c>
      <c r="BI614" s="2" t="s">
        <v>2903</v>
      </c>
      <c r="BJ614" s="2" t="s">
        <v>202</v>
      </c>
      <c r="BK614" s="2">
        <v>0.0</v>
      </c>
    </row>
    <row r="615">
      <c r="A615" s="2">
        <v>612.0</v>
      </c>
      <c r="B615">
        <f>if(surveydata3!D614="", 0, 1)</f>
        <v>1</v>
      </c>
      <c r="C615">
        <f>if(surveydata3!E614="", 0, 1)</f>
        <v>0</v>
      </c>
      <c r="D615">
        <f>if(surveydata3!F614="", 0, 1)</f>
        <v>0</v>
      </c>
      <c r="E615">
        <f>if(surveydata3!G614="", 0, 1)</f>
        <v>0</v>
      </c>
      <c r="F615">
        <f>if(surveydata3!H614="", 0, 1)</f>
        <v>0</v>
      </c>
      <c r="G615">
        <f>if(surveydata3!I614="", 0, 1)</f>
        <v>0</v>
      </c>
      <c r="H615" s="4">
        <v>32450.0</v>
      </c>
      <c r="I615" s="2">
        <f t="shared" si="1"/>
        <v>29</v>
      </c>
      <c r="J615" s="2">
        <v>7.0</v>
      </c>
      <c r="K615" s="2">
        <v>50.0</v>
      </c>
      <c r="L615" s="2">
        <v>10.0</v>
      </c>
      <c r="M615" s="2">
        <v>10.0</v>
      </c>
      <c r="N615" s="2" t="s">
        <v>437</v>
      </c>
      <c r="O615" s="2">
        <v>0.0</v>
      </c>
      <c r="P615" s="2" t="s">
        <v>89</v>
      </c>
      <c r="R615" t="str">
        <f t="shared" si="2"/>
        <v>t-shirt</v>
      </c>
      <c r="S615" s="2" t="s">
        <v>130</v>
      </c>
      <c r="U615" t="str">
        <f t="shared" si="3"/>
        <v>“Machine learning for life”</v>
      </c>
      <c r="V615" s="2">
        <v>1.0</v>
      </c>
      <c r="W615" s="2" t="s">
        <v>315</v>
      </c>
      <c r="Y615" t="str">
        <f t="shared" si="4"/>
        <v>Software Engineer</v>
      </c>
      <c r="Z615" s="2" t="s">
        <v>451</v>
      </c>
      <c r="AB615" t="str">
        <f t="shared" si="5"/>
        <v>Intern</v>
      </c>
      <c r="AC615" s="2" t="s">
        <v>333</v>
      </c>
      <c r="AE615" t="str">
        <f t="shared" si="6"/>
        <v>Advertising &amp; Marketing</v>
      </c>
      <c r="AF615" s="2">
        <v>10.0</v>
      </c>
      <c r="AG615" s="2" t="s">
        <v>2904</v>
      </c>
      <c r="AH615" s="2" t="s">
        <v>78</v>
      </c>
      <c r="AI615" s="11">
        <f>if(surveydata3!AE614="", 0, 1)</f>
        <v>0</v>
      </c>
      <c r="AJ615" s="11">
        <f>if(surveydata3!AF614="", 0, 1)</f>
        <v>0</v>
      </c>
      <c r="AK615" s="11">
        <f>if(surveydata3!AG614="", 0, 1)</f>
        <v>0</v>
      </c>
      <c r="AL615" s="11">
        <f>if(surveydata3!AH614="", 0, 1)</f>
        <v>1</v>
      </c>
      <c r="AM615" s="11">
        <f>if(surveydata3!AI614="", 0, 1)</f>
        <v>0</v>
      </c>
      <c r="AN615" s="11">
        <f>if(surveydata3!AJ614="", 0, 1)</f>
        <v>0</v>
      </c>
      <c r="AO615" s="11">
        <f>if(surveydata3!AK614="", 0, 1)</f>
        <v>0</v>
      </c>
      <c r="AP615" s="11">
        <f>if(surveydata3!AL614="", 0, 1)</f>
        <v>0</v>
      </c>
      <c r="AQ615" s="11">
        <f>if(surveydata3!AM614="", 0, 1)</f>
        <v>0</v>
      </c>
      <c r="AR615" s="11">
        <f>if(surveydata3!AN614="", 0, 1)</f>
        <v>0</v>
      </c>
      <c r="AS615" s="2" t="s">
        <v>116</v>
      </c>
      <c r="AU615" t="str">
        <f t="shared" si="7"/>
        <v>Stack Overflow</v>
      </c>
      <c r="AW615" s="2">
        <v>10.0</v>
      </c>
      <c r="AX615">
        <f t="shared" si="8"/>
        <v>10</v>
      </c>
      <c r="AY615" s="2">
        <v>4.0</v>
      </c>
      <c r="BA615">
        <f t="shared" si="9"/>
        <v>4</v>
      </c>
      <c r="BB615" s="2">
        <v>15.0</v>
      </c>
      <c r="BC615" s="2" t="s">
        <v>2905</v>
      </c>
      <c r="BD615" s="2" t="s">
        <v>101</v>
      </c>
      <c r="BF615" t="str">
        <f t="shared" si="10"/>
        <v>Google</v>
      </c>
      <c r="BG615" s="2">
        <v>9.0</v>
      </c>
      <c r="BH615" s="2" t="s">
        <v>2906</v>
      </c>
      <c r="BI615" s="2" t="s">
        <v>2907</v>
      </c>
      <c r="BK615" s="2">
        <v>1.0</v>
      </c>
    </row>
    <row r="616">
      <c r="A616" s="2">
        <v>613.0</v>
      </c>
      <c r="B616">
        <f>if(surveydata3!D615="", 0, 1)</f>
        <v>1</v>
      </c>
      <c r="C616">
        <f>if(surveydata3!E615="", 0, 1)</f>
        <v>0</v>
      </c>
      <c r="D616">
        <f>if(surveydata3!F615="", 0, 1)</f>
        <v>1</v>
      </c>
      <c r="E616">
        <f>if(surveydata3!G615="", 0, 1)</f>
        <v>1</v>
      </c>
      <c r="F616">
        <f>if(surveydata3!H615="", 0, 1)</f>
        <v>1</v>
      </c>
      <c r="G616">
        <f>if(surveydata3!I615="", 0, 1)</f>
        <v>0</v>
      </c>
      <c r="H616" s="4">
        <v>34733.0</v>
      </c>
      <c r="I616" s="2">
        <f t="shared" si="1"/>
        <v>23</v>
      </c>
      <c r="J616" s="2">
        <v>7.0</v>
      </c>
      <c r="K616" s="2">
        <v>0.0</v>
      </c>
      <c r="L616" s="2">
        <v>15.0</v>
      </c>
      <c r="M616" s="2">
        <v>10.0</v>
      </c>
      <c r="N616" s="2" t="s">
        <v>192</v>
      </c>
      <c r="O616" s="2">
        <v>1.0</v>
      </c>
      <c r="R616" t="str">
        <f t="shared" si="2"/>
        <v/>
      </c>
      <c r="U616" t="str">
        <f t="shared" si="3"/>
        <v/>
      </c>
      <c r="V616" s="2">
        <v>0.0</v>
      </c>
      <c r="Y616" t="str">
        <f t="shared" si="4"/>
        <v/>
      </c>
      <c r="AB616" t="str">
        <f t="shared" si="5"/>
        <v/>
      </c>
      <c r="AE616" t="str">
        <f t="shared" si="6"/>
        <v/>
      </c>
      <c r="AH616" s="2" t="s">
        <v>78</v>
      </c>
      <c r="AI616" s="11">
        <f>if(surveydata3!AE615="", 0, 1)</f>
        <v>0</v>
      </c>
      <c r="AJ616" s="11">
        <f>if(surveydata3!AF615="", 0, 1)</f>
        <v>0</v>
      </c>
      <c r="AK616" s="11">
        <f>if(surveydata3!AG615="", 0, 1)</f>
        <v>0</v>
      </c>
      <c r="AL616" s="11">
        <f>if(surveydata3!AH615="", 0, 1)</f>
        <v>0</v>
      </c>
      <c r="AM616" s="11">
        <f>if(surveydata3!AI615="", 0, 1)</f>
        <v>0</v>
      </c>
      <c r="AN616" s="11">
        <f>if(surveydata3!AJ615="", 0, 1)</f>
        <v>1</v>
      </c>
      <c r="AO616" s="11">
        <f>if(surveydata3!AK615="", 0, 1)</f>
        <v>0</v>
      </c>
      <c r="AP616" s="11">
        <f>if(surveydata3!AL615="", 0, 1)</f>
        <v>0</v>
      </c>
      <c r="AQ616" s="11">
        <f>if(surveydata3!AM615="", 0, 1)</f>
        <v>0</v>
      </c>
      <c r="AR616" s="11">
        <f>if(surveydata3!AN615="", 0, 1)</f>
        <v>0</v>
      </c>
      <c r="AS616" s="2" t="s">
        <v>116</v>
      </c>
      <c r="AU616" t="str">
        <f t="shared" si="7"/>
        <v>Stack Overflow</v>
      </c>
      <c r="AW616" s="2">
        <v>20.0</v>
      </c>
      <c r="AX616">
        <f t="shared" si="8"/>
        <v>20</v>
      </c>
      <c r="AZ616" s="2">
        <v>10.0</v>
      </c>
      <c r="BA616">
        <f t="shared" si="9"/>
        <v>10</v>
      </c>
      <c r="BB616" s="2">
        <v>40.0</v>
      </c>
      <c r="BC616" s="2" t="s">
        <v>2908</v>
      </c>
      <c r="BD616" s="2" t="s">
        <v>84</v>
      </c>
      <c r="BF616" t="str">
        <f t="shared" si="10"/>
        <v>Friend / word of mouth</v>
      </c>
      <c r="BG616" s="2">
        <v>10.0</v>
      </c>
      <c r="BH616" s="2" t="s">
        <v>2909</v>
      </c>
      <c r="BI616" s="2" t="s">
        <v>2910</v>
      </c>
      <c r="BJ616" s="2" t="s">
        <v>2911</v>
      </c>
      <c r="BK616" s="2">
        <v>1.0</v>
      </c>
    </row>
    <row r="617">
      <c r="A617" s="2">
        <v>614.0</v>
      </c>
      <c r="B617">
        <f>if(surveydata3!D616="", 0, 1)</f>
        <v>0</v>
      </c>
      <c r="C617">
        <f>if(surveydata3!E616="", 0, 1)</f>
        <v>0</v>
      </c>
      <c r="D617">
        <f>if(surveydata3!F616="", 0, 1)</f>
        <v>0</v>
      </c>
      <c r="E617">
        <f>if(surveydata3!G616="", 0, 1)</f>
        <v>1</v>
      </c>
      <c r="F617">
        <f>if(surveydata3!H616="", 0, 1)</f>
        <v>0</v>
      </c>
      <c r="G617">
        <f>if(surveydata3!I616="", 0, 1)</f>
        <v>0</v>
      </c>
      <c r="H617" s="4">
        <v>33293.0</v>
      </c>
      <c r="I617" s="2">
        <f t="shared" si="1"/>
        <v>27</v>
      </c>
      <c r="J617" s="2">
        <v>7.0</v>
      </c>
      <c r="K617" s="2">
        <v>120.0</v>
      </c>
      <c r="L617" s="2">
        <v>10.0</v>
      </c>
      <c r="M617" s="2">
        <v>5.0</v>
      </c>
      <c r="N617" s="2" t="s">
        <v>167</v>
      </c>
      <c r="O617" s="2">
        <v>1.0</v>
      </c>
      <c r="R617" t="str">
        <f t="shared" si="2"/>
        <v/>
      </c>
      <c r="U617" t="str">
        <f t="shared" si="3"/>
        <v/>
      </c>
      <c r="V617" s="2">
        <v>1.0</v>
      </c>
      <c r="W617" s="2" t="s">
        <v>259</v>
      </c>
      <c r="Y617" t="str">
        <f t="shared" si="4"/>
        <v>Student</v>
      </c>
      <c r="Z617" s="2" t="s">
        <v>451</v>
      </c>
      <c r="AB617" t="str">
        <f t="shared" si="5"/>
        <v>Intern</v>
      </c>
      <c r="AC617" s="2" t="s">
        <v>76</v>
      </c>
      <c r="AE617" t="str">
        <f t="shared" si="6"/>
        <v>Education</v>
      </c>
      <c r="AF617" s="2">
        <v>1.0</v>
      </c>
      <c r="AG617" s="2" t="s">
        <v>2912</v>
      </c>
      <c r="AH617" s="2" t="s">
        <v>78</v>
      </c>
      <c r="AI617" s="11">
        <f>if(surveydata3!AE616="", 0, 1)</f>
        <v>0</v>
      </c>
      <c r="AJ617" s="11">
        <f>if(surveydata3!AF616="", 0, 1)</f>
        <v>0</v>
      </c>
      <c r="AK617" s="11">
        <f>if(surveydata3!AG616="", 0, 1)</f>
        <v>1</v>
      </c>
      <c r="AL617" s="11">
        <f>if(surveydata3!AH616="", 0, 1)</f>
        <v>0</v>
      </c>
      <c r="AM617" s="11">
        <f>if(surveydata3!AI616="", 0, 1)</f>
        <v>0</v>
      </c>
      <c r="AN617" s="11">
        <f>if(surveydata3!AJ616="", 0, 1)</f>
        <v>0</v>
      </c>
      <c r="AO617" s="11">
        <f>if(surveydata3!AK616="", 0, 1)</f>
        <v>0</v>
      </c>
      <c r="AP617" s="11">
        <f>if(surveydata3!AL616="", 0, 1)</f>
        <v>0</v>
      </c>
      <c r="AQ617" s="11">
        <f>if(surveydata3!AM616="", 0, 1)</f>
        <v>0</v>
      </c>
      <c r="AR617" s="11">
        <f>if(surveydata3!AN616="", 0, 1)</f>
        <v>0</v>
      </c>
      <c r="AS617" s="2" t="s">
        <v>237</v>
      </c>
      <c r="AU617" t="str">
        <f t="shared" si="7"/>
        <v>Mentor Help (classroom or 1:1 mentors)</v>
      </c>
      <c r="AW617" s="2">
        <v>12.0</v>
      </c>
      <c r="AX617">
        <f t="shared" si="8"/>
        <v>12</v>
      </c>
      <c r="AY617" s="2">
        <v>6.0</v>
      </c>
      <c r="BA617">
        <f t="shared" si="9"/>
        <v>6</v>
      </c>
      <c r="BB617" s="2">
        <v>160.0</v>
      </c>
      <c r="BC617" s="2" t="s">
        <v>2913</v>
      </c>
      <c r="BD617" s="2" t="s">
        <v>101</v>
      </c>
      <c r="BF617" t="str">
        <f t="shared" si="10"/>
        <v>Google</v>
      </c>
      <c r="BG617" s="2">
        <v>10.0</v>
      </c>
      <c r="BH617" s="2" t="s">
        <v>2914</v>
      </c>
      <c r="BI617" s="2" t="s">
        <v>2915</v>
      </c>
      <c r="BJ617" s="2" t="s">
        <v>2916</v>
      </c>
      <c r="BK617" s="2">
        <v>1.0</v>
      </c>
    </row>
    <row r="618">
      <c r="A618" s="2">
        <v>615.0</v>
      </c>
      <c r="B618">
        <f>if(surveydata3!D617="", 0, 1)</f>
        <v>0</v>
      </c>
      <c r="C618">
        <f>if(surveydata3!E617="", 0, 1)</f>
        <v>0</v>
      </c>
      <c r="D618">
        <f>if(surveydata3!F617="", 0, 1)</f>
        <v>1</v>
      </c>
      <c r="E618">
        <f>if(surveydata3!G617="", 0, 1)</f>
        <v>0</v>
      </c>
      <c r="F618">
        <f>if(surveydata3!H617="", 0, 1)</f>
        <v>1</v>
      </c>
      <c r="G618">
        <f>if(surveydata3!I617="", 0, 1)</f>
        <v>0</v>
      </c>
      <c r="H618" s="4">
        <v>25412.0</v>
      </c>
      <c r="I618" s="2">
        <f t="shared" si="1"/>
        <v>49</v>
      </c>
      <c r="J618" s="2">
        <v>6.0</v>
      </c>
      <c r="K618" s="2">
        <v>60.0</v>
      </c>
      <c r="L618" s="2">
        <v>6.0</v>
      </c>
      <c r="M618" s="2">
        <v>50.0</v>
      </c>
      <c r="N618" s="2" t="s">
        <v>437</v>
      </c>
      <c r="O618" s="2">
        <v>0.0</v>
      </c>
      <c r="P618" s="2" t="s">
        <v>108</v>
      </c>
      <c r="R618" t="str">
        <f t="shared" si="2"/>
        <v>jacket (brand is TBD... probably Patagonia)</v>
      </c>
      <c r="S618" s="2" t="s">
        <v>90</v>
      </c>
      <c r="U618" t="str">
        <f t="shared" si="3"/>
        <v>”Math - all the cool kids are doing it”</v>
      </c>
      <c r="V618" s="2">
        <v>1.0</v>
      </c>
      <c r="W618" s="2" t="s">
        <v>91</v>
      </c>
      <c r="Y618" t="str">
        <f t="shared" si="4"/>
        <v>Educator / Instructor</v>
      </c>
      <c r="Z618" s="2" t="s">
        <v>147</v>
      </c>
      <c r="AB618" t="str">
        <f t="shared" si="5"/>
        <v>Not Applicable</v>
      </c>
      <c r="AC618" s="2" t="s">
        <v>76</v>
      </c>
      <c r="AE618" t="str">
        <f t="shared" si="6"/>
        <v>Education</v>
      </c>
      <c r="AF618" s="2">
        <v>9.0</v>
      </c>
      <c r="AG618" s="2" t="s">
        <v>2917</v>
      </c>
      <c r="AH618" s="2" t="s">
        <v>96</v>
      </c>
      <c r="AI618" s="11">
        <f>if(surveydata3!AE617="", 0, 1)</f>
        <v>0</v>
      </c>
      <c r="AJ618" s="11">
        <f>if(surveydata3!AF617="", 0, 1)</f>
        <v>0</v>
      </c>
      <c r="AK618" s="11">
        <f>if(surveydata3!AG617="", 0, 1)</f>
        <v>0</v>
      </c>
      <c r="AL618" s="11">
        <f>if(surveydata3!AH617="", 0, 1)</f>
        <v>1</v>
      </c>
      <c r="AM618" s="11">
        <f>if(surveydata3!AI617="", 0, 1)</f>
        <v>0</v>
      </c>
      <c r="AN618" s="11">
        <f>if(surveydata3!AJ617="", 0, 1)</f>
        <v>0</v>
      </c>
      <c r="AO618" s="11">
        <f>if(surveydata3!AK617="", 0, 1)</f>
        <v>0</v>
      </c>
      <c r="AP618" s="11">
        <f>if(surveydata3!AL617="", 0, 1)</f>
        <v>0</v>
      </c>
      <c r="AQ618" s="11">
        <f>if(surveydata3!AM617="", 0, 1)</f>
        <v>0</v>
      </c>
      <c r="AR618" s="11">
        <f>if(surveydata3!AN617="", 0, 1)</f>
        <v>0</v>
      </c>
      <c r="AS618" s="2" t="s">
        <v>237</v>
      </c>
      <c r="AU618" t="str">
        <f t="shared" si="7"/>
        <v>Mentor Help (classroom or 1:1 mentors)</v>
      </c>
      <c r="AW618" s="2">
        <v>15.0</v>
      </c>
      <c r="AX618">
        <f t="shared" si="8"/>
        <v>15</v>
      </c>
      <c r="AZ618" s="2">
        <v>15.0</v>
      </c>
      <c r="BA618">
        <f t="shared" si="9"/>
        <v>15</v>
      </c>
      <c r="BB618" s="2">
        <v>20.0</v>
      </c>
      <c r="BC618" s="2" t="s">
        <v>2918</v>
      </c>
      <c r="BD618" s="2" t="s">
        <v>84</v>
      </c>
      <c r="BF618" t="str">
        <f t="shared" si="10"/>
        <v>Friend / word of mouth</v>
      </c>
      <c r="BG618" s="2">
        <v>10.0</v>
      </c>
      <c r="BH618" s="2" t="s">
        <v>2919</v>
      </c>
      <c r="BI618" s="2" t="s">
        <v>2920</v>
      </c>
      <c r="BJ618" s="2" t="s">
        <v>2921</v>
      </c>
      <c r="BK618" s="2">
        <v>0.0</v>
      </c>
    </row>
    <row r="619">
      <c r="A619" s="2">
        <v>616.0</v>
      </c>
      <c r="B619">
        <f>if(surveydata3!D618="", 0, 1)</f>
        <v>0</v>
      </c>
      <c r="C619">
        <f>if(surveydata3!E618="", 0, 1)</f>
        <v>1</v>
      </c>
      <c r="D619">
        <f>if(surveydata3!F618="", 0, 1)</f>
        <v>1</v>
      </c>
      <c r="E619">
        <f>if(surveydata3!G618="", 0, 1)</f>
        <v>0</v>
      </c>
      <c r="F619">
        <f>if(surveydata3!H618="", 0, 1)</f>
        <v>1</v>
      </c>
      <c r="G619">
        <f>if(surveydata3!I618="", 0, 1)</f>
        <v>0</v>
      </c>
      <c r="H619" s="4">
        <v>35081.0</v>
      </c>
      <c r="I619" s="2">
        <f t="shared" si="1"/>
        <v>22</v>
      </c>
      <c r="J619" s="2">
        <v>7.0</v>
      </c>
      <c r="K619" s="2">
        <v>60.0</v>
      </c>
      <c r="L619" s="2">
        <v>7.0</v>
      </c>
      <c r="M619" s="2">
        <v>20.0</v>
      </c>
      <c r="N619" s="2" t="s">
        <v>291</v>
      </c>
      <c r="O619" s="2">
        <v>1.0</v>
      </c>
      <c r="R619" t="str">
        <f t="shared" si="2"/>
        <v/>
      </c>
      <c r="U619" t="str">
        <f t="shared" si="3"/>
        <v/>
      </c>
      <c r="V619" s="2">
        <v>0.0</v>
      </c>
      <c r="Y619" t="str">
        <f t="shared" si="4"/>
        <v/>
      </c>
      <c r="AB619" t="str">
        <f t="shared" si="5"/>
        <v/>
      </c>
      <c r="AE619" t="str">
        <f t="shared" si="6"/>
        <v/>
      </c>
      <c r="AH619" s="2" t="s">
        <v>78</v>
      </c>
      <c r="AI619" s="11">
        <f>if(surveydata3!AE618="", 0, 1)</f>
        <v>0</v>
      </c>
      <c r="AJ619" s="11">
        <f>if(surveydata3!AF618="", 0, 1)</f>
        <v>0</v>
      </c>
      <c r="AK619" s="11">
        <f>if(surveydata3!AG618="", 0, 1)</f>
        <v>1</v>
      </c>
      <c r="AL619" s="11">
        <f>if(surveydata3!AH618="", 0, 1)</f>
        <v>0</v>
      </c>
      <c r="AM619" s="11">
        <f>if(surveydata3!AI618="", 0, 1)</f>
        <v>0</v>
      </c>
      <c r="AN619" s="11">
        <f>if(surveydata3!AJ618="", 0, 1)</f>
        <v>1</v>
      </c>
      <c r="AO619" s="11">
        <f>if(surveydata3!AK618="", 0, 1)</f>
        <v>0</v>
      </c>
      <c r="AP619" s="11">
        <f>if(surveydata3!AL618="", 0, 1)</f>
        <v>0</v>
      </c>
      <c r="AQ619" s="11">
        <f>if(surveydata3!AM618="", 0, 1)</f>
        <v>0</v>
      </c>
      <c r="AR619" s="11">
        <f>if(surveydata3!AN618="", 0, 1)</f>
        <v>0</v>
      </c>
      <c r="AS619" s="2" t="s">
        <v>79</v>
      </c>
      <c r="AU619" t="str">
        <f t="shared" si="7"/>
        <v>Slack Channel</v>
      </c>
      <c r="AW619" s="2">
        <v>10.0</v>
      </c>
      <c r="AX619">
        <f t="shared" si="8"/>
        <v>10</v>
      </c>
      <c r="AZ619" s="2">
        <v>10.0</v>
      </c>
      <c r="BA619">
        <f t="shared" si="9"/>
        <v>10</v>
      </c>
      <c r="BB619" s="2">
        <v>5.0</v>
      </c>
      <c r="BC619" s="2" t="s">
        <v>2922</v>
      </c>
      <c r="BD619" s="2" t="s">
        <v>101</v>
      </c>
      <c r="BF619" t="str">
        <f t="shared" si="10"/>
        <v>Google</v>
      </c>
      <c r="BG619" s="2">
        <v>8.0</v>
      </c>
      <c r="BH619" s="2" t="s">
        <v>2923</v>
      </c>
      <c r="BI619" s="2" t="s">
        <v>2924</v>
      </c>
      <c r="BJ619" s="2" t="s">
        <v>2925</v>
      </c>
      <c r="BK619" s="2">
        <v>1.0</v>
      </c>
    </row>
    <row r="620">
      <c r="A620" s="2">
        <v>617.0</v>
      </c>
      <c r="B620">
        <f>if(surveydata3!D619="", 0, 1)</f>
        <v>0</v>
      </c>
      <c r="C620">
        <f>if(surveydata3!E619="", 0, 1)</f>
        <v>1</v>
      </c>
      <c r="D620">
        <f>if(surveydata3!F619="", 0, 1)</f>
        <v>0</v>
      </c>
      <c r="E620">
        <f>if(surveydata3!G619="", 0, 1)</f>
        <v>0</v>
      </c>
      <c r="F620">
        <f>if(surveydata3!H619="", 0, 1)</f>
        <v>0</v>
      </c>
      <c r="G620">
        <f>if(surveydata3!I619="", 0, 1)</f>
        <v>0</v>
      </c>
      <c r="H620" s="4">
        <v>30412.0</v>
      </c>
      <c r="I620" s="2">
        <f t="shared" si="1"/>
        <v>35</v>
      </c>
      <c r="J620" s="2">
        <v>7.0</v>
      </c>
      <c r="K620" s="2">
        <v>120.0</v>
      </c>
      <c r="L620" s="2">
        <v>9.0</v>
      </c>
      <c r="M620" s="2">
        <v>5.0</v>
      </c>
      <c r="N620" s="2" t="s">
        <v>167</v>
      </c>
      <c r="O620" s="2">
        <v>1.0</v>
      </c>
      <c r="R620" t="str">
        <f t="shared" si="2"/>
        <v/>
      </c>
      <c r="U620" t="str">
        <f t="shared" si="3"/>
        <v/>
      </c>
      <c r="V620" s="2">
        <v>1.0</v>
      </c>
      <c r="W620" s="2" t="s">
        <v>35</v>
      </c>
      <c r="Y620" t="str">
        <f t="shared" si="4"/>
        <v>Data Analyst</v>
      </c>
      <c r="Z620" s="2" t="s">
        <v>111</v>
      </c>
      <c r="AB620" t="str">
        <f t="shared" si="5"/>
        <v>Individual Contributor</v>
      </c>
      <c r="AC620" s="2" t="s">
        <v>123</v>
      </c>
      <c r="AE620" t="str">
        <f t="shared" si="6"/>
        <v>Technology &amp; Internet</v>
      </c>
      <c r="AF620" s="2">
        <v>11.0</v>
      </c>
      <c r="AG620" s="2" t="s">
        <v>2454</v>
      </c>
      <c r="AH620" s="2" t="s">
        <v>78</v>
      </c>
      <c r="AI620" s="11">
        <f>if(surveydata3!AE619="", 0, 1)</f>
        <v>0</v>
      </c>
      <c r="AJ620" s="11">
        <f>if(surveydata3!AF619="", 0, 1)</f>
        <v>0</v>
      </c>
      <c r="AK620" s="11">
        <f>if(surveydata3!AG619="", 0, 1)</f>
        <v>1</v>
      </c>
      <c r="AL620" s="11">
        <f>if(surveydata3!AH619="", 0, 1)</f>
        <v>0</v>
      </c>
      <c r="AM620" s="11">
        <f>if(surveydata3!AI619="", 0, 1)</f>
        <v>0</v>
      </c>
      <c r="AN620" s="11">
        <f>if(surveydata3!AJ619="", 0, 1)</f>
        <v>1</v>
      </c>
      <c r="AO620" s="11">
        <f>if(surveydata3!AK619="", 0, 1)</f>
        <v>0</v>
      </c>
      <c r="AP620" s="11">
        <f>if(surveydata3!AL619="", 0, 1)</f>
        <v>0</v>
      </c>
      <c r="AQ620" s="11">
        <f>if(surveydata3!AM619="", 0, 1)</f>
        <v>0</v>
      </c>
      <c r="AR620" s="11">
        <f>if(surveydata3!AN619="", 0, 1)</f>
        <v>0</v>
      </c>
      <c r="AS620" s="2" t="s">
        <v>79</v>
      </c>
      <c r="AU620" t="str">
        <f t="shared" si="7"/>
        <v>Slack Channel</v>
      </c>
      <c r="AW620" s="2">
        <v>15.0</v>
      </c>
      <c r="AX620">
        <f t="shared" si="8"/>
        <v>15</v>
      </c>
      <c r="AZ620" s="2">
        <v>10.0</v>
      </c>
      <c r="BA620">
        <f t="shared" si="9"/>
        <v>10</v>
      </c>
      <c r="BB620" s="2">
        <v>10.0</v>
      </c>
      <c r="BC620" s="2" t="s">
        <v>2926</v>
      </c>
      <c r="BD620" s="2" t="s">
        <v>101</v>
      </c>
      <c r="BF620" t="str">
        <f t="shared" si="10"/>
        <v>Google</v>
      </c>
      <c r="BG620" s="2">
        <v>10.0</v>
      </c>
      <c r="BH620" s="2" t="s">
        <v>2927</v>
      </c>
      <c r="BI620" s="2" t="s">
        <v>2928</v>
      </c>
      <c r="BJ620" s="2" t="s">
        <v>2929</v>
      </c>
      <c r="BK620" s="2">
        <v>1.0</v>
      </c>
    </row>
    <row r="621">
      <c r="A621" s="2">
        <v>618.0</v>
      </c>
      <c r="B621">
        <f>if(surveydata3!D620="", 0, 1)</f>
        <v>1</v>
      </c>
      <c r="C621">
        <f>if(surveydata3!E620="", 0, 1)</f>
        <v>0</v>
      </c>
      <c r="D621">
        <f>if(surveydata3!F620="", 0, 1)</f>
        <v>0</v>
      </c>
      <c r="E621">
        <f>if(surveydata3!G620="", 0, 1)</f>
        <v>1</v>
      </c>
      <c r="F621">
        <f>if(surveydata3!H620="", 0, 1)</f>
        <v>0</v>
      </c>
      <c r="G621">
        <f>if(surveydata3!I620="", 0, 1)</f>
        <v>0</v>
      </c>
      <c r="H621" s="4">
        <v>34766.0</v>
      </c>
      <c r="I621" s="2">
        <f t="shared" si="1"/>
        <v>23</v>
      </c>
      <c r="J621" s="2">
        <v>7.0</v>
      </c>
      <c r="K621" s="2">
        <v>90.0</v>
      </c>
      <c r="L621" s="2">
        <v>11.0</v>
      </c>
      <c r="M621" s="2">
        <v>0.0</v>
      </c>
      <c r="N621" s="2" t="s">
        <v>134</v>
      </c>
      <c r="O621" s="2">
        <v>1.0</v>
      </c>
      <c r="R621" t="str">
        <f t="shared" si="2"/>
        <v/>
      </c>
      <c r="U621" t="str">
        <f t="shared" si="3"/>
        <v/>
      </c>
      <c r="V621" s="2">
        <v>1.0</v>
      </c>
      <c r="W621" s="2" t="s">
        <v>315</v>
      </c>
      <c r="Y621" t="str">
        <f t="shared" si="4"/>
        <v>Software Engineer</v>
      </c>
      <c r="AA621" s="2" t="s">
        <v>2930</v>
      </c>
      <c r="AB621" t="str">
        <f t="shared" si="5"/>
        <v>Full time associate</v>
      </c>
      <c r="AC621" s="2" t="s">
        <v>399</v>
      </c>
      <c r="AE621" t="str">
        <f t="shared" si="6"/>
        <v>Utilities, Energy and Extraction</v>
      </c>
      <c r="AF621" s="2">
        <v>1.0</v>
      </c>
      <c r="AG621" s="2" t="s">
        <v>2931</v>
      </c>
      <c r="AH621" s="2" t="s">
        <v>78</v>
      </c>
      <c r="AI621" s="11">
        <f>if(surveydata3!AE620="", 0, 1)</f>
        <v>0</v>
      </c>
      <c r="AJ621" s="11">
        <f>if(surveydata3!AF620="", 0, 1)</f>
        <v>0</v>
      </c>
      <c r="AK621" s="11">
        <f>if(surveydata3!AG620="", 0, 1)</f>
        <v>1</v>
      </c>
      <c r="AL621" s="11">
        <f>if(surveydata3!AH620="", 0, 1)</f>
        <v>0</v>
      </c>
      <c r="AM621" s="11">
        <f>if(surveydata3!AI620="", 0, 1)</f>
        <v>0</v>
      </c>
      <c r="AN621" s="11">
        <f>if(surveydata3!AJ620="", 0, 1)</f>
        <v>0</v>
      </c>
      <c r="AO621" s="11">
        <f>if(surveydata3!AK620="", 0, 1)</f>
        <v>0</v>
      </c>
      <c r="AP621" s="11">
        <f>if(surveydata3!AL620="", 0, 1)</f>
        <v>0</v>
      </c>
      <c r="AQ621" s="11">
        <f>if(surveydata3!AM620="", 0, 1)</f>
        <v>0</v>
      </c>
      <c r="AR621" s="11">
        <f>if(surveydata3!AN620="", 0, 1)</f>
        <v>0</v>
      </c>
      <c r="AS621" s="2" t="s">
        <v>116</v>
      </c>
      <c r="AU621" t="str">
        <f t="shared" si="7"/>
        <v>Stack Overflow</v>
      </c>
      <c r="AW621" s="2">
        <v>30.0</v>
      </c>
      <c r="AX621">
        <f t="shared" si="8"/>
        <v>30</v>
      </c>
      <c r="AZ621" s="2" t="s">
        <v>2932</v>
      </c>
      <c r="BA621" t="str">
        <f t="shared" si="9"/>
        <v>I didn't.</v>
      </c>
      <c r="BB621" s="2">
        <v>24.0</v>
      </c>
      <c r="BC621" s="2" t="s">
        <v>2933</v>
      </c>
      <c r="BD621" s="2" t="s">
        <v>101</v>
      </c>
      <c r="BF621" t="str">
        <f t="shared" si="10"/>
        <v>Google</v>
      </c>
      <c r="BG621" s="2">
        <v>10.0</v>
      </c>
      <c r="BH621" s="2" t="s">
        <v>2934</v>
      </c>
      <c r="BJ621" s="2" t="s">
        <v>2935</v>
      </c>
      <c r="BK621" s="2">
        <v>1.0</v>
      </c>
    </row>
    <row r="622">
      <c r="A622" s="2">
        <v>619.0</v>
      </c>
      <c r="B622">
        <f>if(surveydata3!D621="", 0, 1)</f>
        <v>0</v>
      </c>
      <c r="C622">
        <f>if(surveydata3!E621="", 0, 1)</f>
        <v>0</v>
      </c>
      <c r="D622">
        <f>if(surveydata3!F621="", 0, 1)</f>
        <v>0</v>
      </c>
      <c r="E622">
        <f>if(surveydata3!G621="", 0, 1)</f>
        <v>0</v>
      </c>
      <c r="F622">
        <f>if(surveydata3!H621="", 0, 1)</f>
        <v>1</v>
      </c>
      <c r="G622">
        <f>if(surveydata3!I621="", 0, 1)</f>
        <v>0</v>
      </c>
      <c r="H622" s="4">
        <v>34150.0</v>
      </c>
      <c r="I622" s="2">
        <f t="shared" si="1"/>
        <v>25</v>
      </c>
      <c r="J622" s="2">
        <v>7.0</v>
      </c>
      <c r="K622" s="2">
        <v>30.0</v>
      </c>
      <c r="L622" s="2">
        <v>12.0</v>
      </c>
      <c r="M622" s="2">
        <v>5.0</v>
      </c>
      <c r="N622" s="2" t="s">
        <v>437</v>
      </c>
      <c r="O622" s="2">
        <v>1.0</v>
      </c>
      <c r="R622" t="str">
        <f t="shared" si="2"/>
        <v/>
      </c>
      <c r="U622" t="str">
        <f t="shared" si="3"/>
        <v/>
      </c>
      <c r="V622" s="2">
        <v>1.0</v>
      </c>
      <c r="W622" s="2" t="s">
        <v>315</v>
      </c>
      <c r="Y622" t="str">
        <f t="shared" si="4"/>
        <v>Software Engineer</v>
      </c>
      <c r="Z622" s="2" t="s">
        <v>111</v>
      </c>
      <c r="AB622" t="str">
        <f t="shared" si="5"/>
        <v>Individual Contributor</v>
      </c>
      <c r="AC622" s="2" t="s">
        <v>123</v>
      </c>
      <c r="AE622" t="str">
        <f t="shared" si="6"/>
        <v>Technology &amp; Internet</v>
      </c>
      <c r="AF622" s="2">
        <v>2.0</v>
      </c>
      <c r="AG622" s="2" t="s">
        <v>301</v>
      </c>
      <c r="AH622" s="2" t="s">
        <v>78</v>
      </c>
      <c r="AI622" s="11">
        <f>if(surveydata3!AE621="", 0, 1)</f>
        <v>0</v>
      </c>
      <c r="AJ622" s="11">
        <f>if(surveydata3!AF621="", 0, 1)</f>
        <v>0</v>
      </c>
      <c r="AK622" s="11">
        <f>if(surveydata3!AG621="", 0, 1)</f>
        <v>0</v>
      </c>
      <c r="AL622" s="11">
        <f>if(surveydata3!AH621="", 0, 1)</f>
        <v>0</v>
      </c>
      <c r="AM622" s="11">
        <f>if(surveydata3!AI621="", 0, 1)</f>
        <v>0</v>
      </c>
      <c r="AN622" s="11">
        <f>if(surveydata3!AJ621="", 0, 1)</f>
        <v>1</v>
      </c>
      <c r="AO622" s="11">
        <f>if(surveydata3!AK621="", 0, 1)</f>
        <v>0</v>
      </c>
      <c r="AP622" s="11">
        <f>if(surveydata3!AL621="", 0, 1)</f>
        <v>0</v>
      </c>
      <c r="AQ622" s="11">
        <f>if(surveydata3!AM621="", 0, 1)</f>
        <v>0</v>
      </c>
      <c r="AR622" s="11">
        <f>if(surveydata3!AN621="", 0, 1)</f>
        <v>0</v>
      </c>
      <c r="AS622" s="2" t="s">
        <v>116</v>
      </c>
      <c r="AU622" t="str">
        <f t="shared" si="7"/>
        <v>Stack Overflow</v>
      </c>
      <c r="AW622" s="2" t="s">
        <v>2936</v>
      </c>
      <c r="AX622" t="str">
        <f t="shared" si="8"/>
        <v>Varied</v>
      </c>
      <c r="AY622" s="2">
        <v>3.0</v>
      </c>
      <c r="BA622">
        <f t="shared" si="9"/>
        <v>3</v>
      </c>
      <c r="BB622" s="2">
        <v>4.0</v>
      </c>
      <c r="BC622" s="2" t="s">
        <v>2937</v>
      </c>
      <c r="BD622" s="2" t="s">
        <v>84</v>
      </c>
      <c r="BF622" t="str">
        <f t="shared" si="10"/>
        <v>Friend / word of mouth</v>
      </c>
      <c r="BG622" s="2">
        <v>9.0</v>
      </c>
      <c r="BH622" s="2" t="s">
        <v>2938</v>
      </c>
      <c r="BI622" s="2" t="s">
        <v>2939</v>
      </c>
      <c r="BK622" s="2">
        <v>0.0</v>
      </c>
    </row>
    <row r="623">
      <c r="A623" s="2">
        <v>620.0</v>
      </c>
      <c r="B623">
        <f>if(surveydata3!D622="", 0, 1)</f>
        <v>0</v>
      </c>
      <c r="C623">
        <f>if(surveydata3!E622="", 0, 1)</f>
        <v>0</v>
      </c>
      <c r="D623">
        <f>if(surveydata3!F622="", 0, 1)</f>
        <v>0</v>
      </c>
      <c r="E623">
        <f>if(surveydata3!G622="", 0, 1)</f>
        <v>0</v>
      </c>
      <c r="F623">
        <f>if(surveydata3!H622="", 0, 1)</f>
        <v>1</v>
      </c>
      <c r="G623">
        <f>if(surveydata3!I622="", 0, 1)</f>
        <v>0</v>
      </c>
      <c r="H623" s="4">
        <v>31952.0</v>
      </c>
      <c r="I623" s="2">
        <f t="shared" si="1"/>
        <v>31</v>
      </c>
      <c r="J623" s="2">
        <v>6.0</v>
      </c>
      <c r="K623" s="2">
        <v>60.0</v>
      </c>
      <c r="L623" s="2">
        <v>10.0</v>
      </c>
      <c r="M623" s="2">
        <v>2.0</v>
      </c>
      <c r="N623" s="2" t="s">
        <v>106</v>
      </c>
      <c r="O623" s="2">
        <v>1.0</v>
      </c>
      <c r="R623" t="str">
        <f t="shared" si="2"/>
        <v/>
      </c>
      <c r="U623" t="str">
        <f t="shared" si="3"/>
        <v/>
      </c>
      <c r="V623" s="2">
        <v>0.0</v>
      </c>
      <c r="Y623" t="str">
        <f t="shared" si="4"/>
        <v/>
      </c>
      <c r="AB623" t="str">
        <f t="shared" si="5"/>
        <v/>
      </c>
      <c r="AE623" t="str">
        <f t="shared" si="6"/>
        <v/>
      </c>
      <c r="AH623" s="2" t="s">
        <v>114</v>
      </c>
      <c r="AI623" s="11">
        <f>if(surveydata3!AE622="", 0, 1)</f>
        <v>0</v>
      </c>
      <c r="AJ623" s="11">
        <f>if(surveydata3!AF622="", 0, 1)</f>
        <v>0</v>
      </c>
      <c r="AK623" s="11">
        <f>if(surveydata3!AG622="", 0, 1)</f>
        <v>1</v>
      </c>
      <c r="AL623" s="11">
        <f>if(surveydata3!AH622="", 0, 1)</f>
        <v>0</v>
      </c>
      <c r="AM623" s="11">
        <f>if(surveydata3!AI622="", 0, 1)</f>
        <v>0</v>
      </c>
      <c r="AN623" s="11">
        <f>if(surveydata3!AJ622="", 0, 1)</f>
        <v>0</v>
      </c>
      <c r="AO623" s="11">
        <f>if(surveydata3!AK622="", 0, 1)</f>
        <v>0</v>
      </c>
      <c r="AP623" s="11">
        <f>if(surveydata3!AL622="", 0, 1)</f>
        <v>0</v>
      </c>
      <c r="AQ623" s="11">
        <f>if(surveydata3!AM622="", 0, 1)</f>
        <v>0</v>
      </c>
      <c r="AR623" s="11">
        <f>if(surveydata3!AN622="", 0, 1)</f>
        <v>0</v>
      </c>
      <c r="AS623" s="2" t="s">
        <v>116</v>
      </c>
      <c r="AU623" t="str">
        <f t="shared" si="7"/>
        <v>Stack Overflow</v>
      </c>
      <c r="AV623" s="2">
        <v>3.0</v>
      </c>
      <c r="AX623">
        <f t="shared" si="8"/>
        <v>3</v>
      </c>
      <c r="AY623" s="2">
        <v>2.0</v>
      </c>
      <c r="BA623">
        <f t="shared" si="9"/>
        <v>2</v>
      </c>
      <c r="BB623" s="2">
        <v>8.0</v>
      </c>
      <c r="BC623" s="2" t="s">
        <v>2940</v>
      </c>
      <c r="BD623" s="2" t="s">
        <v>84</v>
      </c>
      <c r="BF623" t="str">
        <f t="shared" si="10"/>
        <v>Friend / word of mouth</v>
      </c>
      <c r="BG623" s="2">
        <v>8.0</v>
      </c>
      <c r="BH623" s="2" t="s">
        <v>2941</v>
      </c>
      <c r="BI623" s="2" t="s">
        <v>2942</v>
      </c>
      <c r="BJ623" s="2" t="s">
        <v>2943</v>
      </c>
      <c r="BK623" s="2">
        <v>1.0</v>
      </c>
    </row>
    <row r="624">
      <c r="A624" s="2">
        <v>621.0</v>
      </c>
      <c r="B624">
        <f>if(surveydata3!D623="", 0, 1)</f>
        <v>0</v>
      </c>
      <c r="C624">
        <f>if(surveydata3!E623="", 0, 1)</f>
        <v>0</v>
      </c>
      <c r="D624">
        <f>if(surveydata3!F623="", 0, 1)</f>
        <v>0</v>
      </c>
      <c r="E624">
        <f>if(surveydata3!G623="", 0, 1)</f>
        <v>0</v>
      </c>
      <c r="F624">
        <f>if(surveydata3!H623="", 0, 1)</f>
        <v>1</v>
      </c>
      <c r="G624">
        <f>if(surveydata3!I623="", 0, 1)</f>
        <v>0</v>
      </c>
      <c r="I624" s="2" t="str">
        <f t="shared" si="1"/>
        <v/>
      </c>
      <c r="J624" s="2">
        <v>7.0</v>
      </c>
      <c r="K624" s="2">
        <v>60.0</v>
      </c>
      <c r="L624" s="2">
        <v>8.0</v>
      </c>
      <c r="M624" s="2">
        <v>5.0</v>
      </c>
      <c r="N624" s="2" t="s">
        <v>87</v>
      </c>
      <c r="O624" s="2">
        <v>0.0</v>
      </c>
      <c r="P624" s="2" t="s">
        <v>89</v>
      </c>
      <c r="R624" t="str">
        <f t="shared" si="2"/>
        <v>t-shirt</v>
      </c>
      <c r="S624" s="2" t="s">
        <v>135</v>
      </c>
      <c r="U624" t="str">
        <f t="shared" si="3"/>
        <v>“A quality life demands quality questions”</v>
      </c>
      <c r="V624" s="2">
        <v>1.0</v>
      </c>
      <c r="W624" s="2" t="s">
        <v>1234</v>
      </c>
      <c r="Y624" t="str">
        <f t="shared" si="4"/>
        <v>Customer Service</v>
      </c>
      <c r="Z624" s="2" t="s">
        <v>207</v>
      </c>
      <c r="AB624" t="str">
        <f t="shared" si="5"/>
        <v>C-Level</v>
      </c>
      <c r="AC624" s="2" t="s">
        <v>123</v>
      </c>
      <c r="AE624" t="str">
        <f t="shared" si="6"/>
        <v>Technology &amp; Internet</v>
      </c>
      <c r="AF624" s="2">
        <v>10.0</v>
      </c>
      <c r="AG624" s="2" t="s">
        <v>2944</v>
      </c>
      <c r="AH624" s="2" t="s">
        <v>78</v>
      </c>
      <c r="AI624" s="11">
        <f>if(surveydata3!AE623="", 0, 1)</f>
        <v>0</v>
      </c>
      <c r="AJ624" s="11">
        <f>if(surveydata3!AF623="", 0, 1)</f>
        <v>0</v>
      </c>
      <c r="AK624" s="11">
        <f>if(surveydata3!AG623="", 0, 1)</f>
        <v>0</v>
      </c>
      <c r="AL624" s="11">
        <f>if(surveydata3!AH623="", 0, 1)</f>
        <v>1</v>
      </c>
      <c r="AM624" s="11">
        <f>if(surveydata3!AI623="", 0, 1)</f>
        <v>1</v>
      </c>
      <c r="AN624" s="11">
        <f>if(surveydata3!AJ623="", 0, 1)</f>
        <v>0</v>
      </c>
      <c r="AO624" s="11">
        <f>if(surveydata3!AK623="", 0, 1)</f>
        <v>0</v>
      </c>
      <c r="AP624" s="11">
        <f>if(surveydata3!AL623="", 0, 1)</f>
        <v>0</v>
      </c>
      <c r="AQ624" s="11">
        <f>if(surveydata3!AM623="", 0, 1)</f>
        <v>0</v>
      </c>
      <c r="AR624" s="11">
        <f>if(surveydata3!AN623="", 0, 1)</f>
        <v>0</v>
      </c>
      <c r="AS624" s="2" t="s">
        <v>97</v>
      </c>
      <c r="AU624" t="str">
        <f t="shared" si="7"/>
        <v>Forums</v>
      </c>
      <c r="AV624" s="2">
        <v>5.0</v>
      </c>
      <c r="AX624">
        <f t="shared" si="8"/>
        <v>5</v>
      </c>
      <c r="AY624" s="2">
        <v>4.0</v>
      </c>
      <c r="BA624">
        <f t="shared" si="9"/>
        <v>4</v>
      </c>
      <c r="BB624" s="2">
        <v>15.0</v>
      </c>
      <c r="BC624" s="2" t="s">
        <v>2945</v>
      </c>
      <c r="BD624" s="2" t="s">
        <v>101</v>
      </c>
      <c r="BF624" t="str">
        <f t="shared" si="10"/>
        <v>Google</v>
      </c>
      <c r="BG624" s="2">
        <v>8.0</v>
      </c>
      <c r="BH624" s="2" t="s">
        <v>2946</v>
      </c>
      <c r="BI624" s="2" t="s">
        <v>2728</v>
      </c>
      <c r="BK624" s="2">
        <v>1.0</v>
      </c>
    </row>
    <row r="625">
      <c r="A625" s="2">
        <v>622.0</v>
      </c>
      <c r="B625">
        <f>if(surveydata3!D624="", 0, 1)</f>
        <v>1</v>
      </c>
      <c r="C625">
        <f>if(surveydata3!E624="", 0, 1)</f>
        <v>1</v>
      </c>
      <c r="D625">
        <f>if(surveydata3!F624="", 0, 1)</f>
        <v>0</v>
      </c>
      <c r="E625">
        <f>if(surveydata3!G624="", 0, 1)</f>
        <v>1</v>
      </c>
      <c r="F625">
        <f>if(surveydata3!H624="", 0, 1)</f>
        <v>0</v>
      </c>
      <c r="G625">
        <f>if(surveydata3!I624="", 0, 1)</f>
        <v>0</v>
      </c>
      <c r="H625" s="4">
        <v>31108.0</v>
      </c>
      <c r="I625" s="2">
        <f t="shared" si="1"/>
        <v>33</v>
      </c>
      <c r="J625" s="2">
        <v>5.0</v>
      </c>
      <c r="K625" s="2">
        <v>120.0</v>
      </c>
      <c r="L625" s="2">
        <v>15.0</v>
      </c>
      <c r="M625" s="2">
        <v>24.0</v>
      </c>
      <c r="N625" s="2" t="s">
        <v>327</v>
      </c>
      <c r="O625" s="2">
        <v>1.0</v>
      </c>
      <c r="R625" t="str">
        <f t="shared" si="2"/>
        <v/>
      </c>
      <c r="U625" t="str">
        <f t="shared" si="3"/>
        <v/>
      </c>
      <c r="V625" s="2">
        <v>1.0</v>
      </c>
      <c r="W625" s="2" t="s">
        <v>213</v>
      </c>
      <c r="Y625" t="str">
        <f t="shared" si="4"/>
        <v>Business Intelligence / Business Analyst</v>
      </c>
      <c r="Z625" s="2" t="s">
        <v>111</v>
      </c>
      <c r="AB625" t="str">
        <f t="shared" si="5"/>
        <v>Individual Contributor</v>
      </c>
      <c r="AD625" s="2" t="s">
        <v>2947</v>
      </c>
      <c r="AE625" t="str">
        <f t="shared" si="6"/>
        <v>Financial Industry</v>
      </c>
      <c r="AF625" s="2">
        <v>10.0</v>
      </c>
      <c r="AG625" s="2" t="s">
        <v>362</v>
      </c>
      <c r="AH625" s="2" t="s">
        <v>78</v>
      </c>
      <c r="AI625" s="11">
        <f>if(surveydata3!AE624="", 0, 1)</f>
        <v>0</v>
      </c>
      <c r="AJ625" s="11">
        <f>if(surveydata3!AF624="", 0, 1)</f>
        <v>0</v>
      </c>
      <c r="AK625" s="11">
        <f>if(surveydata3!AG624="", 0, 1)</f>
        <v>0</v>
      </c>
      <c r="AL625" s="11">
        <f>if(surveydata3!AH624="", 0, 1)</f>
        <v>0</v>
      </c>
      <c r="AM625" s="11">
        <f>if(surveydata3!AI624="", 0, 1)</f>
        <v>0</v>
      </c>
      <c r="AN625" s="11">
        <f>if(surveydata3!AJ624="", 0, 1)</f>
        <v>1</v>
      </c>
      <c r="AO625" s="11">
        <f>if(surveydata3!AK624="", 0, 1)</f>
        <v>0</v>
      </c>
      <c r="AP625" s="11">
        <f>if(surveydata3!AL624="", 0, 1)</f>
        <v>0</v>
      </c>
      <c r="AQ625" s="11">
        <f>if(surveydata3!AM624="", 0, 1)</f>
        <v>0</v>
      </c>
      <c r="AR625" s="11">
        <f>if(surveydata3!AN624="", 0, 1)</f>
        <v>0</v>
      </c>
      <c r="AS625" s="2" t="s">
        <v>79</v>
      </c>
      <c r="AU625" t="str">
        <f t="shared" si="7"/>
        <v>Slack Channel</v>
      </c>
      <c r="AV625" s="2">
        <v>6.0</v>
      </c>
      <c r="AX625">
        <f t="shared" si="8"/>
        <v>6</v>
      </c>
      <c r="AY625" s="2">
        <v>6.0</v>
      </c>
      <c r="BA625">
        <f t="shared" si="9"/>
        <v>6</v>
      </c>
      <c r="BB625" s="2">
        <v>5.0</v>
      </c>
      <c r="BC625" s="2" t="s">
        <v>2948</v>
      </c>
      <c r="BD625" s="2" t="s">
        <v>101</v>
      </c>
      <c r="BF625" t="str">
        <f t="shared" si="10"/>
        <v>Google</v>
      </c>
      <c r="BG625" s="2">
        <v>8.0</v>
      </c>
      <c r="BH625" s="2" t="s">
        <v>2949</v>
      </c>
      <c r="BI625" s="2" t="s">
        <v>2950</v>
      </c>
      <c r="BJ625" s="2" t="s">
        <v>2951</v>
      </c>
      <c r="BK625" s="2">
        <v>1.0</v>
      </c>
    </row>
    <row r="626">
      <c r="A626" s="2">
        <v>623.0</v>
      </c>
      <c r="B626">
        <f>if(surveydata3!D625="", 0, 1)</f>
        <v>1</v>
      </c>
      <c r="C626">
        <f>if(surveydata3!E625="", 0, 1)</f>
        <v>0</v>
      </c>
      <c r="D626">
        <f>if(surveydata3!F625="", 0, 1)</f>
        <v>1</v>
      </c>
      <c r="E626">
        <f>if(surveydata3!G625="", 0, 1)</f>
        <v>1</v>
      </c>
      <c r="F626">
        <f>if(surveydata3!H625="", 0, 1)</f>
        <v>1</v>
      </c>
      <c r="G626">
        <f>if(surveydata3!I625="", 0, 1)</f>
        <v>0</v>
      </c>
      <c r="H626" s="4">
        <v>33073.0</v>
      </c>
      <c r="I626" s="2">
        <f t="shared" si="1"/>
        <v>28</v>
      </c>
      <c r="J626" s="2">
        <v>6.0</v>
      </c>
      <c r="K626" s="2">
        <v>80.0</v>
      </c>
      <c r="L626" s="2">
        <v>10.0</v>
      </c>
      <c r="M626" s="2">
        <v>20.0</v>
      </c>
      <c r="N626" s="2" t="s">
        <v>192</v>
      </c>
      <c r="O626" s="2">
        <v>1.0</v>
      </c>
      <c r="R626" t="str">
        <f t="shared" si="2"/>
        <v/>
      </c>
      <c r="U626" t="str">
        <f t="shared" si="3"/>
        <v/>
      </c>
      <c r="V626" s="2">
        <v>0.0</v>
      </c>
      <c r="Y626" t="str">
        <f t="shared" si="4"/>
        <v/>
      </c>
      <c r="AB626" t="str">
        <f t="shared" si="5"/>
        <v/>
      </c>
      <c r="AE626" t="str">
        <f t="shared" si="6"/>
        <v/>
      </c>
      <c r="AH626" s="2" t="s">
        <v>114</v>
      </c>
      <c r="AI626" s="11">
        <f>if(surveydata3!AE625="", 0, 1)</f>
        <v>0</v>
      </c>
      <c r="AJ626" s="11">
        <f>if(surveydata3!AF625="", 0, 1)</f>
        <v>0</v>
      </c>
      <c r="AK626" s="11">
        <f>if(surveydata3!AG625="", 0, 1)</f>
        <v>0</v>
      </c>
      <c r="AL626" s="11">
        <f>if(surveydata3!AH625="", 0, 1)</f>
        <v>0</v>
      </c>
      <c r="AM626" s="11">
        <f>if(surveydata3!AI625="", 0, 1)</f>
        <v>0</v>
      </c>
      <c r="AN626" s="11">
        <f>if(surveydata3!AJ625="", 0, 1)</f>
        <v>1</v>
      </c>
      <c r="AO626" s="11">
        <f>if(surveydata3!AK625="", 0, 1)</f>
        <v>0</v>
      </c>
      <c r="AP626" s="11">
        <f>if(surveydata3!AL625="", 0, 1)</f>
        <v>0</v>
      </c>
      <c r="AQ626" s="11">
        <f>if(surveydata3!AM625="", 0, 1)</f>
        <v>0</v>
      </c>
      <c r="AR626" s="11">
        <f>if(surveydata3!AN625="", 0, 1)</f>
        <v>0</v>
      </c>
      <c r="AS626" s="2" t="s">
        <v>79</v>
      </c>
      <c r="AU626" t="str">
        <f t="shared" si="7"/>
        <v>Slack Channel</v>
      </c>
      <c r="AV626" s="2">
        <v>6.0</v>
      </c>
      <c r="AX626">
        <f t="shared" si="8"/>
        <v>6</v>
      </c>
      <c r="AY626" s="2">
        <v>6.0</v>
      </c>
      <c r="BA626">
        <f t="shared" si="9"/>
        <v>6</v>
      </c>
      <c r="BB626" s="2">
        <v>25.0</v>
      </c>
      <c r="BC626" s="2" t="s">
        <v>2952</v>
      </c>
      <c r="BD626" s="2" t="s">
        <v>101</v>
      </c>
      <c r="BF626" t="str">
        <f t="shared" si="10"/>
        <v>Google</v>
      </c>
      <c r="BG626" s="2">
        <v>10.0</v>
      </c>
      <c r="BH626" s="2" t="s">
        <v>2953</v>
      </c>
      <c r="BI626" s="2" t="s">
        <v>2954</v>
      </c>
      <c r="BJ626" s="2" t="s">
        <v>2955</v>
      </c>
      <c r="BK626" s="2">
        <v>0.0</v>
      </c>
    </row>
    <row r="627">
      <c r="A627" s="2">
        <v>624.0</v>
      </c>
      <c r="B627">
        <f>if(surveydata3!D626="", 0, 1)</f>
        <v>0</v>
      </c>
      <c r="C627">
        <f>if(surveydata3!E626="", 0, 1)</f>
        <v>1</v>
      </c>
      <c r="D627">
        <f>if(surveydata3!F626="", 0, 1)</f>
        <v>0</v>
      </c>
      <c r="E627">
        <f>if(surveydata3!G626="", 0, 1)</f>
        <v>0</v>
      </c>
      <c r="F627">
        <f>if(surveydata3!H626="", 0, 1)</f>
        <v>0</v>
      </c>
      <c r="G627">
        <f>if(surveydata3!I626="", 0, 1)</f>
        <v>0</v>
      </c>
      <c r="H627" s="4">
        <v>34422.0</v>
      </c>
      <c r="I627" s="2">
        <f t="shared" si="1"/>
        <v>24</v>
      </c>
      <c r="J627" s="2">
        <v>7.0</v>
      </c>
      <c r="K627" s="2">
        <v>0.0</v>
      </c>
      <c r="L627" s="2">
        <v>12.0</v>
      </c>
      <c r="M627" s="2">
        <v>10.0</v>
      </c>
      <c r="N627" s="2" t="s">
        <v>192</v>
      </c>
      <c r="O627" s="2">
        <v>1.0</v>
      </c>
      <c r="R627" t="str">
        <f t="shared" si="2"/>
        <v/>
      </c>
      <c r="U627" t="str">
        <f t="shared" si="3"/>
        <v/>
      </c>
      <c r="V627" s="2">
        <v>1.0</v>
      </c>
      <c r="W627" s="2" t="s">
        <v>259</v>
      </c>
      <c r="Y627" t="str">
        <f t="shared" si="4"/>
        <v>Student</v>
      </c>
      <c r="Z627" s="2" t="s">
        <v>147</v>
      </c>
      <c r="AB627" t="str">
        <f t="shared" si="5"/>
        <v>Not Applicable</v>
      </c>
      <c r="AC627" s="2" t="s">
        <v>123</v>
      </c>
      <c r="AE627" t="str">
        <f t="shared" si="6"/>
        <v>Technology &amp; Internet</v>
      </c>
      <c r="AF627" s="2">
        <v>3.0</v>
      </c>
      <c r="AG627" s="2" t="s">
        <v>2956</v>
      </c>
      <c r="AH627" s="2" t="s">
        <v>114</v>
      </c>
      <c r="AI627" s="11">
        <f>if(surveydata3!AE626="", 0, 1)</f>
        <v>0</v>
      </c>
      <c r="AJ627" s="11">
        <f>if(surveydata3!AF626="", 0, 1)</f>
        <v>0</v>
      </c>
      <c r="AK627" s="11">
        <f>if(surveydata3!AG626="", 0, 1)</f>
        <v>0</v>
      </c>
      <c r="AL627" s="11">
        <f>if(surveydata3!AH626="", 0, 1)</f>
        <v>1</v>
      </c>
      <c r="AM627" s="11">
        <f>if(surveydata3!AI626="", 0, 1)</f>
        <v>0</v>
      </c>
      <c r="AN627" s="11">
        <f>if(surveydata3!AJ626="", 0, 1)</f>
        <v>1</v>
      </c>
      <c r="AO627" s="11">
        <f>if(surveydata3!AK626="", 0, 1)</f>
        <v>0</v>
      </c>
      <c r="AP627" s="11">
        <f>if(surveydata3!AL626="", 0, 1)</f>
        <v>0</v>
      </c>
      <c r="AQ627" s="11">
        <f>if(surveydata3!AM626="", 0, 1)</f>
        <v>0</v>
      </c>
      <c r="AR627" s="11">
        <f>if(surveydata3!AN626="", 0, 1)</f>
        <v>0</v>
      </c>
      <c r="AS627" s="2" t="s">
        <v>97</v>
      </c>
      <c r="AU627" t="str">
        <f t="shared" si="7"/>
        <v>Forums</v>
      </c>
      <c r="AV627" s="2">
        <v>6.0</v>
      </c>
      <c r="AX627">
        <f t="shared" si="8"/>
        <v>6</v>
      </c>
      <c r="AY627" s="2">
        <v>3.0</v>
      </c>
      <c r="BA627">
        <f t="shared" si="9"/>
        <v>3</v>
      </c>
      <c r="BB627" s="2">
        <v>4.0</v>
      </c>
      <c r="BC627" s="2" t="s">
        <v>2957</v>
      </c>
      <c r="BD627" s="2" t="s">
        <v>84</v>
      </c>
      <c r="BF627" t="str">
        <f t="shared" si="10"/>
        <v>Friend / word of mouth</v>
      </c>
      <c r="BG627" s="2">
        <v>10.0</v>
      </c>
      <c r="BH627" s="2" t="s">
        <v>2958</v>
      </c>
      <c r="BI627" s="2" t="s">
        <v>2959</v>
      </c>
      <c r="BJ627" s="2" t="s">
        <v>2960</v>
      </c>
      <c r="BK627" s="2">
        <v>1.0</v>
      </c>
    </row>
    <row r="628">
      <c r="A628" s="2">
        <v>625.0</v>
      </c>
      <c r="B628">
        <f>if(surveydata3!D627="", 0, 1)</f>
        <v>1</v>
      </c>
      <c r="C628">
        <f>if(surveydata3!E627="", 0, 1)</f>
        <v>0</v>
      </c>
      <c r="D628">
        <f>if(surveydata3!F627="", 0, 1)</f>
        <v>0</v>
      </c>
      <c r="E628">
        <f>if(surveydata3!G627="", 0, 1)</f>
        <v>0</v>
      </c>
      <c r="F628">
        <f>if(surveydata3!H627="", 0, 1)</f>
        <v>0</v>
      </c>
      <c r="G628">
        <f>if(surveydata3!I627="", 0, 1)</f>
        <v>0</v>
      </c>
      <c r="H628" s="4">
        <v>30310.0</v>
      </c>
      <c r="I628" s="2">
        <f t="shared" si="1"/>
        <v>35</v>
      </c>
      <c r="J628" s="2">
        <v>7.0</v>
      </c>
      <c r="K628" s="2">
        <v>50.0</v>
      </c>
      <c r="L628" s="2">
        <v>10.0</v>
      </c>
      <c r="M628" s="2">
        <v>30.0</v>
      </c>
      <c r="N628" s="2" t="s">
        <v>327</v>
      </c>
      <c r="O628" s="2">
        <v>0.0</v>
      </c>
      <c r="P628" s="2" t="s">
        <v>172</v>
      </c>
      <c r="R628" t="str">
        <f t="shared" si="2"/>
        <v>hat</v>
      </c>
      <c r="S628" s="2" t="s">
        <v>72</v>
      </c>
      <c r="U628" t="str">
        <f t="shared" si="3"/>
        <v>“Data is the new bacon"</v>
      </c>
      <c r="V628" s="2">
        <v>1.0</v>
      </c>
      <c r="W628" s="2" t="s">
        <v>74</v>
      </c>
      <c r="Y628" t="str">
        <f t="shared" si="4"/>
        <v>Product Management/Project Management</v>
      </c>
      <c r="Z628" s="2" t="s">
        <v>75</v>
      </c>
      <c r="AB628" t="str">
        <f t="shared" si="5"/>
        <v>Manager</v>
      </c>
      <c r="AD628" s="2" t="s">
        <v>1010</v>
      </c>
      <c r="AE628" t="str">
        <f t="shared" si="6"/>
        <v>Finance</v>
      </c>
      <c r="AF628" s="2">
        <v>9.0</v>
      </c>
      <c r="AG628" s="2" t="s">
        <v>2961</v>
      </c>
      <c r="AH628" s="2" t="s">
        <v>114</v>
      </c>
      <c r="AI628" s="11">
        <f>if(surveydata3!AE627="", 0, 1)</f>
        <v>0</v>
      </c>
      <c r="AJ628" s="11">
        <f>if(surveydata3!AF627="", 0, 1)</f>
        <v>0</v>
      </c>
      <c r="AK628" s="11">
        <f>if(surveydata3!AG627="", 0, 1)</f>
        <v>1</v>
      </c>
      <c r="AL628" s="11">
        <f>if(surveydata3!AH627="", 0, 1)</f>
        <v>0</v>
      </c>
      <c r="AM628" s="11">
        <f>if(surveydata3!AI627="", 0, 1)</f>
        <v>0</v>
      </c>
      <c r="AN628" s="11">
        <f>if(surveydata3!AJ627="", 0, 1)</f>
        <v>0</v>
      </c>
      <c r="AO628" s="11">
        <f>if(surveydata3!AK627="", 0, 1)</f>
        <v>0</v>
      </c>
      <c r="AP628" s="11">
        <f>if(surveydata3!AL627="", 0, 1)</f>
        <v>0</v>
      </c>
      <c r="AQ628" s="11">
        <f>if(surveydata3!AM627="", 0, 1)</f>
        <v>0</v>
      </c>
      <c r="AR628" s="11">
        <f>if(surveydata3!AN627="", 0, 1)</f>
        <v>0</v>
      </c>
      <c r="AS628" s="2" t="s">
        <v>97</v>
      </c>
      <c r="AU628" t="str">
        <f t="shared" si="7"/>
        <v>Forums</v>
      </c>
      <c r="AV628" s="2">
        <v>6.0</v>
      </c>
      <c r="AX628">
        <f t="shared" si="8"/>
        <v>6</v>
      </c>
      <c r="AY628" s="2">
        <v>4.0</v>
      </c>
      <c r="BA628">
        <f t="shared" si="9"/>
        <v>4</v>
      </c>
      <c r="BB628" s="2">
        <v>48.0</v>
      </c>
      <c r="BC628" s="2" t="s">
        <v>2962</v>
      </c>
      <c r="BD628" s="2" t="s">
        <v>101</v>
      </c>
      <c r="BF628" t="str">
        <f t="shared" si="10"/>
        <v>Google</v>
      </c>
      <c r="BG628" s="2">
        <v>9.0</v>
      </c>
      <c r="BH628" s="2" t="s">
        <v>2963</v>
      </c>
      <c r="BK628" s="2">
        <v>0.0</v>
      </c>
    </row>
    <row r="629">
      <c r="A629" s="2">
        <v>626.0</v>
      </c>
      <c r="B629">
        <f>if(surveydata3!D628="", 0, 1)</f>
        <v>1</v>
      </c>
      <c r="C629">
        <f>if(surveydata3!E628="", 0, 1)</f>
        <v>1</v>
      </c>
      <c r="D629">
        <f>if(surveydata3!F628="", 0, 1)</f>
        <v>0</v>
      </c>
      <c r="E629">
        <f>if(surveydata3!G628="", 0, 1)</f>
        <v>0</v>
      </c>
      <c r="F629">
        <f>if(surveydata3!H628="", 0, 1)</f>
        <v>0</v>
      </c>
      <c r="G629">
        <f>if(surveydata3!I628="", 0, 1)</f>
        <v>0</v>
      </c>
      <c r="H629" s="4">
        <v>33380.0</v>
      </c>
      <c r="I629" s="2">
        <f t="shared" si="1"/>
        <v>27</v>
      </c>
      <c r="J629" s="2">
        <v>7.0</v>
      </c>
      <c r="K629" s="2">
        <v>60.0</v>
      </c>
      <c r="L629" s="2">
        <v>8.0</v>
      </c>
      <c r="M629" s="2">
        <v>4.0</v>
      </c>
      <c r="N629" s="2" t="s">
        <v>106</v>
      </c>
      <c r="O629" s="2">
        <v>1.0</v>
      </c>
      <c r="R629" t="str">
        <f t="shared" si="2"/>
        <v/>
      </c>
      <c r="U629" t="str">
        <f t="shared" si="3"/>
        <v/>
      </c>
      <c r="V629" s="2">
        <v>1.0</v>
      </c>
      <c r="W629" s="2" t="s">
        <v>35</v>
      </c>
      <c r="Y629" t="str">
        <f t="shared" si="4"/>
        <v>Data Analyst</v>
      </c>
      <c r="Z629" s="2" t="s">
        <v>111</v>
      </c>
      <c r="AB629" t="str">
        <f t="shared" si="5"/>
        <v>Individual Contributor</v>
      </c>
      <c r="AC629" s="2" t="s">
        <v>228</v>
      </c>
      <c r="AE629" t="str">
        <f t="shared" si="6"/>
        <v>Healthcare and Pharmaceuticals</v>
      </c>
      <c r="AF629" s="2">
        <v>2.0</v>
      </c>
      <c r="AG629" s="2" t="s">
        <v>2964</v>
      </c>
      <c r="AH629" s="2" t="s">
        <v>78</v>
      </c>
      <c r="AI629" s="11">
        <f>if(surveydata3!AE628="", 0, 1)</f>
        <v>0</v>
      </c>
      <c r="AJ629" s="11">
        <f>if(surveydata3!AF628="", 0, 1)</f>
        <v>0</v>
      </c>
      <c r="AK629" s="11">
        <f>if(surveydata3!AG628="", 0, 1)</f>
        <v>1</v>
      </c>
      <c r="AL629" s="11">
        <f>if(surveydata3!AH628="", 0, 1)</f>
        <v>0</v>
      </c>
      <c r="AM629" s="11">
        <f>if(surveydata3!AI628="", 0, 1)</f>
        <v>0</v>
      </c>
      <c r="AN629" s="11">
        <f>if(surveydata3!AJ628="", 0, 1)</f>
        <v>0</v>
      </c>
      <c r="AO629" s="11">
        <f>if(surveydata3!AK628="", 0, 1)</f>
        <v>0</v>
      </c>
      <c r="AP629" s="11">
        <f>if(surveydata3!AL628="", 0, 1)</f>
        <v>0</v>
      </c>
      <c r="AQ629" s="11">
        <f>if(surveydata3!AM628="", 0, 1)</f>
        <v>0</v>
      </c>
      <c r="AR629" s="11">
        <f>if(surveydata3!AN628="", 0, 1)</f>
        <v>0</v>
      </c>
      <c r="AS629" s="2" t="s">
        <v>116</v>
      </c>
      <c r="AU629" t="str">
        <f t="shared" si="7"/>
        <v>Stack Overflow</v>
      </c>
      <c r="AV629" s="2">
        <v>5.0</v>
      </c>
      <c r="AX629">
        <f t="shared" si="8"/>
        <v>5</v>
      </c>
      <c r="AY629" s="2">
        <v>6.0</v>
      </c>
      <c r="BA629">
        <f t="shared" si="9"/>
        <v>6</v>
      </c>
      <c r="BB629" s="2">
        <v>10.0</v>
      </c>
      <c r="BC629" s="2" t="s">
        <v>2965</v>
      </c>
      <c r="BD629" s="2" t="s">
        <v>101</v>
      </c>
      <c r="BF629" t="str">
        <f t="shared" si="10"/>
        <v>Google</v>
      </c>
      <c r="BG629" s="2">
        <v>8.0</v>
      </c>
      <c r="BH629" s="2" t="s">
        <v>2966</v>
      </c>
      <c r="BI629" s="2" t="s">
        <v>2967</v>
      </c>
      <c r="BJ629" s="2" t="s">
        <v>2968</v>
      </c>
      <c r="BK629" s="2">
        <v>1.0</v>
      </c>
    </row>
    <row r="630">
      <c r="A630" s="2">
        <v>627.0</v>
      </c>
      <c r="B630">
        <f>if(surveydata3!D629="", 0, 1)</f>
        <v>1</v>
      </c>
      <c r="C630">
        <f>if(surveydata3!E629="", 0, 1)</f>
        <v>0</v>
      </c>
      <c r="D630">
        <f>if(surveydata3!F629="", 0, 1)</f>
        <v>1</v>
      </c>
      <c r="E630">
        <f>if(surveydata3!G629="", 0, 1)</f>
        <v>0</v>
      </c>
      <c r="F630">
        <f>if(surveydata3!H629="", 0, 1)</f>
        <v>1</v>
      </c>
      <c r="G630">
        <f>if(surveydata3!I629="", 0, 1)</f>
        <v>0</v>
      </c>
      <c r="H630" s="4">
        <v>27115.0</v>
      </c>
      <c r="I630" s="2">
        <f t="shared" si="1"/>
        <v>44</v>
      </c>
      <c r="J630" s="2">
        <v>6.0</v>
      </c>
      <c r="K630" s="2">
        <v>30.0</v>
      </c>
      <c r="L630" s="2">
        <v>5.0</v>
      </c>
      <c r="M630" s="2">
        <v>10.0</v>
      </c>
      <c r="N630" s="2" t="s">
        <v>327</v>
      </c>
      <c r="O630" s="2">
        <v>1.0</v>
      </c>
      <c r="R630" t="str">
        <f t="shared" si="2"/>
        <v/>
      </c>
      <c r="U630" t="str">
        <f t="shared" si="3"/>
        <v/>
      </c>
      <c r="V630" s="2">
        <v>1.0</v>
      </c>
      <c r="W630" s="2" t="s">
        <v>91</v>
      </c>
      <c r="Y630" t="str">
        <f t="shared" si="4"/>
        <v>Educator / Instructor</v>
      </c>
      <c r="AA630" s="2" t="s">
        <v>2969</v>
      </c>
      <c r="AB630" t="str">
        <f t="shared" si="5"/>
        <v>Associate Professor</v>
      </c>
      <c r="AC630" s="2" t="s">
        <v>76</v>
      </c>
      <c r="AE630" t="str">
        <f t="shared" si="6"/>
        <v>Education</v>
      </c>
      <c r="AF630" s="2">
        <v>20.0</v>
      </c>
      <c r="AG630" s="2" t="s">
        <v>2970</v>
      </c>
      <c r="AH630" s="2" t="s">
        <v>96</v>
      </c>
      <c r="AI630" s="11">
        <f>if(surveydata3!AE629="", 0, 1)</f>
        <v>0</v>
      </c>
      <c r="AJ630" s="11">
        <f>if(surveydata3!AF629="", 0, 1)</f>
        <v>0</v>
      </c>
      <c r="AK630" s="11">
        <f>if(surveydata3!AG629="", 0, 1)</f>
        <v>0</v>
      </c>
      <c r="AL630" s="11">
        <f>if(surveydata3!AH629="", 0, 1)</f>
        <v>0</v>
      </c>
      <c r="AM630" s="11">
        <f>if(surveydata3!AI629="", 0, 1)</f>
        <v>1</v>
      </c>
      <c r="AN630" s="11">
        <f>if(surveydata3!AJ629="", 0, 1)</f>
        <v>0</v>
      </c>
      <c r="AO630" s="11">
        <f>if(surveydata3!AK629="", 0, 1)</f>
        <v>0</v>
      </c>
      <c r="AP630" s="11">
        <f>if(surveydata3!AL629="", 0, 1)</f>
        <v>0</v>
      </c>
      <c r="AQ630" s="11">
        <f>if(surveydata3!AM629="", 0, 1)</f>
        <v>0</v>
      </c>
      <c r="AR630" s="11">
        <f>if(surveydata3!AN629="", 0, 1)</f>
        <v>0</v>
      </c>
      <c r="AS630" s="2" t="s">
        <v>79</v>
      </c>
      <c r="AU630" t="str">
        <f t="shared" si="7"/>
        <v>Slack Channel</v>
      </c>
      <c r="AV630" s="2">
        <v>2.0</v>
      </c>
      <c r="AX630">
        <f t="shared" si="8"/>
        <v>2</v>
      </c>
      <c r="AZ630" s="2">
        <v>15.0</v>
      </c>
      <c r="BA630">
        <f t="shared" si="9"/>
        <v>15</v>
      </c>
      <c r="BB630" s="2">
        <v>10.0</v>
      </c>
      <c r="BC630" s="2" t="s">
        <v>2971</v>
      </c>
      <c r="BD630" s="2" t="s">
        <v>101</v>
      </c>
      <c r="BF630" t="str">
        <f t="shared" si="10"/>
        <v>Google</v>
      </c>
      <c r="BG630" s="2">
        <v>10.0</v>
      </c>
      <c r="BH630" s="2" t="s">
        <v>2972</v>
      </c>
      <c r="BI630" s="2" t="s">
        <v>2973</v>
      </c>
      <c r="BJ630" s="2" t="s">
        <v>2974</v>
      </c>
      <c r="BK630" s="2">
        <v>1.0</v>
      </c>
    </row>
    <row r="631">
      <c r="A631" s="2">
        <v>628.0</v>
      </c>
      <c r="B631">
        <f>if(surveydata3!D630="", 0, 1)</f>
        <v>0</v>
      </c>
      <c r="C631">
        <f>if(surveydata3!E630="", 0, 1)</f>
        <v>0</v>
      </c>
      <c r="D631">
        <f>if(surveydata3!F630="", 0, 1)</f>
        <v>0</v>
      </c>
      <c r="E631">
        <f>if(surveydata3!G630="", 0, 1)</f>
        <v>0</v>
      </c>
      <c r="F631">
        <f>if(surveydata3!H630="", 0, 1)</f>
        <v>1</v>
      </c>
      <c r="G631">
        <f>if(surveydata3!I630="", 0, 1)</f>
        <v>0</v>
      </c>
      <c r="H631" s="4">
        <v>27133.0</v>
      </c>
      <c r="I631" s="2">
        <f t="shared" si="1"/>
        <v>44</v>
      </c>
      <c r="J631" s="2">
        <v>6.0</v>
      </c>
      <c r="K631" s="2">
        <v>50.0</v>
      </c>
      <c r="L631" s="2">
        <v>10.0</v>
      </c>
      <c r="M631" s="2">
        <v>20.0</v>
      </c>
      <c r="N631" s="2" t="s">
        <v>128</v>
      </c>
      <c r="O631" s="2">
        <v>1.0</v>
      </c>
      <c r="R631" t="str">
        <f t="shared" si="2"/>
        <v/>
      </c>
      <c r="U631" t="str">
        <f t="shared" si="3"/>
        <v/>
      </c>
      <c r="V631" s="2">
        <v>1.0</v>
      </c>
      <c r="W631" s="2" t="s">
        <v>1234</v>
      </c>
      <c r="Y631" t="str">
        <f t="shared" si="4"/>
        <v>Customer Service</v>
      </c>
      <c r="Z631" s="2" t="s">
        <v>122</v>
      </c>
      <c r="AB631" t="str">
        <f t="shared" si="5"/>
        <v>Director</v>
      </c>
      <c r="AC631" s="2" t="s">
        <v>123</v>
      </c>
      <c r="AE631" t="str">
        <f t="shared" si="6"/>
        <v>Technology &amp; Internet</v>
      </c>
      <c r="AF631" s="2">
        <v>22.0</v>
      </c>
      <c r="AG631" s="2" t="s">
        <v>101</v>
      </c>
      <c r="AH631" s="2" t="s">
        <v>114</v>
      </c>
      <c r="AI631" s="11">
        <f>if(surveydata3!AE630="", 0, 1)</f>
        <v>0</v>
      </c>
      <c r="AJ631" s="11">
        <f>if(surveydata3!AF630="", 0, 1)</f>
        <v>0</v>
      </c>
      <c r="AK631" s="11">
        <f>if(surveydata3!AG630="", 0, 1)</f>
        <v>0</v>
      </c>
      <c r="AL631" s="11">
        <f>if(surveydata3!AH630="", 0, 1)</f>
        <v>1</v>
      </c>
      <c r="AM631" s="11">
        <f>if(surveydata3!AI630="", 0, 1)</f>
        <v>1</v>
      </c>
      <c r="AN631" s="11">
        <f>if(surveydata3!AJ630="", 0, 1)</f>
        <v>0</v>
      </c>
      <c r="AO631" s="11">
        <f>if(surveydata3!AK630="", 0, 1)</f>
        <v>0</v>
      </c>
      <c r="AP631" s="11">
        <f>if(surveydata3!AL630="", 0, 1)</f>
        <v>0</v>
      </c>
      <c r="AQ631" s="11">
        <f>if(surveydata3!AM630="", 0, 1)</f>
        <v>0</v>
      </c>
      <c r="AR631" s="11">
        <f>if(surveydata3!AN630="", 0, 1)</f>
        <v>0</v>
      </c>
      <c r="AS631" s="2" t="s">
        <v>97</v>
      </c>
      <c r="AU631" t="str">
        <f t="shared" si="7"/>
        <v>Forums</v>
      </c>
      <c r="AV631" s="2">
        <v>5.0</v>
      </c>
      <c r="AX631">
        <f t="shared" si="8"/>
        <v>5</v>
      </c>
      <c r="AY631" s="2">
        <v>5.0</v>
      </c>
      <c r="BA631">
        <f t="shared" si="9"/>
        <v>5</v>
      </c>
      <c r="BB631" s="2">
        <v>35.0</v>
      </c>
      <c r="BC631" s="2" t="s">
        <v>2975</v>
      </c>
      <c r="BE631" s="2" t="s">
        <v>2976</v>
      </c>
      <c r="BF631" t="str">
        <f t="shared" si="10"/>
        <v>Hacker News, when Sebastian announced it, several years ago.</v>
      </c>
      <c r="BG631" s="2">
        <v>10.0</v>
      </c>
      <c r="BH631" s="2" t="s">
        <v>2977</v>
      </c>
      <c r="BI631" s="2" t="s">
        <v>2978</v>
      </c>
      <c r="BJ631" s="2" t="s">
        <v>2979</v>
      </c>
      <c r="BK631" s="2">
        <v>1.0</v>
      </c>
    </row>
    <row r="632">
      <c r="A632" s="2">
        <v>629.0</v>
      </c>
      <c r="B632">
        <f>if(surveydata3!D631="", 0, 1)</f>
        <v>0</v>
      </c>
      <c r="C632">
        <f>if(surveydata3!E631="", 0, 1)</f>
        <v>1</v>
      </c>
      <c r="D632">
        <f>if(surveydata3!F631="", 0, 1)</f>
        <v>0</v>
      </c>
      <c r="E632">
        <f>if(surveydata3!G631="", 0, 1)</f>
        <v>1</v>
      </c>
      <c r="F632">
        <f>if(surveydata3!H631="", 0, 1)</f>
        <v>0</v>
      </c>
      <c r="G632">
        <f>if(surveydata3!I631="", 0, 1)</f>
        <v>0</v>
      </c>
      <c r="H632" s="4">
        <v>32981.0</v>
      </c>
      <c r="I632" s="2">
        <f t="shared" si="1"/>
        <v>28</v>
      </c>
      <c r="J632" s="2">
        <v>7.0</v>
      </c>
      <c r="K632" s="2">
        <v>20.0</v>
      </c>
      <c r="L632" s="2">
        <v>10.0</v>
      </c>
      <c r="M632" s="2">
        <v>10.0</v>
      </c>
      <c r="N632" s="2" t="s">
        <v>405</v>
      </c>
      <c r="O632" s="2">
        <v>1.0</v>
      </c>
      <c r="R632" t="str">
        <f t="shared" si="2"/>
        <v/>
      </c>
      <c r="U632" t="str">
        <f t="shared" si="3"/>
        <v/>
      </c>
      <c r="V632" s="2">
        <v>1.0</v>
      </c>
      <c r="W632" s="2" t="s">
        <v>315</v>
      </c>
      <c r="Y632" t="str">
        <f t="shared" si="4"/>
        <v>Software Engineer</v>
      </c>
      <c r="Z632" s="2" t="s">
        <v>111</v>
      </c>
      <c r="AB632" t="str">
        <f t="shared" si="5"/>
        <v>Individual Contributor</v>
      </c>
      <c r="AC632" s="2" t="s">
        <v>175</v>
      </c>
      <c r="AE632" t="str">
        <f t="shared" si="6"/>
        <v>Manufacturing</v>
      </c>
      <c r="AF632" s="2">
        <v>4.0</v>
      </c>
      <c r="AG632" s="2" t="s">
        <v>2980</v>
      </c>
      <c r="AH632" s="2" t="s">
        <v>78</v>
      </c>
      <c r="AI632" s="11">
        <f>if(surveydata3!AE631="", 0, 1)</f>
        <v>0</v>
      </c>
      <c r="AJ632" s="11">
        <f>if(surveydata3!AF631="", 0, 1)</f>
        <v>0</v>
      </c>
      <c r="AK632" s="11">
        <f>if(surveydata3!AG631="", 0, 1)</f>
        <v>0</v>
      </c>
      <c r="AL632" s="11">
        <f>if(surveydata3!AH631="", 0, 1)</f>
        <v>0</v>
      </c>
      <c r="AM632" s="11">
        <f>if(surveydata3!AI631="", 0, 1)</f>
        <v>0</v>
      </c>
      <c r="AN632" s="11">
        <f>if(surveydata3!AJ631="", 0, 1)</f>
        <v>1</v>
      </c>
      <c r="AO632" s="11">
        <f>if(surveydata3!AK631="", 0, 1)</f>
        <v>0</v>
      </c>
      <c r="AP632" s="11">
        <f>if(surveydata3!AL631="", 0, 1)</f>
        <v>0</v>
      </c>
      <c r="AQ632" s="11">
        <f>if(surveydata3!AM631="", 0, 1)</f>
        <v>0</v>
      </c>
      <c r="AR632" s="11">
        <f>if(surveydata3!AN631="", 0, 1)</f>
        <v>0</v>
      </c>
      <c r="AS632" s="2" t="s">
        <v>79</v>
      </c>
      <c r="AU632" t="str">
        <f t="shared" si="7"/>
        <v>Slack Channel</v>
      </c>
      <c r="AV632" s="2">
        <v>3.0</v>
      </c>
      <c r="AX632">
        <f t="shared" si="8"/>
        <v>3</v>
      </c>
      <c r="AY632" s="2">
        <v>5.0</v>
      </c>
      <c r="BA632">
        <f t="shared" si="9"/>
        <v>5</v>
      </c>
      <c r="BB632" s="2">
        <v>20.0</v>
      </c>
      <c r="BC632" s="2" t="s">
        <v>2981</v>
      </c>
      <c r="BD632" s="2" t="s">
        <v>101</v>
      </c>
      <c r="BF632" t="str">
        <f t="shared" si="10"/>
        <v>Google</v>
      </c>
      <c r="BG632" s="2">
        <v>7.0</v>
      </c>
      <c r="BH632" s="2" t="s">
        <v>2982</v>
      </c>
      <c r="BI632" s="2" t="s">
        <v>2983</v>
      </c>
      <c r="BK632" s="2">
        <v>1.0</v>
      </c>
    </row>
    <row r="633">
      <c r="A633" s="2">
        <v>630.0</v>
      </c>
      <c r="B633">
        <f>if(surveydata3!D632="", 0, 1)</f>
        <v>0</v>
      </c>
      <c r="C633">
        <f>if(surveydata3!E632="", 0, 1)</f>
        <v>0</v>
      </c>
      <c r="D633">
        <f>if(surveydata3!F632="", 0, 1)</f>
        <v>0</v>
      </c>
      <c r="E633">
        <f>if(surveydata3!G632="", 0, 1)</f>
        <v>0</v>
      </c>
      <c r="F633">
        <f>if(surveydata3!H632="", 0, 1)</f>
        <v>1</v>
      </c>
      <c r="G633">
        <f>if(surveydata3!I632="", 0, 1)</f>
        <v>0</v>
      </c>
      <c r="H633" s="4">
        <v>34970.0</v>
      </c>
      <c r="I633" s="2">
        <f t="shared" si="1"/>
        <v>22</v>
      </c>
      <c r="J633" s="2">
        <v>7.0</v>
      </c>
      <c r="K633" s="2">
        <v>45.0</v>
      </c>
      <c r="L633" s="2">
        <v>10.0</v>
      </c>
      <c r="M633" s="2">
        <v>4.0</v>
      </c>
      <c r="N633" s="2" t="s">
        <v>106</v>
      </c>
      <c r="O633" s="2">
        <v>0.0</v>
      </c>
      <c r="P633" s="2" t="s">
        <v>89</v>
      </c>
      <c r="R633" t="str">
        <f t="shared" si="2"/>
        <v>t-shirt</v>
      </c>
      <c r="S633" s="2" t="s">
        <v>90</v>
      </c>
      <c r="U633" t="str">
        <f t="shared" si="3"/>
        <v>”Math - all the cool kids are doing it”</v>
      </c>
      <c r="V633" s="2">
        <v>0.0</v>
      </c>
      <c r="Y633" t="str">
        <f t="shared" si="4"/>
        <v/>
      </c>
      <c r="AB633" t="str">
        <f t="shared" si="5"/>
        <v/>
      </c>
      <c r="AE633" t="str">
        <f t="shared" si="6"/>
        <v/>
      </c>
      <c r="AH633" s="2" t="s">
        <v>78</v>
      </c>
      <c r="AI633" s="11">
        <f>if(surveydata3!AE632="", 0, 1)</f>
        <v>0</v>
      </c>
      <c r="AJ633" s="11">
        <f>if(surveydata3!AF632="", 0, 1)</f>
        <v>0</v>
      </c>
      <c r="AK633" s="11">
        <f>if(surveydata3!AG632="", 0, 1)</f>
        <v>0</v>
      </c>
      <c r="AL633" s="11">
        <f>if(surveydata3!AH632="", 0, 1)</f>
        <v>0</v>
      </c>
      <c r="AM633" s="11">
        <f>if(surveydata3!AI632="", 0, 1)</f>
        <v>1</v>
      </c>
      <c r="AN633" s="11">
        <f>if(surveydata3!AJ632="", 0, 1)</f>
        <v>0</v>
      </c>
      <c r="AO633" s="11">
        <f>if(surveydata3!AK632="", 0, 1)</f>
        <v>0</v>
      </c>
      <c r="AP633" s="11">
        <f>if(surveydata3!AL632="", 0, 1)</f>
        <v>0</v>
      </c>
      <c r="AQ633" s="11">
        <f>if(surveydata3!AM632="", 0, 1)</f>
        <v>0</v>
      </c>
      <c r="AR633" s="11">
        <f>if(surveydata3!AN632="", 0, 1)</f>
        <v>0</v>
      </c>
      <c r="AS633" s="2" t="s">
        <v>237</v>
      </c>
      <c r="AU633" t="str">
        <f t="shared" si="7"/>
        <v>Mentor Help (classroom or 1:1 mentors)</v>
      </c>
      <c r="AV633" s="2">
        <v>5.0</v>
      </c>
      <c r="AX633">
        <f t="shared" si="8"/>
        <v>5</v>
      </c>
      <c r="AZ633" s="2">
        <v>8.0</v>
      </c>
      <c r="BA633">
        <f t="shared" si="9"/>
        <v>8</v>
      </c>
      <c r="BB633" s="2">
        <v>10.0</v>
      </c>
      <c r="BC633" s="2" t="s">
        <v>2984</v>
      </c>
      <c r="BD633" s="2" t="s">
        <v>101</v>
      </c>
      <c r="BF633" t="str">
        <f t="shared" si="10"/>
        <v>Google</v>
      </c>
      <c r="BG633" s="2">
        <v>9.0</v>
      </c>
      <c r="BH633" s="2" t="s">
        <v>2985</v>
      </c>
      <c r="BI633" s="2" t="s">
        <v>2986</v>
      </c>
      <c r="BJ633" s="2" t="s">
        <v>154</v>
      </c>
      <c r="BK633" s="2">
        <v>0.0</v>
      </c>
    </row>
    <row r="634">
      <c r="A634" s="2">
        <v>631.0</v>
      </c>
      <c r="B634">
        <f>if(surveydata3!D633="", 0, 1)</f>
        <v>0</v>
      </c>
      <c r="C634">
        <f>if(surveydata3!E633="", 0, 1)</f>
        <v>1</v>
      </c>
      <c r="D634">
        <f>if(surveydata3!F633="", 0, 1)</f>
        <v>0</v>
      </c>
      <c r="E634">
        <f>if(surveydata3!G633="", 0, 1)</f>
        <v>0</v>
      </c>
      <c r="F634">
        <f>if(surveydata3!H633="", 0, 1)</f>
        <v>1</v>
      </c>
      <c r="G634">
        <f>if(surveydata3!I633="", 0, 1)</f>
        <v>0</v>
      </c>
      <c r="H634" s="4">
        <v>32210.0</v>
      </c>
      <c r="I634" s="2">
        <f t="shared" si="1"/>
        <v>30</v>
      </c>
      <c r="J634" s="2">
        <v>8.0</v>
      </c>
      <c r="K634" s="2">
        <v>5.0</v>
      </c>
      <c r="L634" s="2">
        <v>6.0</v>
      </c>
      <c r="M634" s="2">
        <v>5.0</v>
      </c>
      <c r="N634" s="2" t="s">
        <v>291</v>
      </c>
      <c r="O634" s="2">
        <v>0.0</v>
      </c>
      <c r="P634" s="2" t="s">
        <v>193</v>
      </c>
      <c r="R634" t="str">
        <f t="shared" si="2"/>
        <v>shoes (brand is TBD… probably Adidas or Puma)</v>
      </c>
      <c r="S634" s="2" t="s">
        <v>130</v>
      </c>
      <c r="U634" t="str">
        <f t="shared" si="3"/>
        <v>“Machine learning for life”</v>
      </c>
      <c r="V634" s="2">
        <v>0.0</v>
      </c>
      <c r="Y634" t="str">
        <f t="shared" si="4"/>
        <v/>
      </c>
      <c r="AB634" t="str">
        <f t="shared" si="5"/>
        <v/>
      </c>
      <c r="AE634" t="str">
        <f t="shared" si="6"/>
        <v/>
      </c>
      <c r="AH634" s="2" t="s">
        <v>114</v>
      </c>
      <c r="AI634" s="11">
        <f>if(surveydata3!AE633="", 0, 1)</f>
        <v>0</v>
      </c>
      <c r="AJ634" s="11">
        <f>if(surveydata3!AF633="", 0, 1)</f>
        <v>0</v>
      </c>
      <c r="AK634" s="11">
        <f>if(surveydata3!AG633="", 0, 1)</f>
        <v>0</v>
      </c>
      <c r="AL634" s="11">
        <f>if(surveydata3!AH633="", 0, 1)</f>
        <v>0</v>
      </c>
      <c r="AM634" s="11">
        <f>if(surveydata3!AI633="", 0, 1)</f>
        <v>0</v>
      </c>
      <c r="AN634" s="11">
        <f>if(surveydata3!AJ633="", 0, 1)</f>
        <v>1</v>
      </c>
      <c r="AO634" s="11">
        <f>if(surveydata3!AK633="", 0, 1)</f>
        <v>0</v>
      </c>
      <c r="AP634" s="11">
        <f>if(surveydata3!AL633="", 0, 1)</f>
        <v>0</v>
      </c>
      <c r="AQ634" s="11">
        <f>if(surveydata3!AM633="", 0, 1)</f>
        <v>0</v>
      </c>
      <c r="AR634" s="11">
        <f>if(surveydata3!AN633="", 0, 1)</f>
        <v>0</v>
      </c>
      <c r="AS634" s="2" t="s">
        <v>79</v>
      </c>
      <c r="AU634" t="str">
        <f t="shared" si="7"/>
        <v>Slack Channel</v>
      </c>
      <c r="AV634" s="2">
        <v>6.0</v>
      </c>
      <c r="AX634">
        <f t="shared" si="8"/>
        <v>6</v>
      </c>
      <c r="AZ634" s="2">
        <v>10.0</v>
      </c>
      <c r="BA634">
        <f t="shared" si="9"/>
        <v>10</v>
      </c>
      <c r="BB634" s="2">
        <v>5.0</v>
      </c>
      <c r="BC634" s="2" t="s">
        <v>2987</v>
      </c>
      <c r="BD634" s="2" t="s">
        <v>101</v>
      </c>
      <c r="BF634" t="str">
        <f t="shared" si="10"/>
        <v>Google</v>
      </c>
      <c r="BG634" s="2">
        <v>10.0</v>
      </c>
      <c r="BH634" s="2" t="s">
        <v>2988</v>
      </c>
      <c r="BI634" s="2" t="s">
        <v>2989</v>
      </c>
      <c r="BJ634" s="2" t="s">
        <v>2733</v>
      </c>
      <c r="BK634" s="2">
        <v>1.0</v>
      </c>
    </row>
    <row r="635">
      <c r="A635" s="2">
        <v>632.0</v>
      </c>
      <c r="B635">
        <f>if(surveydata3!D634="", 0, 1)</f>
        <v>0</v>
      </c>
      <c r="C635">
        <f>if(surveydata3!E634="", 0, 1)</f>
        <v>0</v>
      </c>
      <c r="D635">
        <f>if(surveydata3!F634="", 0, 1)</f>
        <v>0</v>
      </c>
      <c r="E635">
        <f>if(surveydata3!G634="", 0, 1)</f>
        <v>0</v>
      </c>
      <c r="F635">
        <f>if(surveydata3!H634="", 0, 1)</f>
        <v>1</v>
      </c>
      <c r="G635">
        <f>if(surveydata3!I634="", 0, 1)</f>
        <v>0</v>
      </c>
      <c r="H635" s="4">
        <v>31293.0</v>
      </c>
      <c r="I635" s="2">
        <f t="shared" si="1"/>
        <v>33</v>
      </c>
      <c r="J635" s="2">
        <v>7.0</v>
      </c>
      <c r="K635" s="2">
        <v>90.0</v>
      </c>
      <c r="L635" s="2">
        <v>6.0</v>
      </c>
      <c r="M635" s="2">
        <v>30.0</v>
      </c>
      <c r="N635" s="2" t="s">
        <v>291</v>
      </c>
      <c r="O635" s="2">
        <v>1.0</v>
      </c>
      <c r="R635" t="str">
        <f t="shared" si="2"/>
        <v/>
      </c>
      <c r="U635" t="str">
        <f t="shared" si="3"/>
        <v/>
      </c>
      <c r="V635" s="2">
        <v>1.0</v>
      </c>
      <c r="W635" s="2" t="s">
        <v>145</v>
      </c>
      <c r="Y635" t="str">
        <f t="shared" si="4"/>
        <v>Freelancing</v>
      </c>
      <c r="Z635" s="2" t="s">
        <v>147</v>
      </c>
      <c r="AB635" t="str">
        <f t="shared" si="5"/>
        <v>Not Applicable</v>
      </c>
      <c r="AC635" s="2" t="s">
        <v>1410</v>
      </c>
      <c r="AE635" t="str">
        <f t="shared" si="6"/>
        <v>Food &amp; Beverages</v>
      </c>
      <c r="AF635" s="2">
        <v>2.0</v>
      </c>
      <c r="AH635" s="2" t="s">
        <v>96</v>
      </c>
      <c r="AI635" s="11">
        <f>if(surveydata3!AE634="", 0, 1)</f>
        <v>0</v>
      </c>
      <c r="AJ635" s="11">
        <f>if(surveydata3!AF634="", 0, 1)</f>
        <v>0</v>
      </c>
      <c r="AK635" s="11">
        <f>if(surveydata3!AG634="", 0, 1)</f>
        <v>1</v>
      </c>
      <c r="AL635" s="11">
        <f>if(surveydata3!AH634="", 0, 1)</f>
        <v>0</v>
      </c>
      <c r="AM635" s="11">
        <f>if(surveydata3!AI634="", 0, 1)</f>
        <v>0</v>
      </c>
      <c r="AN635" s="11">
        <f>if(surveydata3!AJ634="", 0, 1)</f>
        <v>0</v>
      </c>
      <c r="AO635" s="11">
        <f>if(surveydata3!AK634="", 0, 1)</f>
        <v>0</v>
      </c>
      <c r="AP635" s="11">
        <f>if(surveydata3!AL634="", 0, 1)</f>
        <v>0</v>
      </c>
      <c r="AQ635" s="11">
        <f>if(surveydata3!AM634="", 0, 1)</f>
        <v>0</v>
      </c>
      <c r="AR635" s="11">
        <f>if(surveydata3!AN634="", 0, 1)</f>
        <v>0</v>
      </c>
      <c r="AS635" s="2" t="s">
        <v>97</v>
      </c>
      <c r="AU635" t="str">
        <f t="shared" si="7"/>
        <v>Forums</v>
      </c>
      <c r="AV635" s="2">
        <v>5.0</v>
      </c>
      <c r="AX635">
        <f t="shared" si="8"/>
        <v>5</v>
      </c>
      <c r="AZ635" s="2">
        <v>10.0</v>
      </c>
      <c r="BA635">
        <f t="shared" si="9"/>
        <v>10</v>
      </c>
      <c r="BB635" s="2">
        <v>15.0</v>
      </c>
      <c r="BC635" s="2" t="s">
        <v>2990</v>
      </c>
      <c r="BE635" s="2" t="s">
        <v>2991</v>
      </c>
      <c r="BF635" t="str">
        <f t="shared" si="10"/>
        <v>Blog post</v>
      </c>
      <c r="BG635" s="2">
        <v>9.0</v>
      </c>
      <c r="BH635" s="2" t="s">
        <v>2992</v>
      </c>
      <c r="BI635" s="2" t="s">
        <v>2993</v>
      </c>
      <c r="BJ635" s="2" t="s">
        <v>2994</v>
      </c>
      <c r="BK635" s="2">
        <v>1.0</v>
      </c>
    </row>
    <row r="636">
      <c r="A636" s="2">
        <v>633.0</v>
      </c>
      <c r="B636">
        <f>if(surveydata3!D635="", 0, 1)</f>
        <v>1</v>
      </c>
      <c r="C636">
        <f>if(surveydata3!E635="", 0, 1)</f>
        <v>1</v>
      </c>
      <c r="D636">
        <f>if(surveydata3!F635="", 0, 1)</f>
        <v>0</v>
      </c>
      <c r="E636">
        <f>if(surveydata3!G635="", 0, 1)</f>
        <v>0</v>
      </c>
      <c r="F636">
        <f>if(surveydata3!H635="", 0, 1)</f>
        <v>1</v>
      </c>
      <c r="G636">
        <f>if(surveydata3!I635="", 0, 1)</f>
        <v>0</v>
      </c>
      <c r="H636" s="4">
        <v>33399.0</v>
      </c>
      <c r="I636" s="2">
        <f t="shared" si="1"/>
        <v>27</v>
      </c>
      <c r="J636" s="2">
        <v>7.0</v>
      </c>
      <c r="K636" s="2">
        <v>60.0</v>
      </c>
      <c r="L636" s="2">
        <v>11.0</v>
      </c>
      <c r="M636" s="2">
        <v>9.0</v>
      </c>
      <c r="N636" s="2" t="s">
        <v>437</v>
      </c>
      <c r="O636" s="2">
        <v>1.0</v>
      </c>
      <c r="R636" t="str">
        <f t="shared" si="2"/>
        <v/>
      </c>
      <c r="U636" t="str">
        <f t="shared" si="3"/>
        <v/>
      </c>
      <c r="V636" s="2">
        <v>1.0</v>
      </c>
      <c r="W636" s="2" t="s">
        <v>36</v>
      </c>
      <c r="Y636" t="str">
        <f t="shared" si="4"/>
        <v>Machine Learning Engineer</v>
      </c>
      <c r="Z636" s="2" t="s">
        <v>111</v>
      </c>
      <c r="AB636" t="str">
        <f t="shared" si="5"/>
        <v>Individual Contributor</v>
      </c>
      <c r="AC636" s="2" t="s">
        <v>123</v>
      </c>
      <c r="AE636" t="str">
        <f t="shared" si="6"/>
        <v>Technology &amp; Internet</v>
      </c>
      <c r="AF636" s="2">
        <v>3.0</v>
      </c>
      <c r="AG636" s="2" t="s">
        <v>2995</v>
      </c>
      <c r="AH636" s="2" t="s">
        <v>78</v>
      </c>
      <c r="AI636" s="11">
        <f>if(surveydata3!AE635="", 0, 1)</f>
        <v>0</v>
      </c>
      <c r="AJ636" s="11">
        <f>if(surveydata3!AF635="", 0, 1)</f>
        <v>0</v>
      </c>
      <c r="AK636" s="11">
        <f>if(surveydata3!AG635="", 0, 1)</f>
        <v>0</v>
      </c>
      <c r="AL636" s="11">
        <f>if(surveydata3!AH635="", 0, 1)</f>
        <v>0</v>
      </c>
      <c r="AM636" s="11">
        <f>if(surveydata3!AI635="", 0, 1)</f>
        <v>0</v>
      </c>
      <c r="AN636" s="11">
        <f>if(surveydata3!AJ635="", 0, 1)</f>
        <v>1</v>
      </c>
      <c r="AO636" s="11">
        <f>if(surveydata3!AK635="", 0, 1)</f>
        <v>0</v>
      </c>
      <c r="AP636" s="11">
        <f>if(surveydata3!AL635="", 0, 1)</f>
        <v>0</v>
      </c>
      <c r="AQ636" s="11">
        <f>if(surveydata3!AM635="", 0, 1)</f>
        <v>0</v>
      </c>
      <c r="AR636" s="11">
        <f>if(surveydata3!AN635="", 0, 1)</f>
        <v>0</v>
      </c>
      <c r="AS636" s="2" t="s">
        <v>79</v>
      </c>
      <c r="AU636" t="str">
        <f t="shared" si="7"/>
        <v>Slack Channel</v>
      </c>
      <c r="AV636" s="2">
        <v>4.0</v>
      </c>
      <c r="AX636">
        <f t="shared" si="8"/>
        <v>4</v>
      </c>
      <c r="AZ636" s="2">
        <v>10.0</v>
      </c>
      <c r="BA636">
        <f t="shared" si="9"/>
        <v>10</v>
      </c>
      <c r="BB636" s="2">
        <v>7.0</v>
      </c>
      <c r="BC636" s="2" t="s">
        <v>2996</v>
      </c>
      <c r="BE636" s="2" t="s">
        <v>2997</v>
      </c>
      <c r="BF636" t="str">
        <f t="shared" si="10"/>
        <v>don't remember</v>
      </c>
      <c r="BG636" s="2">
        <v>10.0</v>
      </c>
      <c r="BH636" s="2" t="s">
        <v>2998</v>
      </c>
      <c r="BI636" s="2" t="s">
        <v>2999</v>
      </c>
      <c r="BJ636" s="2" t="s">
        <v>3000</v>
      </c>
      <c r="BK636" s="2">
        <v>1.0</v>
      </c>
    </row>
    <row r="637">
      <c r="A637" s="2">
        <v>634.0</v>
      </c>
      <c r="B637">
        <f>if(surveydata3!D636="", 0, 1)</f>
        <v>1</v>
      </c>
      <c r="C637">
        <f>if(surveydata3!E636="", 0, 1)</f>
        <v>1</v>
      </c>
      <c r="D637">
        <f>if(surveydata3!F636="", 0, 1)</f>
        <v>1</v>
      </c>
      <c r="E637">
        <f>if(surveydata3!G636="", 0, 1)</f>
        <v>0</v>
      </c>
      <c r="F637">
        <f>if(surveydata3!H636="", 0, 1)</f>
        <v>1</v>
      </c>
      <c r="G637">
        <f>if(surveydata3!I636="", 0, 1)</f>
        <v>0</v>
      </c>
      <c r="H637" s="4">
        <v>31866.0</v>
      </c>
      <c r="I637" s="2">
        <f t="shared" si="1"/>
        <v>31</v>
      </c>
      <c r="J637" s="2">
        <v>7.0</v>
      </c>
      <c r="K637" s="2">
        <v>10.0</v>
      </c>
      <c r="L637" s="2">
        <v>7.0</v>
      </c>
      <c r="M637" s="2">
        <v>6.0</v>
      </c>
      <c r="N637" s="2" t="s">
        <v>134</v>
      </c>
      <c r="O637" s="2">
        <v>0.0</v>
      </c>
      <c r="P637" s="2" t="s">
        <v>193</v>
      </c>
      <c r="R637" t="str">
        <f t="shared" si="2"/>
        <v>shoes (brand is TBD… probably Adidas or Puma)</v>
      </c>
      <c r="T637" s="2" t="s">
        <v>3001</v>
      </c>
      <c r="U637" t="str">
        <f t="shared" si="3"/>
        <v>"Love to learn every instant"</v>
      </c>
      <c r="V637" s="2">
        <v>0.0</v>
      </c>
      <c r="Y637" t="str">
        <f t="shared" si="4"/>
        <v/>
      </c>
      <c r="AB637" t="str">
        <f t="shared" si="5"/>
        <v/>
      </c>
      <c r="AE637" t="str">
        <f t="shared" si="6"/>
        <v/>
      </c>
      <c r="AH637" s="2" t="s">
        <v>114</v>
      </c>
      <c r="AI637" s="11">
        <f>if(surveydata3!AE636="", 0, 1)</f>
        <v>0</v>
      </c>
      <c r="AJ637" s="11">
        <f>if(surveydata3!AF636="", 0, 1)</f>
        <v>0</v>
      </c>
      <c r="AK637" s="11">
        <f>if(surveydata3!AG636="", 0, 1)</f>
        <v>0</v>
      </c>
      <c r="AL637" s="11">
        <f>if(surveydata3!AH636="", 0, 1)</f>
        <v>1</v>
      </c>
      <c r="AM637" s="11">
        <f>if(surveydata3!AI636="", 0, 1)</f>
        <v>0</v>
      </c>
      <c r="AN637" s="11">
        <f>if(surveydata3!AJ636="", 0, 1)</f>
        <v>0</v>
      </c>
      <c r="AO637" s="11">
        <f>if(surveydata3!AK636="", 0, 1)</f>
        <v>0</v>
      </c>
      <c r="AP637" s="11">
        <f>if(surveydata3!AL636="", 0, 1)</f>
        <v>0</v>
      </c>
      <c r="AQ637" s="11">
        <f>if(surveydata3!AM636="", 0, 1)</f>
        <v>0</v>
      </c>
      <c r="AR637" s="11">
        <f>if(surveydata3!AN636="", 0, 1)</f>
        <v>0</v>
      </c>
      <c r="AS637" s="2" t="s">
        <v>237</v>
      </c>
      <c r="AU637" t="str">
        <f t="shared" si="7"/>
        <v>Mentor Help (classroom or 1:1 mentors)</v>
      </c>
      <c r="AV637" s="2">
        <v>6.0</v>
      </c>
      <c r="AX637">
        <f t="shared" si="8"/>
        <v>6</v>
      </c>
      <c r="AY637" s="2">
        <v>5.0</v>
      </c>
      <c r="BA637">
        <f t="shared" si="9"/>
        <v>5</v>
      </c>
      <c r="BB637" s="2">
        <v>8.0</v>
      </c>
      <c r="BC637" s="2" t="s">
        <v>3002</v>
      </c>
      <c r="BD637" s="2" t="s">
        <v>101</v>
      </c>
      <c r="BF637" t="str">
        <f t="shared" si="10"/>
        <v>Google</v>
      </c>
      <c r="BG637" s="2">
        <v>10.0</v>
      </c>
      <c r="BH637" s="2" t="s">
        <v>3003</v>
      </c>
      <c r="BI637" s="2" t="s">
        <v>3004</v>
      </c>
      <c r="BJ637" s="2" t="s">
        <v>3005</v>
      </c>
      <c r="BK637" s="2">
        <v>1.0</v>
      </c>
    </row>
    <row r="638">
      <c r="A638" s="2">
        <v>635.0</v>
      </c>
      <c r="B638">
        <f>if(surveydata3!D637="", 0, 1)</f>
        <v>0</v>
      </c>
      <c r="C638">
        <f>if(surveydata3!E637="", 0, 1)</f>
        <v>1</v>
      </c>
      <c r="D638">
        <f>if(surveydata3!F637="", 0, 1)</f>
        <v>0</v>
      </c>
      <c r="E638">
        <f>if(surveydata3!G637="", 0, 1)</f>
        <v>0</v>
      </c>
      <c r="F638">
        <f>if(surveydata3!H637="", 0, 1)</f>
        <v>1</v>
      </c>
      <c r="G638">
        <f>if(surveydata3!I637="", 0, 1)</f>
        <v>0</v>
      </c>
      <c r="H638" s="4">
        <v>32053.0</v>
      </c>
      <c r="I638" s="2">
        <f t="shared" si="1"/>
        <v>30</v>
      </c>
      <c r="J638" s="2">
        <v>8.0</v>
      </c>
      <c r="K638" s="2">
        <v>40.0</v>
      </c>
      <c r="L638" s="2">
        <v>10.0</v>
      </c>
      <c r="M638" s="2">
        <v>6.0</v>
      </c>
      <c r="N638" s="2" t="s">
        <v>134</v>
      </c>
      <c r="O638" s="2">
        <v>1.0</v>
      </c>
      <c r="R638" t="str">
        <f t="shared" si="2"/>
        <v/>
      </c>
      <c r="U638" t="str">
        <f t="shared" si="3"/>
        <v/>
      </c>
      <c r="V638" s="2">
        <v>1.0</v>
      </c>
      <c r="W638" s="2" t="s">
        <v>110</v>
      </c>
      <c r="Y638" t="str">
        <f t="shared" si="4"/>
        <v>Business/Strategy</v>
      </c>
      <c r="Z638" s="2" t="s">
        <v>111</v>
      </c>
      <c r="AB638" t="str">
        <f t="shared" si="5"/>
        <v>Individual Contributor</v>
      </c>
      <c r="AD638" s="2" t="s">
        <v>3006</v>
      </c>
      <c r="AE638" t="str">
        <f t="shared" si="6"/>
        <v>banking</v>
      </c>
      <c r="AF638" s="2">
        <v>5.0</v>
      </c>
      <c r="AG638" s="2" t="s">
        <v>3007</v>
      </c>
      <c r="AH638" s="2" t="s">
        <v>78</v>
      </c>
      <c r="AI638" s="11">
        <f>if(surveydata3!AE637="", 0, 1)</f>
        <v>0</v>
      </c>
      <c r="AJ638" s="11">
        <f>if(surveydata3!AF637="", 0, 1)</f>
        <v>0</v>
      </c>
      <c r="AK638" s="11">
        <f>if(surveydata3!AG637="", 0, 1)</f>
        <v>0</v>
      </c>
      <c r="AL638" s="11">
        <f>if(surveydata3!AH637="", 0, 1)</f>
        <v>0</v>
      </c>
      <c r="AM638" s="11">
        <f>if(surveydata3!AI637="", 0, 1)</f>
        <v>0</v>
      </c>
      <c r="AN638" s="11">
        <f>if(surveydata3!AJ637="", 0, 1)</f>
        <v>1</v>
      </c>
      <c r="AO638" s="11">
        <f>if(surveydata3!AK637="", 0, 1)</f>
        <v>0</v>
      </c>
      <c r="AP638" s="11">
        <f>if(surveydata3!AL637="", 0, 1)</f>
        <v>0</v>
      </c>
      <c r="AQ638" s="11">
        <f>if(surveydata3!AM637="", 0, 1)</f>
        <v>0</v>
      </c>
      <c r="AR638" s="11">
        <f>if(surveydata3!AN637="", 0, 1)</f>
        <v>0</v>
      </c>
      <c r="AT638" s="2" t="s">
        <v>3008</v>
      </c>
      <c r="AU638" t="str">
        <f t="shared" si="7"/>
        <v>google</v>
      </c>
      <c r="AV638" s="2">
        <v>6.0</v>
      </c>
      <c r="AX638">
        <f t="shared" si="8"/>
        <v>6</v>
      </c>
      <c r="AY638" s="2">
        <v>6.0</v>
      </c>
      <c r="BA638">
        <f t="shared" si="9"/>
        <v>6</v>
      </c>
      <c r="BB638" s="2">
        <v>60.0</v>
      </c>
      <c r="BC638" s="2" t="s">
        <v>3009</v>
      </c>
      <c r="BD638" s="2" t="s">
        <v>478</v>
      </c>
      <c r="BF638" t="str">
        <f t="shared" si="10"/>
        <v>LinkedIn</v>
      </c>
      <c r="BG638" s="2">
        <v>10.0</v>
      </c>
      <c r="BH638" s="2" t="s">
        <v>3010</v>
      </c>
      <c r="BI638" s="2" t="s">
        <v>3011</v>
      </c>
      <c r="BJ638" s="2" t="s">
        <v>3012</v>
      </c>
      <c r="BK638" s="2">
        <v>1.0</v>
      </c>
    </row>
    <row r="639">
      <c r="A639" s="2">
        <v>636.0</v>
      </c>
      <c r="B639">
        <f>if(surveydata3!D638="", 0, 1)</f>
        <v>0</v>
      </c>
      <c r="C639">
        <f>if(surveydata3!E638="", 0, 1)</f>
        <v>0</v>
      </c>
      <c r="D639">
        <f>if(surveydata3!F638="", 0, 1)</f>
        <v>0</v>
      </c>
      <c r="E639">
        <f>if(surveydata3!G638="", 0, 1)</f>
        <v>0</v>
      </c>
      <c r="F639">
        <f>if(surveydata3!H638="", 0, 1)</f>
        <v>1</v>
      </c>
      <c r="G639">
        <f>if(surveydata3!I638="", 0, 1)</f>
        <v>0</v>
      </c>
      <c r="H639" s="4">
        <v>42992.0</v>
      </c>
      <c r="I639" s="2">
        <f t="shared" si="1"/>
        <v>0</v>
      </c>
      <c r="J639" s="2">
        <v>9141984.0</v>
      </c>
      <c r="K639" s="2">
        <v>45.0</v>
      </c>
      <c r="L639" s="2">
        <v>8.0</v>
      </c>
      <c r="M639" s="2">
        <v>3.0</v>
      </c>
      <c r="N639" s="2" t="s">
        <v>437</v>
      </c>
      <c r="O639" s="2">
        <v>0.0</v>
      </c>
      <c r="P639" s="2" t="s">
        <v>129</v>
      </c>
      <c r="R639" t="str">
        <f t="shared" si="2"/>
        <v>backpack</v>
      </c>
      <c r="S639" s="2" t="s">
        <v>130</v>
      </c>
      <c r="U639" t="str">
        <f t="shared" si="3"/>
        <v>“Machine learning for life”</v>
      </c>
      <c r="V639" s="2">
        <v>1.0</v>
      </c>
      <c r="W639" s="2" t="s">
        <v>315</v>
      </c>
      <c r="Y639" t="str">
        <f t="shared" si="4"/>
        <v>Software Engineer</v>
      </c>
      <c r="Z639" s="2" t="s">
        <v>111</v>
      </c>
      <c r="AB639" t="str">
        <f t="shared" si="5"/>
        <v>Individual Contributor</v>
      </c>
      <c r="AC639" s="2" t="s">
        <v>123</v>
      </c>
      <c r="AE639" t="str">
        <f t="shared" si="6"/>
        <v>Technology &amp; Internet</v>
      </c>
      <c r="AF639" s="2">
        <v>8.0</v>
      </c>
      <c r="AG639" s="2" t="s">
        <v>101</v>
      </c>
      <c r="AH639" s="2" t="s">
        <v>114</v>
      </c>
      <c r="AI639" s="11">
        <f>if(surveydata3!AE638="", 0, 1)</f>
        <v>0</v>
      </c>
      <c r="AJ639" s="11">
        <f>if(surveydata3!AF638="", 0, 1)</f>
        <v>0</v>
      </c>
      <c r="AK639" s="11">
        <f>if(surveydata3!AG638="", 0, 1)</f>
        <v>0</v>
      </c>
      <c r="AL639" s="11">
        <f>if(surveydata3!AH638="", 0, 1)</f>
        <v>1</v>
      </c>
      <c r="AM639" s="11">
        <f>if(surveydata3!AI638="", 0, 1)</f>
        <v>0</v>
      </c>
      <c r="AN639" s="11">
        <f>if(surveydata3!AJ638="", 0, 1)</f>
        <v>0</v>
      </c>
      <c r="AO639" s="11">
        <f>if(surveydata3!AK638="", 0, 1)</f>
        <v>0</v>
      </c>
      <c r="AP639" s="11">
        <f>if(surveydata3!AL638="", 0, 1)</f>
        <v>0</v>
      </c>
      <c r="AQ639" s="11">
        <f>if(surveydata3!AM638="", 0, 1)</f>
        <v>0</v>
      </c>
      <c r="AR639" s="11">
        <f>if(surveydata3!AN638="", 0, 1)</f>
        <v>0</v>
      </c>
      <c r="AS639" s="2" t="s">
        <v>97</v>
      </c>
      <c r="AU639" t="str">
        <f t="shared" si="7"/>
        <v>Forums</v>
      </c>
      <c r="AV639" s="2">
        <v>4.0</v>
      </c>
      <c r="AX639">
        <f t="shared" si="8"/>
        <v>4</v>
      </c>
      <c r="AY639" s="2">
        <v>3.0</v>
      </c>
      <c r="BA639">
        <f t="shared" si="9"/>
        <v>3</v>
      </c>
      <c r="BB639" s="2">
        <v>6.0</v>
      </c>
      <c r="BC639" s="2" t="s">
        <v>3013</v>
      </c>
      <c r="BD639" s="2" t="s">
        <v>101</v>
      </c>
      <c r="BF639" t="str">
        <f t="shared" si="10"/>
        <v>Google</v>
      </c>
      <c r="BG639" s="2">
        <v>6.0</v>
      </c>
      <c r="BH639" s="2" t="s">
        <v>3014</v>
      </c>
      <c r="BI639" s="2" t="s">
        <v>530</v>
      </c>
      <c r="BJ639" s="2" t="s">
        <v>3015</v>
      </c>
      <c r="BK639" s="2">
        <v>0.0</v>
      </c>
    </row>
    <row r="640">
      <c r="A640" s="2">
        <v>637.0</v>
      </c>
      <c r="B640">
        <f>if(surveydata3!D639="", 0, 1)</f>
        <v>0</v>
      </c>
      <c r="C640">
        <f>if(surveydata3!E639="", 0, 1)</f>
        <v>0</v>
      </c>
      <c r="D640">
        <f>if(surveydata3!F639="", 0, 1)</f>
        <v>0</v>
      </c>
      <c r="E640">
        <f>if(surveydata3!G639="", 0, 1)</f>
        <v>0</v>
      </c>
      <c r="F640">
        <f>if(surveydata3!H639="", 0, 1)</f>
        <v>1</v>
      </c>
      <c r="G640">
        <f>if(surveydata3!I639="", 0, 1)</f>
        <v>0</v>
      </c>
      <c r="H640" s="4">
        <v>23221.0</v>
      </c>
      <c r="I640" s="2">
        <f t="shared" si="1"/>
        <v>55</v>
      </c>
      <c r="J640" s="2">
        <v>6.0</v>
      </c>
      <c r="K640" s="2">
        <v>30.0</v>
      </c>
      <c r="L640" s="2">
        <v>8.0</v>
      </c>
      <c r="M640" s="2">
        <v>20.0</v>
      </c>
      <c r="N640" s="2" t="s">
        <v>291</v>
      </c>
      <c r="O640" s="2">
        <v>1.0</v>
      </c>
      <c r="R640" t="str">
        <f t="shared" si="2"/>
        <v/>
      </c>
      <c r="U640" t="str">
        <f t="shared" si="3"/>
        <v/>
      </c>
      <c r="V640" s="2">
        <v>1.0</v>
      </c>
      <c r="W640" s="2" t="s">
        <v>577</v>
      </c>
      <c r="Y640" t="str">
        <f t="shared" si="4"/>
        <v>Accounting/Finance</v>
      </c>
      <c r="Z640" s="2" t="s">
        <v>485</v>
      </c>
      <c r="AB640" t="str">
        <f t="shared" si="5"/>
        <v>Vice President</v>
      </c>
      <c r="AD640" s="2" t="s">
        <v>3016</v>
      </c>
      <c r="AE640" t="str">
        <f t="shared" si="6"/>
        <v>Investment Banking</v>
      </c>
      <c r="AF640" s="2">
        <v>20.0</v>
      </c>
      <c r="AG640" s="2" t="s">
        <v>3017</v>
      </c>
      <c r="AH640" s="2" t="s">
        <v>114</v>
      </c>
      <c r="AI640" s="11">
        <f>if(surveydata3!AE639="", 0, 1)</f>
        <v>0</v>
      </c>
      <c r="AJ640" s="11">
        <f>if(surveydata3!AF639="", 0, 1)</f>
        <v>0</v>
      </c>
      <c r="AK640" s="11">
        <f>if(surveydata3!AG639="", 0, 1)</f>
        <v>0</v>
      </c>
      <c r="AL640" s="11">
        <f>if(surveydata3!AH639="", 0, 1)</f>
        <v>0</v>
      </c>
      <c r="AM640" s="11">
        <f>if(surveydata3!AI639="", 0, 1)</f>
        <v>0</v>
      </c>
      <c r="AN640" s="11">
        <f>if(surveydata3!AJ639="", 0, 1)</f>
        <v>1</v>
      </c>
      <c r="AO640" s="11">
        <f>if(surveydata3!AK639="", 0, 1)</f>
        <v>0</v>
      </c>
      <c r="AP640" s="11">
        <f>if(surveydata3!AL639="", 0, 1)</f>
        <v>0</v>
      </c>
      <c r="AQ640" s="11">
        <f>if(surveydata3!AM639="", 0, 1)</f>
        <v>0</v>
      </c>
      <c r="AR640" s="11">
        <f>if(surveydata3!AN639="", 0, 1)</f>
        <v>0</v>
      </c>
      <c r="AS640" s="2" t="s">
        <v>79</v>
      </c>
      <c r="AU640" t="str">
        <f t="shared" si="7"/>
        <v>Slack Channel</v>
      </c>
      <c r="AV640" s="2">
        <v>4.0</v>
      </c>
      <c r="AX640">
        <f t="shared" si="8"/>
        <v>4</v>
      </c>
      <c r="AY640" s="2">
        <v>2.0</v>
      </c>
      <c r="BA640">
        <f t="shared" si="9"/>
        <v>2</v>
      </c>
      <c r="BB640" s="2">
        <v>4.0</v>
      </c>
      <c r="BC640" s="2" t="s">
        <v>3018</v>
      </c>
      <c r="BE640" s="2" t="s">
        <v>3019</v>
      </c>
      <c r="BF640" t="str">
        <f t="shared" si="10"/>
        <v>Started at inception after reading about Thrun/Norvig AI  course.</v>
      </c>
      <c r="BG640" s="2">
        <v>10.0</v>
      </c>
      <c r="BH640" s="2" t="s">
        <v>3020</v>
      </c>
      <c r="BI640" s="2" t="s">
        <v>3021</v>
      </c>
      <c r="BK640" s="2">
        <v>1.0</v>
      </c>
    </row>
    <row r="641">
      <c r="A641" s="2">
        <v>638.0</v>
      </c>
      <c r="B641">
        <f>if(surveydata3!D640="", 0, 1)</f>
        <v>0</v>
      </c>
      <c r="C641">
        <f>if(surveydata3!E640="", 0, 1)</f>
        <v>0</v>
      </c>
      <c r="D641">
        <f>if(surveydata3!F640="", 0, 1)</f>
        <v>0</v>
      </c>
      <c r="E641">
        <f>if(surveydata3!G640="", 0, 1)</f>
        <v>0</v>
      </c>
      <c r="F641">
        <f>if(surveydata3!H640="", 0, 1)</f>
        <v>1</v>
      </c>
      <c r="G641">
        <f>if(surveydata3!I640="", 0, 1)</f>
        <v>0</v>
      </c>
      <c r="H641" s="4">
        <v>27878.0</v>
      </c>
      <c r="I641" s="2">
        <f t="shared" si="1"/>
        <v>42</v>
      </c>
      <c r="J641" s="2">
        <v>6.0</v>
      </c>
      <c r="K641" s="2">
        <v>45.0</v>
      </c>
      <c r="L641" s="2">
        <v>12.0</v>
      </c>
      <c r="M641" s="2">
        <v>50.0</v>
      </c>
      <c r="N641" s="2" t="s">
        <v>134</v>
      </c>
      <c r="O641" s="2">
        <v>1.0</v>
      </c>
      <c r="R641" t="str">
        <f t="shared" si="2"/>
        <v/>
      </c>
      <c r="U641" t="str">
        <f t="shared" si="3"/>
        <v/>
      </c>
      <c r="V641" s="2">
        <v>1.0</v>
      </c>
      <c r="W641" s="2" t="s">
        <v>110</v>
      </c>
      <c r="Y641" t="str">
        <f t="shared" si="4"/>
        <v>Business/Strategy</v>
      </c>
      <c r="Z641" s="2" t="s">
        <v>75</v>
      </c>
      <c r="AB641" t="str">
        <f t="shared" si="5"/>
        <v>Manager</v>
      </c>
      <c r="AC641" s="2" t="s">
        <v>123</v>
      </c>
      <c r="AE641" t="str">
        <f t="shared" si="6"/>
        <v>Technology &amp; Internet</v>
      </c>
      <c r="AF641" s="2">
        <v>19.0</v>
      </c>
      <c r="AG641" s="2" t="s">
        <v>439</v>
      </c>
      <c r="AH641" s="2" t="s">
        <v>114</v>
      </c>
      <c r="AI641" s="11">
        <f>if(surveydata3!AE640="", 0, 1)</f>
        <v>0</v>
      </c>
      <c r="AJ641" s="11">
        <f>if(surveydata3!AF640="", 0, 1)</f>
        <v>0</v>
      </c>
      <c r="AK641" s="11">
        <f>if(surveydata3!AG640="", 0, 1)</f>
        <v>0</v>
      </c>
      <c r="AL641" s="11">
        <f>if(surveydata3!AH640="", 0, 1)</f>
        <v>0</v>
      </c>
      <c r="AM641" s="11">
        <f>if(surveydata3!AI640="", 0, 1)</f>
        <v>0</v>
      </c>
      <c r="AN641" s="11">
        <f>if(surveydata3!AJ640="", 0, 1)</f>
        <v>1</v>
      </c>
      <c r="AO641" s="11">
        <f>if(surveydata3!AK640="", 0, 1)</f>
        <v>0</v>
      </c>
      <c r="AP641" s="11">
        <f>if(surveydata3!AL640="", 0, 1)</f>
        <v>0</v>
      </c>
      <c r="AQ641" s="11">
        <f>if(surveydata3!AM640="", 0, 1)</f>
        <v>0</v>
      </c>
      <c r="AR641" s="11">
        <f>if(surveydata3!AN640="", 0, 1)</f>
        <v>0</v>
      </c>
      <c r="AS641" s="2" t="s">
        <v>79</v>
      </c>
      <c r="AU641" t="str">
        <f t="shared" si="7"/>
        <v>Slack Channel</v>
      </c>
      <c r="AV641" s="2">
        <v>6.0</v>
      </c>
      <c r="AX641">
        <f t="shared" si="8"/>
        <v>6</v>
      </c>
      <c r="AZ641" s="2">
        <v>8.0</v>
      </c>
      <c r="BA641">
        <f t="shared" si="9"/>
        <v>8</v>
      </c>
      <c r="BB641" s="2">
        <v>15.0</v>
      </c>
      <c r="BC641" s="2" t="s">
        <v>3022</v>
      </c>
      <c r="BD641" s="2" t="s">
        <v>84</v>
      </c>
      <c r="BF641" t="str">
        <f t="shared" si="10"/>
        <v>Friend / word of mouth</v>
      </c>
      <c r="BG641" s="2">
        <v>10.0</v>
      </c>
      <c r="BH641" s="2" t="s">
        <v>3023</v>
      </c>
      <c r="BI641" s="2" t="s">
        <v>3024</v>
      </c>
      <c r="BJ641" s="2" t="s">
        <v>3025</v>
      </c>
      <c r="BK641" s="2">
        <v>1.0</v>
      </c>
    </row>
    <row r="642">
      <c r="A642" s="2">
        <v>639.0</v>
      </c>
      <c r="B642">
        <f>if(surveydata3!D641="", 0, 1)</f>
        <v>1</v>
      </c>
      <c r="C642">
        <f>if(surveydata3!E641="", 0, 1)</f>
        <v>1</v>
      </c>
      <c r="D642">
        <f>if(surveydata3!F641="", 0, 1)</f>
        <v>0</v>
      </c>
      <c r="E642">
        <f>if(surveydata3!G641="", 0, 1)</f>
        <v>0</v>
      </c>
      <c r="F642">
        <f>if(surveydata3!H641="", 0, 1)</f>
        <v>0</v>
      </c>
      <c r="G642">
        <f>if(surveydata3!I641="", 0, 1)</f>
        <v>0</v>
      </c>
      <c r="H642" s="4">
        <v>32111.0</v>
      </c>
      <c r="I642" s="2">
        <f t="shared" si="1"/>
        <v>30</v>
      </c>
      <c r="J642" s="2">
        <v>7.0</v>
      </c>
      <c r="K642" s="2">
        <v>360.0</v>
      </c>
      <c r="L642" s="2">
        <v>2.0</v>
      </c>
      <c r="M642" s="2">
        <v>5.0</v>
      </c>
      <c r="N642" s="2" t="s">
        <v>291</v>
      </c>
      <c r="O642" s="2">
        <v>1.0</v>
      </c>
      <c r="R642" t="str">
        <f t="shared" si="2"/>
        <v/>
      </c>
      <c r="U642" t="str">
        <f t="shared" si="3"/>
        <v/>
      </c>
      <c r="V642" s="2">
        <v>1.0</v>
      </c>
      <c r="W642" s="2" t="s">
        <v>315</v>
      </c>
      <c r="Y642" t="str">
        <f t="shared" si="4"/>
        <v>Software Engineer</v>
      </c>
      <c r="Z642" s="2" t="s">
        <v>207</v>
      </c>
      <c r="AB642" t="str">
        <f t="shared" si="5"/>
        <v>C-Level</v>
      </c>
      <c r="AC642" s="2" t="s">
        <v>112</v>
      </c>
      <c r="AE642" t="str">
        <f t="shared" si="6"/>
        <v>Business Support &amp; Logistics</v>
      </c>
      <c r="AF642" s="2">
        <v>1.0</v>
      </c>
      <c r="AG642" s="2" t="s">
        <v>3026</v>
      </c>
      <c r="AH642" s="2" t="s">
        <v>114</v>
      </c>
      <c r="AI642" s="11">
        <f>if(surveydata3!AE641="", 0, 1)</f>
        <v>0</v>
      </c>
      <c r="AJ642" s="11">
        <f>if(surveydata3!AF641="", 0, 1)</f>
        <v>0</v>
      </c>
      <c r="AK642" s="11">
        <f>if(surveydata3!AG641="", 0, 1)</f>
        <v>0</v>
      </c>
      <c r="AL642" s="11">
        <f>if(surveydata3!AH641="", 0, 1)</f>
        <v>0</v>
      </c>
      <c r="AM642" s="11">
        <f>if(surveydata3!AI641="", 0, 1)</f>
        <v>0</v>
      </c>
      <c r="AN642" s="11">
        <f>if(surveydata3!AJ641="", 0, 1)</f>
        <v>1</v>
      </c>
      <c r="AO642" s="11">
        <f>if(surveydata3!AK641="", 0, 1)</f>
        <v>0</v>
      </c>
      <c r="AP642" s="11">
        <f>if(surveydata3!AL641="", 0, 1)</f>
        <v>0</v>
      </c>
      <c r="AQ642" s="11">
        <f>if(surveydata3!AM641="", 0, 1)</f>
        <v>0</v>
      </c>
      <c r="AR642" s="11">
        <f>if(surveydata3!AN641="", 0, 1)</f>
        <v>0</v>
      </c>
      <c r="AS642" s="2" t="s">
        <v>116</v>
      </c>
      <c r="AU642" t="str">
        <f t="shared" si="7"/>
        <v>Stack Overflow</v>
      </c>
      <c r="AV642" s="2">
        <v>6.0</v>
      </c>
      <c r="AX642">
        <f t="shared" si="8"/>
        <v>6</v>
      </c>
      <c r="AY642" s="2">
        <v>6.0</v>
      </c>
      <c r="BA642">
        <f t="shared" si="9"/>
        <v>6</v>
      </c>
      <c r="BB642" s="2">
        <v>6.0</v>
      </c>
      <c r="BC642" s="2" t="s">
        <v>3027</v>
      </c>
      <c r="BD642" s="2" t="s">
        <v>101</v>
      </c>
      <c r="BF642" t="str">
        <f t="shared" si="10"/>
        <v>Google</v>
      </c>
      <c r="BG642" s="2">
        <v>10.0</v>
      </c>
      <c r="BH642" s="2" t="s">
        <v>3028</v>
      </c>
      <c r="BI642" s="2" t="s">
        <v>142</v>
      </c>
      <c r="BJ642" s="2" t="s">
        <v>202</v>
      </c>
      <c r="BK642" s="2">
        <v>1.0</v>
      </c>
    </row>
    <row r="643">
      <c r="A643" s="2">
        <v>640.0</v>
      </c>
      <c r="B643">
        <f>if(surveydata3!D642="", 0, 1)</f>
        <v>0</v>
      </c>
      <c r="C643">
        <f>if(surveydata3!E642="", 0, 1)</f>
        <v>0</v>
      </c>
      <c r="D643">
        <f>if(surveydata3!F642="", 0, 1)</f>
        <v>0</v>
      </c>
      <c r="E643">
        <f>if(surveydata3!G642="", 0, 1)</f>
        <v>1</v>
      </c>
      <c r="F643">
        <f>if(surveydata3!H642="", 0, 1)</f>
        <v>0</v>
      </c>
      <c r="G643">
        <f>if(surveydata3!I642="", 0, 1)</f>
        <v>0</v>
      </c>
      <c r="H643" s="4">
        <v>34086.0</v>
      </c>
      <c r="I643" s="2">
        <f t="shared" si="1"/>
        <v>25</v>
      </c>
      <c r="J643" s="2">
        <v>8.0</v>
      </c>
      <c r="K643" s="2">
        <v>0.0</v>
      </c>
      <c r="L643" s="2">
        <v>14.0</v>
      </c>
      <c r="M643" s="2">
        <v>10.0</v>
      </c>
      <c r="N643" s="2" t="s">
        <v>70</v>
      </c>
      <c r="O643" s="2">
        <v>1.0</v>
      </c>
      <c r="R643" t="str">
        <f t="shared" si="2"/>
        <v/>
      </c>
      <c r="U643" t="str">
        <f t="shared" si="3"/>
        <v/>
      </c>
      <c r="V643" s="2">
        <v>0.0</v>
      </c>
      <c r="Y643" t="str">
        <f t="shared" si="4"/>
        <v/>
      </c>
      <c r="AB643" t="str">
        <f t="shared" si="5"/>
        <v/>
      </c>
      <c r="AE643" t="str">
        <f t="shared" si="6"/>
        <v/>
      </c>
      <c r="AH643" s="2" t="s">
        <v>78</v>
      </c>
      <c r="AI643" s="11">
        <f>if(surveydata3!AE642="", 0, 1)</f>
        <v>0</v>
      </c>
      <c r="AJ643" s="11">
        <f>if(surveydata3!AF642="", 0, 1)</f>
        <v>0</v>
      </c>
      <c r="AK643" s="11">
        <f>if(surveydata3!AG642="", 0, 1)</f>
        <v>1</v>
      </c>
      <c r="AL643" s="11">
        <f>if(surveydata3!AH642="", 0, 1)</f>
        <v>0</v>
      </c>
      <c r="AM643" s="11">
        <f>if(surveydata3!AI642="", 0, 1)</f>
        <v>0</v>
      </c>
      <c r="AN643" s="11">
        <f>if(surveydata3!AJ642="", 0, 1)</f>
        <v>0</v>
      </c>
      <c r="AO643" s="11">
        <f>if(surveydata3!AK642="", 0, 1)</f>
        <v>0</v>
      </c>
      <c r="AP643" s="11">
        <f>if(surveydata3!AL642="", 0, 1)</f>
        <v>0</v>
      </c>
      <c r="AQ643" s="11">
        <f>if(surveydata3!AM642="", 0, 1)</f>
        <v>0</v>
      </c>
      <c r="AR643" s="11">
        <f>if(surveydata3!AN642="", 0, 1)</f>
        <v>0</v>
      </c>
      <c r="AS643" s="2" t="s">
        <v>97</v>
      </c>
      <c r="AU643" t="str">
        <f t="shared" si="7"/>
        <v>Forums</v>
      </c>
      <c r="AV643" s="2">
        <v>6.0</v>
      </c>
      <c r="AX643">
        <f t="shared" si="8"/>
        <v>6</v>
      </c>
      <c r="AY643" s="2">
        <v>6.0</v>
      </c>
      <c r="BA643">
        <f t="shared" si="9"/>
        <v>6</v>
      </c>
      <c r="BB643" s="2">
        <v>50.0</v>
      </c>
      <c r="BC643" s="2" t="s">
        <v>3029</v>
      </c>
      <c r="BD643" s="2" t="s">
        <v>101</v>
      </c>
      <c r="BF643" t="str">
        <f t="shared" si="10"/>
        <v>Google</v>
      </c>
      <c r="BG643" s="2">
        <v>8.0</v>
      </c>
      <c r="BH643" s="2" t="s">
        <v>3030</v>
      </c>
      <c r="BI643" s="2" t="s">
        <v>512</v>
      </c>
      <c r="BJ643" s="2" t="s">
        <v>3031</v>
      </c>
      <c r="BK643" s="2">
        <v>1.0</v>
      </c>
    </row>
    <row r="644">
      <c r="A644" s="2">
        <v>641.0</v>
      </c>
      <c r="B644">
        <f>if(surveydata3!D643="", 0, 1)</f>
        <v>0</v>
      </c>
      <c r="C644">
        <f>if(surveydata3!E643="", 0, 1)</f>
        <v>0</v>
      </c>
      <c r="D644">
        <f>if(surveydata3!F643="", 0, 1)</f>
        <v>1</v>
      </c>
      <c r="E644">
        <f>if(surveydata3!G643="", 0, 1)</f>
        <v>0</v>
      </c>
      <c r="F644">
        <f>if(surveydata3!H643="", 0, 1)</f>
        <v>1</v>
      </c>
      <c r="G644">
        <f>if(surveydata3!I643="", 0, 1)</f>
        <v>0</v>
      </c>
      <c r="H644" s="4">
        <v>33799.0</v>
      </c>
      <c r="I644" s="2">
        <f t="shared" si="1"/>
        <v>26</v>
      </c>
      <c r="J644" s="2">
        <v>5.0</v>
      </c>
      <c r="K644" s="2">
        <v>20.0</v>
      </c>
      <c r="L644" s="2">
        <v>9.0</v>
      </c>
      <c r="M644" s="2">
        <v>0.0</v>
      </c>
      <c r="N644" s="2" t="s">
        <v>106</v>
      </c>
      <c r="O644" s="2">
        <v>1.0</v>
      </c>
      <c r="R644" t="str">
        <f t="shared" si="2"/>
        <v/>
      </c>
      <c r="U644" t="str">
        <f t="shared" si="3"/>
        <v/>
      </c>
      <c r="V644" s="2">
        <v>1.0</v>
      </c>
      <c r="W644" s="2" t="s">
        <v>515</v>
      </c>
      <c r="Y644" t="str">
        <f t="shared" si="4"/>
        <v>Research</v>
      </c>
      <c r="Z644" s="2" t="s">
        <v>147</v>
      </c>
      <c r="AB644" t="str">
        <f t="shared" si="5"/>
        <v>Not Applicable</v>
      </c>
      <c r="AD644" s="2" t="s">
        <v>3032</v>
      </c>
      <c r="AE644" t="str">
        <f t="shared" si="6"/>
        <v>Surveillance</v>
      </c>
      <c r="AF644" s="2">
        <v>1.0</v>
      </c>
      <c r="AG644" s="2" t="s">
        <v>3033</v>
      </c>
      <c r="AH644" s="2" t="s">
        <v>114</v>
      </c>
      <c r="AI644" s="11">
        <f>if(surveydata3!AE643="", 0, 1)</f>
        <v>0</v>
      </c>
      <c r="AJ644" s="11">
        <f>if(surveydata3!AF643="", 0, 1)</f>
        <v>0</v>
      </c>
      <c r="AK644" s="11">
        <f>if(surveydata3!AG643="", 0, 1)</f>
        <v>0</v>
      </c>
      <c r="AL644" s="11">
        <f>if(surveydata3!AH643="", 0, 1)</f>
        <v>1</v>
      </c>
      <c r="AM644" s="11">
        <f>if(surveydata3!AI643="", 0, 1)</f>
        <v>0</v>
      </c>
      <c r="AN644" s="11">
        <f>if(surveydata3!AJ643="", 0, 1)</f>
        <v>0</v>
      </c>
      <c r="AO644" s="11">
        <f>if(surveydata3!AK643="", 0, 1)</f>
        <v>0</v>
      </c>
      <c r="AP644" s="11">
        <f>if(surveydata3!AL643="", 0, 1)</f>
        <v>0</v>
      </c>
      <c r="AQ644" s="11">
        <f>if(surveydata3!AM643="", 0, 1)</f>
        <v>0</v>
      </c>
      <c r="AR644" s="11">
        <f>if(surveydata3!AN643="", 0, 1)</f>
        <v>0</v>
      </c>
      <c r="AS644" s="2" t="s">
        <v>97</v>
      </c>
      <c r="AU644" t="str">
        <f t="shared" si="7"/>
        <v>Forums</v>
      </c>
      <c r="AV644" s="2">
        <v>5.0</v>
      </c>
      <c r="AX644">
        <f t="shared" si="8"/>
        <v>5</v>
      </c>
      <c r="AY644" s="2">
        <v>5.0</v>
      </c>
      <c r="BA644">
        <f t="shared" si="9"/>
        <v>5</v>
      </c>
      <c r="BB644" s="2">
        <v>20.0</v>
      </c>
      <c r="BC644" s="2" t="s">
        <v>3034</v>
      </c>
      <c r="BD644" s="2" t="s">
        <v>478</v>
      </c>
      <c r="BF644" t="str">
        <f t="shared" si="10"/>
        <v>LinkedIn</v>
      </c>
      <c r="BG644" s="2">
        <v>7.0</v>
      </c>
      <c r="BH644" s="2" t="s">
        <v>3035</v>
      </c>
      <c r="BI644" s="2" t="s">
        <v>3036</v>
      </c>
      <c r="BJ644" s="2" t="s">
        <v>154</v>
      </c>
      <c r="BK644" s="2">
        <v>1.0</v>
      </c>
    </row>
    <row r="645">
      <c r="A645" s="2">
        <v>642.0</v>
      </c>
      <c r="B645">
        <f>if(surveydata3!D644="", 0, 1)</f>
        <v>1</v>
      </c>
      <c r="C645">
        <f>if(surveydata3!E644="", 0, 1)</f>
        <v>0</v>
      </c>
      <c r="D645">
        <f>if(surveydata3!F644="", 0, 1)</f>
        <v>0</v>
      </c>
      <c r="E645">
        <f>if(surveydata3!G644="", 0, 1)</f>
        <v>0</v>
      </c>
      <c r="F645">
        <f>if(surveydata3!H644="", 0, 1)</f>
        <v>1</v>
      </c>
      <c r="G645">
        <f>if(surveydata3!I644="", 0, 1)</f>
        <v>0</v>
      </c>
      <c r="H645" s="4">
        <v>33737.0</v>
      </c>
      <c r="I645" s="2">
        <f t="shared" si="1"/>
        <v>26</v>
      </c>
      <c r="J645" s="2">
        <v>8.0</v>
      </c>
      <c r="K645" s="2">
        <v>120.0</v>
      </c>
      <c r="L645" s="2">
        <v>12.0</v>
      </c>
      <c r="M645" s="2">
        <v>20.0</v>
      </c>
      <c r="N645" s="2" t="s">
        <v>437</v>
      </c>
      <c r="O645" s="2">
        <v>1.0</v>
      </c>
      <c r="R645" t="str">
        <f t="shared" si="2"/>
        <v/>
      </c>
      <c r="U645" t="str">
        <f t="shared" si="3"/>
        <v/>
      </c>
      <c r="V645" s="2">
        <v>0.0</v>
      </c>
      <c r="Y645" t="str">
        <f t="shared" si="4"/>
        <v/>
      </c>
      <c r="AB645" t="str">
        <f t="shared" si="5"/>
        <v/>
      </c>
      <c r="AE645" t="str">
        <f t="shared" si="6"/>
        <v/>
      </c>
      <c r="AH645" s="2" t="s">
        <v>78</v>
      </c>
      <c r="AI645" s="11">
        <f>if(surveydata3!AE644="", 0, 1)</f>
        <v>1</v>
      </c>
      <c r="AJ645" s="11">
        <f>if(surveydata3!AF644="", 0, 1)</f>
        <v>0</v>
      </c>
      <c r="AK645" s="11">
        <f>if(surveydata3!AG644="", 0, 1)</f>
        <v>0</v>
      </c>
      <c r="AL645" s="11">
        <f>if(surveydata3!AH644="", 0, 1)</f>
        <v>1</v>
      </c>
      <c r="AM645" s="11">
        <f>if(surveydata3!AI644="", 0, 1)</f>
        <v>0</v>
      </c>
      <c r="AN645" s="11">
        <f>if(surveydata3!AJ644="", 0, 1)</f>
        <v>0</v>
      </c>
      <c r="AO645" s="11">
        <f>if(surveydata3!AK644="", 0, 1)</f>
        <v>0</v>
      </c>
      <c r="AP645" s="11">
        <f>if(surveydata3!AL644="", 0, 1)</f>
        <v>0</v>
      </c>
      <c r="AQ645" s="11">
        <f>if(surveydata3!AM644="", 0, 1)</f>
        <v>0</v>
      </c>
      <c r="AR645" s="11">
        <f>if(surveydata3!AN644="", 0, 1)</f>
        <v>0</v>
      </c>
      <c r="AT645" s="2" t="s">
        <v>3037</v>
      </c>
      <c r="AU645" t="str">
        <f t="shared" si="7"/>
        <v>Feedback from submissions</v>
      </c>
      <c r="AV645" s="2">
        <v>4.0</v>
      </c>
      <c r="AX645">
        <f t="shared" si="8"/>
        <v>4</v>
      </c>
      <c r="AY645" s="2">
        <v>6.0</v>
      </c>
      <c r="BA645">
        <f t="shared" si="9"/>
        <v>6</v>
      </c>
      <c r="BB645" s="2">
        <v>40.0</v>
      </c>
      <c r="BC645" s="2" t="s">
        <v>3038</v>
      </c>
      <c r="BD645" s="2" t="s">
        <v>101</v>
      </c>
      <c r="BF645" t="str">
        <f t="shared" si="10"/>
        <v>Google</v>
      </c>
      <c r="BG645" s="2">
        <v>10.0</v>
      </c>
      <c r="BH645" s="2" t="s">
        <v>3039</v>
      </c>
      <c r="BI645" s="2" t="s">
        <v>3040</v>
      </c>
      <c r="BJ645" s="2" t="s">
        <v>3041</v>
      </c>
      <c r="BK645" s="2">
        <v>1.0</v>
      </c>
    </row>
    <row r="646">
      <c r="A646" s="2">
        <v>643.0</v>
      </c>
      <c r="B646">
        <f>if(surveydata3!D645="", 0, 1)</f>
        <v>1</v>
      </c>
      <c r="C646">
        <f>if(surveydata3!E645="", 0, 1)</f>
        <v>0</v>
      </c>
      <c r="D646">
        <f>if(surveydata3!F645="", 0, 1)</f>
        <v>0</v>
      </c>
      <c r="E646">
        <f>if(surveydata3!G645="", 0, 1)</f>
        <v>0</v>
      </c>
      <c r="F646">
        <f>if(surveydata3!H645="", 0, 1)</f>
        <v>0</v>
      </c>
      <c r="G646">
        <f>if(surveydata3!I645="", 0, 1)</f>
        <v>0</v>
      </c>
      <c r="H646" s="4">
        <v>30234.0</v>
      </c>
      <c r="I646" s="2">
        <f t="shared" si="1"/>
        <v>35</v>
      </c>
      <c r="J646" s="2">
        <v>8.0</v>
      </c>
      <c r="K646" s="2">
        <v>0.0</v>
      </c>
      <c r="L646" s="2">
        <v>12.0</v>
      </c>
      <c r="M646" s="2">
        <v>5.0</v>
      </c>
      <c r="N646" s="2" t="s">
        <v>87</v>
      </c>
      <c r="O646" s="2">
        <v>0.0</v>
      </c>
      <c r="P646" s="2" t="s">
        <v>129</v>
      </c>
      <c r="R646" t="str">
        <f t="shared" si="2"/>
        <v>backpack</v>
      </c>
      <c r="S646" s="2" t="s">
        <v>130</v>
      </c>
      <c r="U646" t="str">
        <f t="shared" si="3"/>
        <v>“Machine learning for life”</v>
      </c>
      <c r="V646" s="2">
        <v>0.0</v>
      </c>
      <c r="Y646" t="str">
        <f t="shared" si="4"/>
        <v/>
      </c>
      <c r="AB646" t="str">
        <f t="shared" si="5"/>
        <v/>
      </c>
      <c r="AE646" t="str">
        <f t="shared" si="6"/>
        <v/>
      </c>
      <c r="AH646" s="2" t="s">
        <v>114</v>
      </c>
      <c r="AI646" s="11">
        <f>if(surveydata3!AE645="", 0, 1)</f>
        <v>0</v>
      </c>
      <c r="AJ646" s="11">
        <f>if(surveydata3!AF645="", 0, 1)</f>
        <v>0</v>
      </c>
      <c r="AK646" s="11">
        <f>if(surveydata3!AG645="", 0, 1)</f>
        <v>1</v>
      </c>
      <c r="AL646" s="11">
        <f>if(surveydata3!AH645="", 0, 1)</f>
        <v>0</v>
      </c>
      <c r="AM646" s="11">
        <f>if(surveydata3!AI645="", 0, 1)</f>
        <v>0</v>
      </c>
      <c r="AN646" s="11">
        <f>if(surveydata3!AJ645="", 0, 1)</f>
        <v>0</v>
      </c>
      <c r="AO646" s="11">
        <f>if(surveydata3!AK645="", 0, 1)</f>
        <v>0</v>
      </c>
      <c r="AP646" s="11">
        <f>if(surveydata3!AL645="", 0, 1)</f>
        <v>0</v>
      </c>
      <c r="AQ646" s="11">
        <f>if(surveydata3!AM645="", 0, 1)</f>
        <v>0</v>
      </c>
      <c r="AR646" s="11">
        <f>if(surveydata3!AN645="", 0, 1)</f>
        <v>0</v>
      </c>
      <c r="AS646" s="2" t="s">
        <v>97</v>
      </c>
      <c r="AU646" t="str">
        <f t="shared" si="7"/>
        <v>Forums</v>
      </c>
      <c r="AV646" s="2">
        <v>6.0</v>
      </c>
      <c r="AX646">
        <f t="shared" si="8"/>
        <v>6</v>
      </c>
      <c r="AY646" s="2">
        <v>3.0</v>
      </c>
      <c r="BA646">
        <f t="shared" si="9"/>
        <v>3</v>
      </c>
      <c r="BB646" s="2">
        <v>500.0</v>
      </c>
      <c r="BC646" s="2" t="s">
        <v>3042</v>
      </c>
      <c r="BD646" s="2" t="s">
        <v>101</v>
      </c>
      <c r="BF646" t="str">
        <f t="shared" si="10"/>
        <v>Google</v>
      </c>
      <c r="BG646" s="2">
        <v>10.0</v>
      </c>
      <c r="BH646" s="2" t="s">
        <v>3043</v>
      </c>
      <c r="BI646" s="2" t="s">
        <v>3044</v>
      </c>
      <c r="BJ646" s="2" t="s">
        <v>1503</v>
      </c>
      <c r="BK646" s="2">
        <v>1.0</v>
      </c>
    </row>
    <row r="647">
      <c r="A647" s="2">
        <v>644.0</v>
      </c>
      <c r="B647">
        <f>if(surveydata3!D646="", 0, 1)</f>
        <v>1</v>
      </c>
      <c r="C647">
        <f>if(surveydata3!E646="", 0, 1)</f>
        <v>0</v>
      </c>
      <c r="D647">
        <f>if(surveydata3!F646="", 0, 1)</f>
        <v>0</v>
      </c>
      <c r="E647">
        <f>if(surveydata3!G646="", 0, 1)</f>
        <v>0</v>
      </c>
      <c r="F647">
        <f>if(surveydata3!H646="", 0, 1)</f>
        <v>0</v>
      </c>
      <c r="G647">
        <f>if(surveydata3!I646="", 0, 1)</f>
        <v>0</v>
      </c>
      <c r="H647" s="4">
        <v>30221.0</v>
      </c>
      <c r="I647" s="2">
        <f t="shared" si="1"/>
        <v>35</v>
      </c>
      <c r="J647" s="2">
        <v>5.0</v>
      </c>
      <c r="K647" s="2">
        <v>120.0</v>
      </c>
      <c r="L647" s="2">
        <v>14.0</v>
      </c>
      <c r="M647" s="2">
        <v>30.0</v>
      </c>
      <c r="N647" s="2" t="s">
        <v>70</v>
      </c>
      <c r="O647" s="2">
        <v>0.0</v>
      </c>
      <c r="P647" s="2" t="s">
        <v>89</v>
      </c>
      <c r="R647" t="str">
        <f t="shared" si="2"/>
        <v>t-shirt</v>
      </c>
      <c r="S647" s="2" t="s">
        <v>130</v>
      </c>
      <c r="U647" t="str">
        <f t="shared" si="3"/>
        <v>“Machine learning for life”</v>
      </c>
      <c r="V647" s="2">
        <v>1.0</v>
      </c>
      <c r="W647" s="2" t="s">
        <v>315</v>
      </c>
      <c r="Y647" t="str">
        <f t="shared" si="4"/>
        <v>Software Engineer</v>
      </c>
      <c r="Z647" s="2" t="s">
        <v>111</v>
      </c>
      <c r="AB647" t="str">
        <f t="shared" si="5"/>
        <v>Individual Contributor</v>
      </c>
      <c r="AC647" s="2" t="s">
        <v>138</v>
      </c>
      <c r="AE647" t="str">
        <f t="shared" si="6"/>
        <v>Entertainment &amp; Leisure</v>
      </c>
      <c r="AF647" s="2">
        <v>11.0</v>
      </c>
      <c r="AG647" s="2" t="s">
        <v>3045</v>
      </c>
      <c r="AH647" s="2" t="s">
        <v>78</v>
      </c>
      <c r="AI647" s="11">
        <f>if(surveydata3!AE646="", 0, 1)</f>
        <v>0</v>
      </c>
      <c r="AJ647" s="11">
        <f>if(surveydata3!AF646="", 0, 1)</f>
        <v>0</v>
      </c>
      <c r="AK647" s="11">
        <f>if(surveydata3!AG646="", 0, 1)</f>
        <v>1</v>
      </c>
      <c r="AL647" s="11">
        <f>if(surveydata3!AH646="", 0, 1)</f>
        <v>0</v>
      </c>
      <c r="AM647" s="11">
        <f>if(surveydata3!AI646="", 0, 1)</f>
        <v>0</v>
      </c>
      <c r="AN647" s="11">
        <f>if(surveydata3!AJ646="", 0, 1)</f>
        <v>0</v>
      </c>
      <c r="AO647" s="11">
        <f>if(surveydata3!AK646="", 0, 1)</f>
        <v>0</v>
      </c>
      <c r="AP647" s="11">
        <f>if(surveydata3!AL646="", 0, 1)</f>
        <v>0</v>
      </c>
      <c r="AQ647" s="11">
        <f>if(surveydata3!AM646="", 0, 1)</f>
        <v>0</v>
      </c>
      <c r="AR647" s="11">
        <f>if(surveydata3!AN646="", 0, 1)</f>
        <v>0</v>
      </c>
      <c r="AS647" s="2" t="s">
        <v>116</v>
      </c>
      <c r="AU647" t="str">
        <f t="shared" si="7"/>
        <v>Stack Overflow</v>
      </c>
      <c r="AV647" s="2">
        <v>4.0</v>
      </c>
      <c r="AX647">
        <f t="shared" si="8"/>
        <v>4</v>
      </c>
      <c r="AZ647" s="2" t="s">
        <v>728</v>
      </c>
      <c r="BA647" t="str">
        <f t="shared" si="9"/>
        <v>10+</v>
      </c>
      <c r="BB647" s="2">
        <v>50.0</v>
      </c>
      <c r="BC647" s="2" t="s">
        <v>3046</v>
      </c>
      <c r="BD647" s="2" t="s">
        <v>101</v>
      </c>
      <c r="BF647" t="str">
        <f t="shared" si="10"/>
        <v>Google</v>
      </c>
      <c r="BG647" s="2">
        <v>10.0</v>
      </c>
      <c r="BH647" s="2" t="s">
        <v>3047</v>
      </c>
      <c r="BK647" s="2">
        <v>1.0</v>
      </c>
    </row>
    <row r="648">
      <c r="A648" s="2">
        <v>645.0</v>
      </c>
      <c r="B648">
        <f>if(surveydata3!D647="", 0, 1)</f>
        <v>0</v>
      </c>
      <c r="C648">
        <f>if(surveydata3!E647="", 0, 1)</f>
        <v>1</v>
      </c>
      <c r="D648">
        <f>if(surveydata3!F647="", 0, 1)</f>
        <v>0</v>
      </c>
      <c r="E648">
        <f>if(surveydata3!G647="", 0, 1)</f>
        <v>0</v>
      </c>
      <c r="F648">
        <f>if(surveydata3!H647="", 0, 1)</f>
        <v>0</v>
      </c>
      <c r="G648">
        <f>if(surveydata3!I647="", 0, 1)</f>
        <v>0</v>
      </c>
      <c r="H648" s="4">
        <v>31113.0</v>
      </c>
      <c r="I648" s="2">
        <f t="shared" si="1"/>
        <v>33</v>
      </c>
      <c r="J648" s="2">
        <v>7.0</v>
      </c>
      <c r="K648" s="2">
        <v>110.0</v>
      </c>
      <c r="L648" s="2">
        <v>11.0</v>
      </c>
      <c r="M648" s="2">
        <v>20.0</v>
      </c>
      <c r="N648" s="2" t="s">
        <v>405</v>
      </c>
      <c r="O648" s="2">
        <v>1.0</v>
      </c>
      <c r="R648" t="str">
        <f t="shared" si="2"/>
        <v/>
      </c>
      <c r="U648" t="str">
        <f t="shared" si="3"/>
        <v/>
      </c>
      <c r="V648" s="2">
        <v>0.0</v>
      </c>
      <c r="Y648" t="str">
        <f t="shared" si="4"/>
        <v/>
      </c>
      <c r="AB648" t="str">
        <f t="shared" si="5"/>
        <v/>
      </c>
      <c r="AE648" t="str">
        <f t="shared" si="6"/>
        <v/>
      </c>
      <c r="AH648" s="2" t="s">
        <v>114</v>
      </c>
      <c r="AI648" s="11">
        <f>if(surveydata3!AE647="", 0, 1)</f>
        <v>0</v>
      </c>
      <c r="AJ648" s="11">
        <f>if(surveydata3!AF647="", 0, 1)</f>
        <v>1</v>
      </c>
      <c r="AK648" s="11">
        <f>if(surveydata3!AG647="", 0, 1)</f>
        <v>0</v>
      </c>
      <c r="AL648" s="11">
        <f>if(surveydata3!AH647="", 0, 1)</f>
        <v>0</v>
      </c>
      <c r="AM648" s="11">
        <f>if(surveydata3!AI647="", 0, 1)</f>
        <v>0</v>
      </c>
      <c r="AN648" s="11">
        <f>if(surveydata3!AJ647="", 0, 1)</f>
        <v>0</v>
      </c>
      <c r="AO648" s="11">
        <f>if(surveydata3!AK647="", 0, 1)</f>
        <v>0</v>
      </c>
      <c r="AP648" s="11">
        <f>if(surveydata3!AL647="", 0, 1)</f>
        <v>0</v>
      </c>
      <c r="AQ648" s="11">
        <f>if(surveydata3!AM647="", 0, 1)</f>
        <v>0</v>
      </c>
      <c r="AR648" s="11">
        <f>if(surveydata3!AN647="", 0, 1)</f>
        <v>0</v>
      </c>
      <c r="AS648" s="2" t="s">
        <v>97</v>
      </c>
      <c r="AU648" t="str">
        <f t="shared" si="7"/>
        <v>Forums</v>
      </c>
      <c r="AW648" s="2">
        <v>12.0</v>
      </c>
      <c r="AX648">
        <f t="shared" si="8"/>
        <v>12</v>
      </c>
      <c r="AZ648" s="2">
        <v>20.0</v>
      </c>
      <c r="BA648">
        <f t="shared" si="9"/>
        <v>20</v>
      </c>
      <c r="BB648" s="2">
        <v>20.0</v>
      </c>
      <c r="BC648" s="2" t="s">
        <v>3048</v>
      </c>
      <c r="BE648" s="2" t="s">
        <v>440</v>
      </c>
      <c r="BF648" t="str">
        <f t="shared" si="10"/>
        <v>Books</v>
      </c>
      <c r="BG648" s="2">
        <v>10.0</v>
      </c>
      <c r="BH648" s="2" t="s">
        <v>3049</v>
      </c>
      <c r="BI648" s="2" t="s">
        <v>639</v>
      </c>
      <c r="BJ648" s="2" t="s">
        <v>1110</v>
      </c>
      <c r="BK648" s="2">
        <v>1.0</v>
      </c>
    </row>
    <row r="649">
      <c r="A649" s="2">
        <v>646.0</v>
      </c>
      <c r="B649">
        <f>if(surveydata3!D648="", 0, 1)</f>
        <v>0</v>
      </c>
      <c r="C649">
        <f>if(surveydata3!E648="", 0, 1)</f>
        <v>0</v>
      </c>
      <c r="D649">
        <f>if(surveydata3!F648="", 0, 1)</f>
        <v>0</v>
      </c>
      <c r="E649">
        <f>if(surveydata3!G648="", 0, 1)</f>
        <v>0</v>
      </c>
      <c r="F649">
        <f>if(surveydata3!H648="", 0, 1)</f>
        <v>1</v>
      </c>
      <c r="G649">
        <f>if(surveydata3!I648="", 0, 1)</f>
        <v>0</v>
      </c>
      <c r="H649" s="4">
        <v>25124.0</v>
      </c>
      <c r="I649" s="2">
        <f t="shared" si="1"/>
        <v>49</v>
      </c>
      <c r="J649" s="2">
        <v>7.0</v>
      </c>
      <c r="K649" s="2">
        <v>60.0</v>
      </c>
      <c r="L649" s="2">
        <v>10.0</v>
      </c>
      <c r="M649" s="2">
        <v>10.0</v>
      </c>
      <c r="N649" s="2" t="s">
        <v>134</v>
      </c>
      <c r="O649" s="2">
        <v>0.0</v>
      </c>
      <c r="P649" s="2" t="s">
        <v>108</v>
      </c>
      <c r="R649" t="str">
        <f t="shared" si="2"/>
        <v>jacket (brand is TBD... probably Patagonia)</v>
      </c>
      <c r="S649" s="2" t="s">
        <v>130</v>
      </c>
      <c r="U649" t="str">
        <f t="shared" si="3"/>
        <v>“Machine learning for life”</v>
      </c>
      <c r="V649" s="2">
        <v>1.0</v>
      </c>
      <c r="W649" s="2" t="s">
        <v>195</v>
      </c>
      <c r="Y649" t="str">
        <f t="shared" si="4"/>
        <v>Co-founder (or solo founder)</v>
      </c>
      <c r="Z649" s="2" t="s">
        <v>207</v>
      </c>
      <c r="AB649" t="str">
        <f t="shared" si="5"/>
        <v>C-Level</v>
      </c>
      <c r="AC649" s="2" t="s">
        <v>123</v>
      </c>
      <c r="AE649" t="str">
        <f t="shared" si="6"/>
        <v>Technology &amp; Internet</v>
      </c>
      <c r="AF649" s="2">
        <v>25.0</v>
      </c>
      <c r="AG649" s="10" t="s">
        <v>3050</v>
      </c>
      <c r="AH649" s="2" t="s">
        <v>114</v>
      </c>
      <c r="AI649" s="11">
        <f>if(surveydata3!AE648="", 0, 1)</f>
        <v>0</v>
      </c>
      <c r="AJ649" s="11">
        <f>if(surveydata3!AF648="", 0, 1)</f>
        <v>0</v>
      </c>
      <c r="AK649" s="11">
        <f>if(surveydata3!AG648="", 0, 1)</f>
        <v>0</v>
      </c>
      <c r="AL649" s="11">
        <f>if(surveydata3!AH648="", 0, 1)</f>
        <v>0</v>
      </c>
      <c r="AM649" s="11">
        <f>if(surveydata3!AI648="", 0, 1)</f>
        <v>1</v>
      </c>
      <c r="AN649" s="11">
        <f>if(surveydata3!AJ648="", 0, 1)</f>
        <v>0</v>
      </c>
      <c r="AO649" s="11">
        <f>if(surveydata3!AK648="", 0, 1)</f>
        <v>0</v>
      </c>
      <c r="AP649" s="11">
        <f>if(surveydata3!AL648="", 0, 1)</f>
        <v>0</v>
      </c>
      <c r="AQ649" s="11">
        <f>if(surveydata3!AM648="", 0, 1)</f>
        <v>0</v>
      </c>
      <c r="AR649" s="11">
        <f>if(surveydata3!AN648="", 0, 1)</f>
        <v>1</v>
      </c>
      <c r="AS649" s="2" t="s">
        <v>97</v>
      </c>
      <c r="AU649" t="str">
        <f t="shared" si="7"/>
        <v>Forums</v>
      </c>
      <c r="AV649" s="2">
        <v>5.0</v>
      </c>
      <c r="AX649">
        <f t="shared" si="8"/>
        <v>5</v>
      </c>
      <c r="AY649" s="2">
        <v>4.0</v>
      </c>
      <c r="BA649">
        <f t="shared" si="9"/>
        <v>4</v>
      </c>
      <c r="BB649" s="2">
        <v>16.0</v>
      </c>
      <c r="BC649" s="2" t="s">
        <v>3051</v>
      </c>
      <c r="BE649" s="2" t="s">
        <v>2327</v>
      </c>
      <c r="BF649" t="str">
        <f t="shared" si="10"/>
        <v>Internet</v>
      </c>
      <c r="BG649" s="2">
        <v>8.0</v>
      </c>
      <c r="BH649" s="2" t="s">
        <v>3052</v>
      </c>
      <c r="BK649" s="2">
        <v>1.0</v>
      </c>
    </row>
    <row r="650">
      <c r="A650" s="2">
        <v>647.0</v>
      </c>
      <c r="B650">
        <f>if(surveydata3!D649="", 0, 1)</f>
        <v>0</v>
      </c>
      <c r="C650">
        <f>if(surveydata3!E649="", 0, 1)</f>
        <v>1</v>
      </c>
      <c r="D650">
        <f>if(surveydata3!F649="", 0, 1)</f>
        <v>0</v>
      </c>
      <c r="E650">
        <f>if(surveydata3!G649="", 0, 1)</f>
        <v>0</v>
      </c>
      <c r="F650">
        <f>if(surveydata3!H649="", 0, 1)</f>
        <v>1</v>
      </c>
      <c r="G650">
        <f>if(surveydata3!I649="", 0, 1)</f>
        <v>0</v>
      </c>
      <c r="H650" s="4">
        <v>30466.0</v>
      </c>
      <c r="I650" s="2">
        <f t="shared" si="1"/>
        <v>35</v>
      </c>
      <c r="J650" s="2">
        <v>7.0</v>
      </c>
      <c r="K650" s="2">
        <v>60.0</v>
      </c>
      <c r="L650" s="2">
        <v>8.0</v>
      </c>
      <c r="M650" s="2">
        <v>2.0</v>
      </c>
      <c r="N650" s="2" t="s">
        <v>128</v>
      </c>
      <c r="O650" s="2">
        <v>0.0</v>
      </c>
      <c r="P650" s="2" t="s">
        <v>108</v>
      </c>
      <c r="R650" t="str">
        <f t="shared" si="2"/>
        <v>jacket (brand is TBD... probably Patagonia)</v>
      </c>
      <c r="S650" s="2" t="s">
        <v>130</v>
      </c>
      <c r="U650" t="str">
        <f t="shared" si="3"/>
        <v>“Machine learning for life”</v>
      </c>
      <c r="V650" s="2">
        <v>1.0</v>
      </c>
      <c r="W650" s="2" t="s">
        <v>36</v>
      </c>
      <c r="Y650" t="str">
        <f t="shared" si="4"/>
        <v>Machine Learning Engineer</v>
      </c>
      <c r="Z650" s="2" t="s">
        <v>111</v>
      </c>
      <c r="AB650" t="str">
        <f t="shared" si="5"/>
        <v>Individual Contributor</v>
      </c>
      <c r="AC650" s="2" t="s">
        <v>123</v>
      </c>
      <c r="AE650" t="str">
        <f t="shared" si="6"/>
        <v>Technology &amp; Internet</v>
      </c>
      <c r="AF650" s="2">
        <v>7.0</v>
      </c>
      <c r="AG650" s="2" t="s">
        <v>3053</v>
      </c>
      <c r="AH650" s="2" t="s">
        <v>114</v>
      </c>
      <c r="AI650" s="11">
        <f>if(surveydata3!AE649="", 0, 1)</f>
        <v>0</v>
      </c>
      <c r="AJ650" s="11">
        <f>if(surveydata3!AF649="", 0, 1)</f>
        <v>0</v>
      </c>
      <c r="AK650" s="11">
        <f>if(surveydata3!AG649="", 0, 1)</f>
        <v>0</v>
      </c>
      <c r="AL650" s="11">
        <f>if(surveydata3!AH649="", 0, 1)</f>
        <v>1</v>
      </c>
      <c r="AM650" s="11">
        <f>if(surveydata3!AI649="", 0, 1)</f>
        <v>0</v>
      </c>
      <c r="AN650" s="11">
        <f>if(surveydata3!AJ649="", 0, 1)</f>
        <v>0</v>
      </c>
      <c r="AO650" s="11">
        <f>if(surveydata3!AK649="", 0, 1)</f>
        <v>0</v>
      </c>
      <c r="AP650" s="11">
        <f>if(surveydata3!AL649="", 0, 1)</f>
        <v>0</v>
      </c>
      <c r="AQ650" s="11">
        <f>if(surveydata3!AM649="", 0, 1)</f>
        <v>0</v>
      </c>
      <c r="AR650" s="11">
        <f>if(surveydata3!AN649="", 0, 1)</f>
        <v>0</v>
      </c>
      <c r="AS650" s="2" t="s">
        <v>116</v>
      </c>
      <c r="AU650" t="str">
        <f t="shared" si="7"/>
        <v>Stack Overflow</v>
      </c>
      <c r="AV650" s="2">
        <v>3.0</v>
      </c>
      <c r="AX650">
        <f t="shared" si="8"/>
        <v>3</v>
      </c>
      <c r="AY650" s="2">
        <v>5.0</v>
      </c>
      <c r="BA650">
        <f t="shared" si="9"/>
        <v>5</v>
      </c>
      <c r="BB650" s="2">
        <v>5.0</v>
      </c>
      <c r="BC650" s="2" t="s">
        <v>3054</v>
      </c>
      <c r="BE650" s="2" t="s">
        <v>553</v>
      </c>
      <c r="BF650" t="str">
        <f t="shared" si="10"/>
        <v>Tech news</v>
      </c>
      <c r="BG650" s="2">
        <v>6.0</v>
      </c>
      <c r="BH650" s="2" t="s">
        <v>3055</v>
      </c>
      <c r="BI650" s="2" t="s">
        <v>3056</v>
      </c>
      <c r="BJ650" s="2" t="s">
        <v>3057</v>
      </c>
      <c r="BK650" s="2">
        <v>0.0</v>
      </c>
    </row>
    <row r="651">
      <c r="A651" s="2">
        <v>648.0</v>
      </c>
      <c r="B651">
        <f>if(surveydata3!D650="", 0, 1)</f>
        <v>1</v>
      </c>
      <c r="C651">
        <f>if(surveydata3!E650="", 0, 1)</f>
        <v>0</v>
      </c>
      <c r="D651">
        <f>if(surveydata3!F650="", 0, 1)</f>
        <v>0</v>
      </c>
      <c r="E651">
        <f>if(surveydata3!G650="", 0, 1)</f>
        <v>0</v>
      </c>
      <c r="F651">
        <f>if(surveydata3!H650="", 0, 1)</f>
        <v>0</v>
      </c>
      <c r="G651">
        <f>if(surveydata3!I650="", 0, 1)</f>
        <v>0</v>
      </c>
      <c r="H651" s="4">
        <v>30680.0</v>
      </c>
      <c r="I651" s="2">
        <f t="shared" si="1"/>
        <v>34</v>
      </c>
      <c r="J651" s="2">
        <v>4.0</v>
      </c>
      <c r="K651" s="2">
        <v>40.0</v>
      </c>
      <c r="L651" s="2">
        <v>11.0</v>
      </c>
      <c r="M651" s="2">
        <v>2.0</v>
      </c>
      <c r="N651" s="2" t="s">
        <v>70</v>
      </c>
      <c r="O651" s="2">
        <v>0.0</v>
      </c>
      <c r="P651" s="2" t="s">
        <v>89</v>
      </c>
      <c r="R651" t="str">
        <f t="shared" si="2"/>
        <v>t-shirt</v>
      </c>
      <c r="S651" s="2" t="s">
        <v>72</v>
      </c>
      <c r="U651" t="str">
        <f t="shared" si="3"/>
        <v>“Data is the new bacon"</v>
      </c>
      <c r="V651" s="2">
        <v>0.0</v>
      </c>
      <c r="Y651" t="str">
        <f t="shared" si="4"/>
        <v/>
      </c>
      <c r="AB651" t="str">
        <f t="shared" si="5"/>
        <v/>
      </c>
      <c r="AE651" t="str">
        <f t="shared" si="6"/>
        <v/>
      </c>
      <c r="AH651" s="2" t="s">
        <v>114</v>
      </c>
      <c r="AI651" s="11">
        <f>if(surveydata3!AE650="", 0, 1)</f>
        <v>0</v>
      </c>
      <c r="AJ651" s="11">
        <f>if(surveydata3!AF650="", 0, 1)</f>
        <v>0</v>
      </c>
      <c r="AK651" s="11">
        <f>if(surveydata3!AG650="", 0, 1)</f>
        <v>0</v>
      </c>
      <c r="AL651" s="11">
        <f>if(surveydata3!AH650="", 0, 1)</f>
        <v>0</v>
      </c>
      <c r="AM651" s="11">
        <f>if(surveydata3!AI650="", 0, 1)</f>
        <v>0</v>
      </c>
      <c r="AN651" s="11">
        <f>if(surveydata3!AJ650="", 0, 1)</f>
        <v>1</v>
      </c>
      <c r="AO651" s="11">
        <f>if(surveydata3!AK650="", 0, 1)</f>
        <v>0</v>
      </c>
      <c r="AP651" s="11">
        <f>if(surveydata3!AL650="", 0, 1)</f>
        <v>0</v>
      </c>
      <c r="AQ651" s="11">
        <f>if(surveydata3!AM650="", 0, 1)</f>
        <v>0</v>
      </c>
      <c r="AR651" s="11">
        <f>if(surveydata3!AN650="", 0, 1)</f>
        <v>0</v>
      </c>
      <c r="AS651" s="2" t="s">
        <v>79</v>
      </c>
      <c r="AU651" t="str">
        <f t="shared" si="7"/>
        <v>Slack Channel</v>
      </c>
      <c r="AW651" s="2">
        <v>10.0</v>
      </c>
      <c r="AX651">
        <f t="shared" si="8"/>
        <v>10</v>
      </c>
      <c r="AY651" s="2">
        <v>5.0</v>
      </c>
      <c r="BA651">
        <f t="shared" si="9"/>
        <v>5</v>
      </c>
      <c r="BB651" s="2">
        <v>12.0</v>
      </c>
      <c r="BC651" s="2" t="s">
        <v>3058</v>
      </c>
      <c r="BD651" s="2" t="s">
        <v>101</v>
      </c>
      <c r="BF651" t="str">
        <f t="shared" si="10"/>
        <v>Google</v>
      </c>
      <c r="BG651" s="2">
        <v>7.0</v>
      </c>
      <c r="BH651" s="2" t="s">
        <v>3059</v>
      </c>
      <c r="BI651" s="2" t="s">
        <v>3060</v>
      </c>
      <c r="BJ651" s="2" t="s">
        <v>3061</v>
      </c>
      <c r="BK651" s="2">
        <v>1.0</v>
      </c>
    </row>
    <row r="652">
      <c r="A652" s="2">
        <v>649.0</v>
      </c>
      <c r="B652">
        <f>if(surveydata3!D651="", 0, 1)</f>
        <v>1</v>
      </c>
      <c r="C652">
        <f>if(surveydata3!E651="", 0, 1)</f>
        <v>1</v>
      </c>
      <c r="D652">
        <f>if(surveydata3!F651="", 0, 1)</f>
        <v>1</v>
      </c>
      <c r="E652">
        <f>if(surveydata3!G651="", 0, 1)</f>
        <v>1</v>
      </c>
      <c r="F652">
        <f>if(surveydata3!H651="", 0, 1)</f>
        <v>1</v>
      </c>
      <c r="G652">
        <f>if(surveydata3!I651="", 0, 1)</f>
        <v>1</v>
      </c>
      <c r="H652" s="4">
        <v>35199.0</v>
      </c>
      <c r="I652" s="2">
        <f t="shared" si="1"/>
        <v>22</v>
      </c>
      <c r="J652" s="2">
        <v>6.0</v>
      </c>
      <c r="K652" s="2">
        <v>120.0</v>
      </c>
      <c r="L652" s="2">
        <v>8.0</v>
      </c>
      <c r="M652" s="2">
        <v>24.0</v>
      </c>
      <c r="N652" s="2" t="s">
        <v>437</v>
      </c>
      <c r="O652" s="2">
        <v>1.0</v>
      </c>
      <c r="R652" t="str">
        <f t="shared" si="2"/>
        <v/>
      </c>
      <c r="U652" t="str">
        <f t="shared" si="3"/>
        <v/>
      </c>
      <c r="V652" s="2">
        <v>0.0</v>
      </c>
      <c r="Y652" t="str">
        <f t="shared" si="4"/>
        <v/>
      </c>
      <c r="AB652" t="str">
        <f t="shared" si="5"/>
        <v/>
      </c>
      <c r="AE652" t="str">
        <f t="shared" si="6"/>
        <v/>
      </c>
      <c r="AH652" s="2" t="s">
        <v>464</v>
      </c>
      <c r="AI652" s="11">
        <f>if(surveydata3!AE651="", 0, 1)</f>
        <v>0</v>
      </c>
      <c r="AJ652" s="11">
        <f>if(surveydata3!AF651="", 0, 1)</f>
        <v>0</v>
      </c>
      <c r="AK652" s="11">
        <f>if(surveydata3!AG651="", 0, 1)</f>
        <v>1</v>
      </c>
      <c r="AL652" s="11">
        <f>if(surveydata3!AH651="", 0, 1)</f>
        <v>0</v>
      </c>
      <c r="AM652" s="11">
        <f>if(surveydata3!AI651="", 0, 1)</f>
        <v>0</v>
      </c>
      <c r="AN652" s="11">
        <f>if(surveydata3!AJ651="", 0, 1)</f>
        <v>0</v>
      </c>
      <c r="AO652" s="11">
        <f>if(surveydata3!AK651="", 0, 1)</f>
        <v>0</v>
      </c>
      <c r="AP652" s="11">
        <f>if(surveydata3!AL651="", 0, 1)</f>
        <v>0</v>
      </c>
      <c r="AQ652" s="11">
        <f>if(surveydata3!AM651="", 0, 1)</f>
        <v>0</v>
      </c>
      <c r="AR652" s="11">
        <f>if(surveydata3!AN651="", 0, 1)</f>
        <v>0</v>
      </c>
      <c r="AS652" s="2" t="s">
        <v>97</v>
      </c>
      <c r="AU652" t="str">
        <f t="shared" si="7"/>
        <v>Forums</v>
      </c>
      <c r="AV652" s="2">
        <v>3.0</v>
      </c>
      <c r="AX652">
        <f t="shared" si="8"/>
        <v>3</v>
      </c>
      <c r="AY652" s="2">
        <v>3.0</v>
      </c>
      <c r="BA652">
        <f t="shared" si="9"/>
        <v>3</v>
      </c>
      <c r="BB652" s="2">
        <v>320.0</v>
      </c>
      <c r="BC652" s="2" t="s">
        <v>3063</v>
      </c>
      <c r="BD652" s="2" t="s">
        <v>101</v>
      </c>
      <c r="BF652" t="str">
        <f t="shared" si="10"/>
        <v>Google</v>
      </c>
      <c r="BG652" s="2">
        <v>10.0</v>
      </c>
      <c r="BH652" s="2" t="s">
        <v>3064</v>
      </c>
      <c r="BI652" s="2" t="s">
        <v>3065</v>
      </c>
      <c r="BJ652" s="2" t="s">
        <v>3066</v>
      </c>
      <c r="BK652" s="2">
        <v>1.0</v>
      </c>
    </row>
    <row r="653">
      <c r="A653" s="2">
        <v>650.0</v>
      </c>
      <c r="B653">
        <f>if(surveydata3!D652="", 0, 1)</f>
        <v>0</v>
      </c>
      <c r="C653">
        <f>if(surveydata3!E652="", 0, 1)</f>
        <v>1</v>
      </c>
      <c r="D653">
        <f>if(surveydata3!F652="", 0, 1)</f>
        <v>0</v>
      </c>
      <c r="E653">
        <f>if(surveydata3!G652="", 0, 1)</f>
        <v>0</v>
      </c>
      <c r="F653">
        <f>if(surveydata3!H652="", 0, 1)</f>
        <v>0</v>
      </c>
      <c r="G653">
        <f>if(surveydata3!I652="", 0, 1)</f>
        <v>0</v>
      </c>
      <c r="H653" s="4">
        <v>33773.0</v>
      </c>
      <c r="I653" s="2">
        <f t="shared" si="1"/>
        <v>26</v>
      </c>
      <c r="J653" s="2">
        <v>7.0</v>
      </c>
      <c r="K653" s="2">
        <v>30.0</v>
      </c>
      <c r="L653" s="2">
        <v>12.0</v>
      </c>
      <c r="M653" s="2">
        <v>2.0</v>
      </c>
      <c r="N653" s="2" t="s">
        <v>120</v>
      </c>
      <c r="O653" s="2">
        <v>1.0</v>
      </c>
      <c r="R653" t="str">
        <f t="shared" si="2"/>
        <v/>
      </c>
      <c r="U653" t="str">
        <f t="shared" si="3"/>
        <v/>
      </c>
      <c r="V653" s="2">
        <v>1.0</v>
      </c>
      <c r="W653" s="2" t="s">
        <v>631</v>
      </c>
      <c r="Y653" t="str">
        <f t="shared" si="4"/>
        <v>Self employed</v>
      </c>
      <c r="Z653" s="2" t="s">
        <v>75</v>
      </c>
      <c r="AB653" t="str">
        <f t="shared" si="5"/>
        <v>Manager</v>
      </c>
      <c r="AC653" s="2" t="s">
        <v>76</v>
      </c>
      <c r="AE653" t="str">
        <f t="shared" si="6"/>
        <v>Education</v>
      </c>
      <c r="AF653" s="2">
        <v>3.0</v>
      </c>
      <c r="AG653" s="2" t="s">
        <v>3067</v>
      </c>
      <c r="AH653" s="2" t="s">
        <v>78</v>
      </c>
      <c r="AI653" s="11">
        <f>if(surveydata3!AE652="", 0, 1)</f>
        <v>0</v>
      </c>
      <c r="AJ653" s="11">
        <f>if(surveydata3!AF652="", 0, 1)</f>
        <v>0</v>
      </c>
      <c r="AK653" s="11">
        <f>if(surveydata3!AG652="", 0, 1)</f>
        <v>0</v>
      </c>
      <c r="AL653" s="11">
        <f>if(surveydata3!AH652="", 0, 1)</f>
        <v>1</v>
      </c>
      <c r="AM653" s="11">
        <f>if(surveydata3!AI652="", 0, 1)</f>
        <v>1</v>
      </c>
      <c r="AN653" s="11">
        <f>if(surveydata3!AJ652="", 0, 1)</f>
        <v>1</v>
      </c>
      <c r="AO653" s="11">
        <f>if(surveydata3!AK652="", 0, 1)</f>
        <v>0</v>
      </c>
      <c r="AP653" s="11">
        <f>if(surveydata3!AL652="", 0, 1)</f>
        <v>0</v>
      </c>
      <c r="AQ653" s="11">
        <f>if(surveydata3!AM652="", 0, 1)</f>
        <v>0</v>
      </c>
      <c r="AR653" s="11">
        <f>if(surveydata3!AN652="", 0, 1)</f>
        <v>1</v>
      </c>
      <c r="AS653" s="2" t="s">
        <v>97</v>
      </c>
      <c r="AU653" t="str">
        <f t="shared" si="7"/>
        <v>Forums</v>
      </c>
      <c r="AV653" s="2">
        <v>6.0</v>
      </c>
      <c r="AX653">
        <f t="shared" si="8"/>
        <v>6</v>
      </c>
      <c r="AZ653" s="2" t="s">
        <v>3069</v>
      </c>
      <c r="BA653" t="str">
        <f t="shared" si="9"/>
        <v>work time ,every moment</v>
      </c>
      <c r="BB653" s="2">
        <v>8.0</v>
      </c>
      <c r="BC653" s="2" t="s">
        <v>3070</v>
      </c>
      <c r="BD653" s="2" t="s">
        <v>101</v>
      </c>
      <c r="BF653" t="str">
        <f t="shared" si="10"/>
        <v>Google</v>
      </c>
      <c r="BG653" s="2">
        <v>10.0</v>
      </c>
      <c r="BH653" s="2" t="s">
        <v>3071</v>
      </c>
      <c r="BI653" s="2" t="s">
        <v>3072</v>
      </c>
      <c r="BJ653" s="2" t="s">
        <v>3073</v>
      </c>
      <c r="BK653" s="2">
        <v>1.0</v>
      </c>
    </row>
    <row r="654">
      <c r="A654" s="2">
        <v>651.0</v>
      </c>
      <c r="B654">
        <f>if(surveydata3!D653="", 0, 1)</f>
        <v>1</v>
      </c>
      <c r="C654">
        <f>if(surveydata3!E653="", 0, 1)</f>
        <v>1</v>
      </c>
      <c r="D654">
        <f>if(surveydata3!F653="", 0, 1)</f>
        <v>0</v>
      </c>
      <c r="E654">
        <f>if(surveydata3!G653="", 0, 1)</f>
        <v>0</v>
      </c>
      <c r="F654">
        <f>if(surveydata3!H653="", 0, 1)</f>
        <v>0</v>
      </c>
      <c r="G654">
        <f>if(surveydata3!I653="", 0, 1)</f>
        <v>0</v>
      </c>
      <c r="H654" s="4">
        <v>32781.0</v>
      </c>
      <c r="I654" s="2">
        <f t="shared" si="1"/>
        <v>28</v>
      </c>
      <c r="J654" s="2">
        <v>7.0</v>
      </c>
      <c r="K654" s="2">
        <v>90.0</v>
      </c>
      <c r="L654" s="2">
        <v>9.0</v>
      </c>
      <c r="M654" s="2">
        <v>3.0</v>
      </c>
      <c r="N654" s="2" t="s">
        <v>87</v>
      </c>
      <c r="O654" s="2">
        <v>1.0</v>
      </c>
      <c r="R654" t="str">
        <f t="shared" si="2"/>
        <v/>
      </c>
      <c r="U654" t="str">
        <f t="shared" si="3"/>
        <v/>
      </c>
      <c r="V654" s="2">
        <v>0.0</v>
      </c>
      <c r="Y654" t="str">
        <f t="shared" si="4"/>
        <v/>
      </c>
      <c r="AB654" t="str">
        <f t="shared" si="5"/>
        <v/>
      </c>
      <c r="AE654" t="str">
        <f t="shared" si="6"/>
        <v/>
      </c>
      <c r="AH654" s="2" t="s">
        <v>78</v>
      </c>
      <c r="AI654" s="11">
        <f>if(surveydata3!AE653="", 0, 1)</f>
        <v>0</v>
      </c>
      <c r="AJ654" s="11">
        <f>if(surveydata3!AF653="", 0, 1)</f>
        <v>0</v>
      </c>
      <c r="AK654" s="11">
        <f>if(surveydata3!AG653="", 0, 1)</f>
        <v>0</v>
      </c>
      <c r="AL654" s="11">
        <f>if(surveydata3!AH653="", 0, 1)</f>
        <v>0</v>
      </c>
      <c r="AM654" s="11">
        <f>if(surveydata3!AI653="", 0, 1)</f>
        <v>0</v>
      </c>
      <c r="AN654" s="11">
        <f>if(surveydata3!AJ653="", 0, 1)</f>
        <v>1</v>
      </c>
      <c r="AO654" s="11">
        <f>if(surveydata3!AK653="", 0, 1)</f>
        <v>0</v>
      </c>
      <c r="AP654" s="11">
        <f>if(surveydata3!AL653="", 0, 1)</f>
        <v>0</v>
      </c>
      <c r="AQ654" s="11">
        <f>if(surveydata3!AM653="", 0, 1)</f>
        <v>0</v>
      </c>
      <c r="AR654" s="11">
        <f>if(surveydata3!AN653="", 0, 1)</f>
        <v>0</v>
      </c>
      <c r="AS654" s="2" t="s">
        <v>79</v>
      </c>
      <c r="AU654" t="str">
        <f t="shared" si="7"/>
        <v>Slack Channel</v>
      </c>
      <c r="AV654" s="2">
        <v>3.0</v>
      </c>
      <c r="AX654">
        <f t="shared" si="8"/>
        <v>3</v>
      </c>
      <c r="AY654" s="2">
        <v>1.0</v>
      </c>
      <c r="BA654">
        <f t="shared" si="9"/>
        <v>1</v>
      </c>
      <c r="BB654" s="2">
        <v>5.0</v>
      </c>
      <c r="BC654" s="2" t="s">
        <v>3074</v>
      </c>
      <c r="BD654" s="2" t="s">
        <v>292</v>
      </c>
      <c r="BF654" t="str">
        <f t="shared" si="10"/>
        <v>Facebook</v>
      </c>
      <c r="BG654" s="2">
        <v>10.0</v>
      </c>
      <c r="BH654" s="2" t="s">
        <v>3075</v>
      </c>
      <c r="BI654" s="2" t="s">
        <v>3076</v>
      </c>
      <c r="BJ654" s="2" t="s">
        <v>3077</v>
      </c>
      <c r="BK654" s="2">
        <v>1.0</v>
      </c>
    </row>
    <row r="655">
      <c r="A655" s="2">
        <v>652.0</v>
      </c>
      <c r="B655">
        <f>if(surveydata3!D654="", 0, 1)</f>
        <v>0</v>
      </c>
      <c r="C655">
        <f>if(surveydata3!E654="", 0, 1)</f>
        <v>0</v>
      </c>
      <c r="D655">
        <f>if(surveydata3!F654="", 0, 1)</f>
        <v>1</v>
      </c>
      <c r="E655">
        <f>if(surveydata3!G654="", 0, 1)</f>
        <v>0</v>
      </c>
      <c r="F655">
        <f>if(surveydata3!H654="", 0, 1)</f>
        <v>0</v>
      </c>
      <c r="G655">
        <f>if(surveydata3!I654="", 0, 1)</f>
        <v>0</v>
      </c>
      <c r="H655" s="4">
        <v>32443.0</v>
      </c>
      <c r="I655" s="2">
        <f t="shared" si="1"/>
        <v>29</v>
      </c>
      <c r="J655" s="2">
        <v>7.0</v>
      </c>
      <c r="K655" s="2">
        <v>15.0</v>
      </c>
      <c r="L655" s="2">
        <v>8.0</v>
      </c>
      <c r="M655" s="2">
        <v>2.0</v>
      </c>
      <c r="N655" s="2" t="s">
        <v>70</v>
      </c>
      <c r="O655" s="2">
        <v>0.0</v>
      </c>
      <c r="P655" s="2" t="s">
        <v>71</v>
      </c>
      <c r="R655" t="str">
        <f t="shared" si="2"/>
        <v>hoodie</v>
      </c>
      <c r="S655" s="2" t="s">
        <v>90</v>
      </c>
      <c r="U655" t="str">
        <f t="shared" si="3"/>
        <v>”Math - all the cool kids are doing it”</v>
      </c>
      <c r="V655" s="2">
        <v>1.0</v>
      </c>
      <c r="W655" s="2" t="s">
        <v>224</v>
      </c>
      <c r="Y655" t="str">
        <f t="shared" si="4"/>
        <v>Data Scientist</v>
      </c>
      <c r="Z655" s="2" t="s">
        <v>111</v>
      </c>
      <c r="AB655" t="str">
        <f t="shared" si="5"/>
        <v>Individual Contributor</v>
      </c>
      <c r="AC655" s="2" t="s">
        <v>138</v>
      </c>
      <c r="AE655" t="str">
        <f t="shared" si="6"/>
        <v>Entertainment &amp; Leisure</v>
      </c>
      <c r="AF655" s="2">
        <v>0.0</v>
      </c>
      <c r="AG655" s="10" t="s">
        <v>3078</v>
      </c>
      <c r="AH655" s="2" t="s">
        <v>96</v>
      </c>
      <c r="AI655" s="11">
        <f>if(surveydata3!AE654="", 0, 1)</f>
        <v>0</v>
      </c>
      <c r="AJ655" s="11">
        <f>if(surveydata3!AF654="", 0, 1)</f>
        <v>0</v>
      </c>
      <c r="AK655" s="11">
        <f>if(surveydata3!AG654="", 0, 1)</f>
        <v>0</v>
      </c>
      <c r="AL655" s="11">
        <f>if(surveydata3!AH654="", 0, 1)</f>
        <v>1</v>
      </c>
      <c r="AM655" s="11">
        <f>if(surveydata3!AI654="", 0, 1)</f>
        <v>0</v>
      </c>
      <c r="AN655" s="11">
        <f>if(surveydata3!AJ654="", 0, 1)</f>
        <v>0</v>
      </c>
      <c r="AO655" s="11">
        <f>if(surveydata3!AK654="", 0, 1)</f>
        <v>0</v>
      </c>
      <c r="AP655" s="11">
        <f>if(surveydata3!AL654="", 0, 1)</f>
        <v>0</v>
      </c>
      <c r="AQ655" s="11">
        <f>if(surveydata3!AM654="", 0, 1)</f>
        <v>0</v>
      </c>
      <c r="AR655" s="11">
        <f>if(surveydata3!AN654="", 0, 1)</f>
        <v>0</v>
      </c>
      <c r="AS655" s="2" t="s">
        <v>237</v>
      </c>
      <c r="AU655" t="str">
        <f t="shared" si="7"/>
        <v>Mentor Help (classroom or 1:1 mentors)</v>
      </c>
      <c r="AV655" s="2">
        <v>6.0</v>
      </c>
      <c r="AX655">
        <f t="shared" si="8"/>
        <v>6</v>
      </c>
      <c r="AY655" s="2">
        <v>2.0</v>
      </c>
      <c r="BA655">
        <f t="shared" si="9"/>
        <v>2</v>
      </c>
      <c r="BB655" s="2">
        <v>15.0</v>
      </c>
      <c r="BC655" s="2" t="s">
        <v>3079</v>
      </c>
      <c r="BD655" s="2" t="s">
        <v>101</v>
      </c>
      <c r="BF655" t="str">
        <f t="shared" si="10"/>
        <v>Google</v>
      </c>
      <c r="BG655" s="2">
        <v>10.0</v>
      </c>
      <c r="BH655" s="2" t="s">
        <v>3080</v>
      </c>
      <c r="BI655" s="2" t="s">
        <v>3081</v>
      </c>
      <c r="BK655" s="2">
        <v>0.0</v>
      </c>
    </row>
    <row r="656">
      <c r="A656" s="2">
        <v>653.0</v>
      </c>
      <c r="B656">
        <f>if(surveydata3!D655="", 0, 1)</f>
        <v>1</v>
      </c>
      <c r="C656">
        <f>if(surveydata3!E655="", 0, 1)</f>
        <v>0</v>
      </c>
      <c r="D656">
        <f>if(surveydata3!F655="", 0, 1)</f>
        <v>0</v>
      </c>
      <c r="E656">
        <f>if(surveydata3!G655="", 0, 1)</f>
        <v>0</v>
      </c>
      <c r="F656">
        <f>if(surveydata3!H655="", 0, 1)</f>
        <v>1</v>
      </c>
      <c r="G656">
        <f>if(surveydata3!I655="", 0, 1)</f>
        <v>0</v>
      </c>
      <c r="H656" s="4">
        <v>35039.0</v>
      </c>
      <c r="I656" s="2">
        <f t="shared" si="1"/>
        <v>22</v>
      </c>
      <c r="J656" s="2">
        <v>8.0</v>
      </c>
      <c r="K656" s="2">
        <v>0.0</v>
      </c>
      <c r="L656" s="2">
        <v>11.0</v>
      </c>
      <c r="M656" s="2">
        <v>30.0</v>
      </c>
      <c r="N656" s="2" t="s">
        <v>327</v>
      </c>
      <c r="O656" s="2">
        <v>1.0</v>
      </c>
      <c r="R656" t="str">
        <f t="shared" si="2"/>
        <v/>
      </c>
      <c r="U656" t="str">
        <f t="shared" si="3"/>
        <v/>
      </c>
      <c r="V656" s="2">
        <v>0.0</v>
      </c>
      <c r="Y656" t="str">
        <f t="shared" si="4"/>
        <v/>
      </c>
      <c r="AB656" t="str">
        <f t="shared" si="5"/>
        <v/>
      </c>
      <c r="AE656" t="str">
        <f t="shared" si="6"/>
        <v/>
      </c>
      <c r="AH656" s="2" t="s">
        <v>464</v>
      </c>
      <c r="AI656" s="11">
        <f>if(surveydata3!AE655="", 0, 1)</f>
        <v>0</v>
      </c>
      <c r="AJ656" s="11">
        <f>if(surveydata3!AF655="", 0, 1)</f>
        <v>0</v>
      </c>
      <c r="AK656" s="11">
        <f>if(surveydata3!AG655="", 0, 1)</f>
        <v>1</v>
      </c>
      <c r="AL656" s="11">
        <f>if(surveydata3!AH655="", 0, 1)</f>
        <v>1</v>
      </c>
      <c r="AM656" s="11">
        <f>if(surveydata3!AI655="", 0, 1)</f>
        <v>0</v>
      </c>
      <c r="AN656" s="11">
        <f>if(surveydata3!AJ655="", 0, 1)</f>
        <v>0</v>
      </c>
      <c r="AO656" s="11">
        <f>if(surveydata3!AK655="", 0, 1)</f>
        <v>0</v>
      </c>
      <c r="AP656" s="11">
        <f>if(surveydata3!AL655="", 0, 1)</f>
        <v>0</v>
      </c>
      <c r="AQ656" s="11">
        <f>if(surveydata3!AM655="", 0, 1)</f>
        <v>0</v>
      </c>
      <c r="AR656" s="11">
        <f>if(surveydata3!AN655="", 0, 1)</f>
        <v>0</v>
      </c>
      <c r="AS656" s="2" t="s">
        <v>116</v>
      </c>
      <c r="AU656" t="str">
        <f t="shared" si="7"/>
        <v>Stack Overflow</v>
      </c>
      <c r="AV656" s="2">
        <v>6.0</v>
      </c>
      <c r="AX656">
        <f t="shared" si="8"/>
        <v>6</v>
      </c>
      <c r="AZ656" s="2">
        <v>14.0</v>
      </c>
      <c r="BA656">
        <f t="shared" si="9"/>
        <v>14</v>
      </c>
      <c r="BB656" s="2">
        <v>10.0</v>
      </c>
      <c r="BC656" s="2" t="s">
        <v>3082</v>
      </c>
      <c r="BD656" s="2" t="s">
        <v>101</v>
      </c>
      <c r="BF656" t="str">
        <f t="shared" si="10"/>
        <v>Google</v>
      </c>
      <c r="BG656" s="2">
        <v>10.0</v>
      </c>
      <c r="BH656" s="2" t="s">
        <v>3083</v>
      </c>
      <c r="BI656" s="2" t="s">
        <v>3084</v>
      </c>
      <c r="BK656" s="2">
        <v>1.0</v>
      </c>
    </row>
    <row r="657">
      <c r="A657" s="2">
        <v>654.0</v>
      </c>
      <c r="B657">
        <f>if(surveydata3!D656="", 0, 1)</f>
        <v>0</v>
      </c>
      <c r="C657">
        <f>if(surveydata3!E656="", 0, 1)</f>
        <v>0</v>
      </c>
      <c r="D657">
        <f>if(surveydata3!F656="", 0, 1)</f>
        <v>0</v>
      </c>
      <c r="E657">
        <f>if(surveydata3!G656="", 0, 1)</f>
        <v>1</v>
      </c>
      <c r="F657">
        <f>if(surveydata3!H656="", 0, 1)</f>
        <v>0</v>
      </c>
      <c r="G657">
        <f>if(surveydata3!I656="", 0, 1)</f>
        <v>0</v>
      </c>
      <c r="H657" s="4">
        <v>33346.0</v>
      </c>
      <c r="I657" s="2">
        <f t="shared" si="1"/>
        <v>27</v>
      </c>
      <c r="J657" s="2">
        <v>7.0</v>
      </c>
      <c r="K657" s="2">
        <v>5.0</v>
      </c>
      <c r="L657" s="2">
        <v>12.0</v>
      </c>
      <c r="M657" s="2">
        <v>8.0</v>
      </c>
      <c r="N657" s="2" t="s">
        <v>70</v>
      </c>
      <c r="O657" s="2">
        <v>0.0</v>
      </c>
      <c r="P657" s="2" t="s">
        <v>89</v>
      </c>
      <c r="R657" t="str">
        <f t="shared" si="2"/>
        <v>t-shirt</v>
      </c>
      <c r="S657" s="2" t="s">
        <v>135</v>
      </c>
      <c r="U657" t="str">
        <f t="shared" si="3"/>
        <v>“A quality life demands quality questions”</v>
      </c>
      <c r="V657" s="2">
        <v>0.0</v>
      </c>
      <c r="Y657" t="str">
        <f t="shared" si="4"/>
        <v/>
      </c>
      <c r="AB657" t="str">
        <f t="shared" si="5"/>
        <v/>
      </c>
      <c r="AE657" t="str">
        <f t="shared" si="6"/>
        <v/>
      </c>
      <c r="AH657" s="2" t="s">
        <v>78</v>
      </c>
      <c r="AI657" s="11">
        <f>if(surveydata3!AE656="", 0, 1)</f>
        <v>0</v>
      </c>
      <c r="AJ657" s="11">
        <f>if(surveydata3!AF656="", 0, 1)</f>
        <v>0</v>
      </c>
      <c r="AK657" s="11">
        <f>if(surveydata3!AG656="", 0, 1)</f>
        <v>0</v>
      </c>
      <c r="AL657" s="11">
        <f>if(surveydata3!AH656="", 0, 1)</f>
        <v>0</v>
      </c>
      <c r="AM657" s="11">
        <f>if(surveydata3!AI656="", 0, 1)</f>
        <v>0</v>
      </c>
      <c r="AN657" s="11">
        <f>if(surveydata3!AJ656="", 0, 1)</f>
        <v>1</v>
      </c>
      <c r="AO657" s="11">
        <f>if(surveydata3!AK656="", 0, 1)</f>
        <v>0</v>
      </c>
      <c r="AP657" s="11">
        <f>if(surveydata3!AL656="", 0, 1)</f>
        <v>0</v>
      </c>
      <c r="AQ657" s="11">
        <f>if(surveydata3!AM656="", 0, 1)</f>
        <v>0</v>
      </c>
      <c r="AR657" s="11">
        <f>if(surveydata3!AN656="", 0, 1)</f>
        <v>0</v>
      </c>
      <c r="AS657" s="2" t="s">
        <v>79</v>
      </c>
      <c r="AU657" t="str">
        <f t="shared" si="7"/>
        <v>Slack Channel</v>
      </c>
      <c r="AV657" s="2">
        <v>5.0</v>
      </c>
      <c r="AX657">
        <f t="shared" si="8"/>
        <v>5</v>
      </c>
      <c r="AY657" s="2">
        <v>3.0</v>
      </c>
      <c r="BA657">
        <f t="shared" si="9"/>
        <v>3</v>
      </c>
      <c r="BB657" s="2">
        <v>80.0</v>
      </c>
      <c r="BC657" s="2" t="s">
        <v>3085</v>
      </c>
      <c r="BD657" s="2" t="s">
        <v>101</v>
      </c>
      <c r="BF657" t="str">
        <f t="shared" si="10"/>
        <v>Google</v>
      </c>
      <c r="BG657" s="2">
        <v>9.0</v>
      </c>
      <c r="BH657" s="2" t="s">
        <v>3086</v>
      </c>
      <c r="BI657" s="2" t="s">
        <v>3087</v>
      </c>
      <c r="BJ657" s="2" t="s">
        <v>3088</v>
      </c>
      <c r="BK657" s="2">
        <v>1.0</v>
      </c>
    </row>
    <row r="658">
      <c r="A658" s="2">
        <v>655.0</v>
      </c>
      <c r="B658">
        <f>if(surveydata3!D657="", 0, 1)</f>
        <v>1</v>
      </c>
      <c r="C658">
        <f>if(surveydata3!E657="", 0, 1)</f>
        <v>0</v>
      </c>
      <c r="D658">
        <f>if(surveydata3!F657="", 0, 1)</f>
        <v>0</v>
      </c>
      <c r="E658">
        <f>if(surveydata3!G657="", 0, 1)</f>
        <v>0</v>
      </c>
      <c r="F658">
        <f>if(surveydata3!H657="", 0, 1)</f>
        <v>1</v>
      </c>
      <c r="G658">
        <f>if(surveydata3!I657="", 0, 1)</f>
        <v>0</v>
      </c>
      <c r="H658" s="4">
        <v>32281.0</v>
      </c>
      <c r="I658" s="2">
        <f t="shared" si="1"/>
        <v>30</v>
      </c>
      <c r="J658" s="2">
        <v>7.0</v>
      </c>
      <c r="K658" s="2">
        <v>60.0</v>
      </c>
      <c r="L658" s="2">
        <v>4.0</v>
      </c>
      <c r="M658" s="2">
        <v>5.0</v>
      </c>
      <c r="N658" s="2" t="s">
        <v>405</v>
      </c>
      <c r="O658" s="2">
        <v>1.0</v>
      </c>
      <c r="R658" t="str">
        <f t="shared" si="2"/>
        <v/>
      </c>
      <c r="U658" t="str">
        <f t="shared" si="3"/>
        <v/>
      </c>
      <c r="V658" s="2">
        <v>1.0</v>
      </c>
      <c r="W658" s="2" t="s">
        <v>91</v>
      </c>
      <c r="Y658" t="str">
        <f t="shared" si="4"/>
        <v>Educator / Instructor</v>
      </c>
      <c r="Z658" s="2" t="s">
        <v>147</v>
      </c>
      <c r="AB658" t="str">
        <f t="shared" si="5"/>
        <v>Not Applicable</v>
      </c>
      <c r="AC658" s="2" t="s">
        <v>76</v>
      </c>
      <c r="AE658" t="str">
        <f t="shared" si="6"/>
        <v>Education</v>
      </c>
      <c r="AF658" s="2">
        <v>3.0</v>
      </c>
      <c r="AG658" s="2" t="s">
        <v>3089</v>
      </c>
      <c r="AH658" s="2" t="s">
        <v>114</v>
      </c>
      <c r="AI658" s="11">
        <f>if(surveydata3!AE657="", 0, 1)</f>
        <v>0</v>
      </c>
      <c r="AJ658" s="11">
        <f>if(surveydata3!AF657="", 0, 1)</f>
        <v>0</v>
      </c>
      <c r="AK658" s="11">
        <f>if(surveydata3!AG657="", 0, 1)</f>
        <v>0</v>
      </c>
      <c r="AL658" s="11">
        <f>if(surveydata3!AH657="", 0, 1)</f>
        <v>0</v>
      </c>
      <c r="AM658" s="11">
        <f>if(surveydata3!AI657="", 0, 1)</f>
        <v>0</v>
      </c>
      <c r="AN658" s="11">
        <f>if(surveydata3!AJ657="", 0, 1)</f>
        <v>1</v>
      </c>
      <c r="AO658" s="11">
        <f>if(surveydata3!AK657="", 0, 1)</f>
        <v>0</v>
      </c>
      <c r="AP658" s="11">
        <f>if(surveydata3!AL657="", 0, 1)</f>
        <v>0</v>
      </c>
      <c r="AQ658" s="11">
        <f>if(surveydata3!AM657="", 0, 1)</f>
        <v>0</v>
      </c>
      <c r="AR658" s="11">
        <f>if(surveydata3!AN657="", 0, 1)</f>
        <v>0</v>
      </c>
      <c r="AS658" s="2" t="s">
        <v>97</v>
      </c>
      <c r="AU658" t="str">
        <f t="shared" si="7"/>
        <v>Forums</v>
      </c>
      <c r="AV658" s="2">
        <v>4.0</v>
      </c>
      <c r="AX658">
        <f t="shared" si="8"/>
        <v>4</v>
      </c>
      <c r="AY658" s="2">
        <v>5.0</v>
      </c>
      <c r="BA658">
        <f t="shared" si="9"/>
        <v>5</v>
      </c>
      <c r="BB658" s="2">
        <v>5.0</v>
      </c>
      <c r="BC658" s="2" t="s">
        <v>3090</v>
      </c>
      <c r="BD658" s="2" t="s">
        <v>101</v>
      </c>
      <c r="BF658" t="str">
        <f t="shared" si="10"/>
        <v>Google</v>
      </c>
      <c r="BG658" s="2">
        <v>10.0</v>
      </c>
      <c r="BH658" s="2" t="s">
        <v>3091</v>
      </c>
      <c r="BI658" s="2" t="s">
        <v>3092</v>
      </c>
      <c r="BJ658" s="2" t="s">
        <v>3093</v>
      </c>
      <c r="BK658" s="2">
        <v>1.0</v>
      </c>
    </row>
    <row r="659">
      <c r="A659" s="2">
        <v>656.0</v>
      </c>
      <c r="B659">
        <f>if(surveydata3!D658="", 0, 1)</f>
        <v>0</v>
      </c>
      <c r="C659">
        <f>if(surveydata3!E658="", 0, 1)</f>
        <v>0</v>
      </c>
      <c r="D659">
        <f>if(surveydata3!F658="", 0, 1)</f>
        <v>0</v>
      </c>
      <c r="E659">
        <f>if(surveydata3!G658="", 0, 1)</f>
        <v>0</v>
      </c>
      <c r="F659">
        <f>if(surveydata3!H658="", 0, 1)</f>
        <v>1</v>
      </c>
      <c r="G659">
        <f>if(surveydata3!I658="", 0, 1)</f>
        <v>0</v>
      </c>
      <c r="H659" s="4">
        <v>30257.0</v>
      </c>
      <c r="I659" s="2">
        <f t="shared" si="1"/>
        <v>35</v>
      </c>
      <c r="J659" s="2">
        <v>7.0</v>
      </c>
      <c r="K659" s="2">
        <v>3.0</v>
      </c>
      <c r="L659" s="2">
        <v>7.0</v>
      </c>
      <c r="M659" s="2">
        <v>100.0</v>
      </c>
      <c r="N659" s="2" t="s">
        <v>327</v>
      </c>
      <c r="O659" s="2">
        <v>0.0</v>
      </c>
      <c r="P659" s="2" t="s">
        <v>89</v>
      </c>
      <c r="R659" t="str">
        <f t="shared" si="2"/>
        <v>t-shirt</v>
      </c>
      <c r="S659" s="2" t="s">
        <v>130</v>
      </c>
      <c r="U659" t="str">
        <f t="shared" si="3"/>
        <v>“Machine learning for life”</v>
      </c>
      <c r="V659" s="2">
        <v>0.0</v>
      </c>
      <c r="Y659" t="str">
        <f t="shared" si="4"/>
        <v/>
      </c>
      <c r="AB659" t="str">
        <f t="shared" si="5"/>
        <v/>
      </c>
      <c r="AE659" t="str">
        <f t="shared" si="6"/>
        <v/>
      </c>
      <c r="AH659" s="2" t="s">
        <v>78</v>
      </c>
      <c r="AI659" s="11">
        <f>if(surveydata3!AE658="", 0, 1)</f>
        <v>0</v>
      </c>
      <c r="AJ659" s="11">
        <f>if(surveydata3!AF658="", 0, 1)</f>
        <v>0</v>
      </c>
      <c r="AK659" s="11">
        <f>if(surveydata3!AG658="", 0, 1)</f>
        <v>0</v>
      </c>
      <c r="AL659" s="11">
        <f>if(surveydata3!AH658="", 0, 1)</f>
        <v>1</v>
      </c>
      <c r="AM659" s="11">
        <f>if(surveydata3!AI658="", 0, 1)</f>
        <v>0</v>
      </c>
      <c r="AN659" s="11">
        <f>if(surveydata3!AJ658="", 0, 1)</f>
        <v>1</v>
      </c>
      <c r="AO659" s="11">
        <f>if(surveydata3!AK658="", 0, 1)</f>
        <v>0</v>
      </c>
      <c r="AP659" s="11">
        <f>if(surveydata3!AL658="", 0, 1)</f>
        <v>0</v>
      </c>
      <c r="AQ659" s="11">
        <f>if(surveydata3!AM658="", 0, 1)</f>
        <v>0</v>
      </c>
      <c r="AR659" s="11">
        <f>if(surveydata3!AN658="", 0, 1)</f>
        <v>0</v>
      </c>
      <c r="AS659" s="2" t="s">
        <v>79</v>
      </c>
      <c r="AU659" t="str">
        <f t="shared" si="7"/>
        <v>Slack Channel</v>
      </c>
      <c r="AV659" s="2">
        <v>6.0</v>
      </c>
      <c r="AX659">
        <f t="shared" si="8"/>
        <v>6</v>
      </c>
      <c r="AY659" s="2">
        <v>6.0</v>
      </c>
      <c r="BA659">
        <f t="shared" si="9"/>
        <v>6</v>
      </c>
      <c r="BB659" s="2">
        <v>15.0</v>
      </c>
      <c r="BC659" s="2" t="s">
        <v>3094</v>
      </c>
      <c r="BD659" s="2" t="s">
        <v>84</v>
      </c>
      <c r="BF659" t="str">
        <f t="shared" si="10"/>
        <v>Friend / word of mouth</v>
      </c>
      <c r="BG659" s="2">
        <v>5.0</v>
      </c>
      <c r="BH659" s="2" t="s">
        <v>3095</v>
      </c>
      <c r="BI659" s="2" t="s">
        <v>424</v>
      </c>
      <c r="BJ659" s="2" t="s">
        <v>154</v>
      </c>
      <c r="BK659" s="2">
        <v>1.0</v>
      </c>
    </row>
    <row r="660">
      <c r="A660" s="2">
        <v>657.0</v>
      </c>
      <c r="B660">
        <f>if(surveydata3!D659="", 0, 1)</f>
        <v>0</v>
      </c>
      <c r="C660">
        <f>if(surveydata3!E659="", 0, 1)</f>
        <v>0</v>
      </c>
      <c r="D660">
        <f>if(surveydata3!F659="", 0, 1)</f>
        <v>1</v>
      </c>
      <c r="E660">
        <f>if(surveydata3!G659="", 0, 1)</f>
        <v>0</v>
      </c>
      <c r="F660">
        <f>if(surveydata3!H659="", 0, 1)</f>
        <v>0</v>
      </c>
      <c r="G660">
        <f>if(surveydata3!I659="", 0, 1)</f>
        <v>0</v>
      </c>
      <c r="H660" s="4">
        <v>35031.0</v>
      </c>
      <c r="I660" s="2">
        <f t="shared" si="1"/>
        <v>22</v>
      </c>
      <c r="J660" s="2">
        <v>7.0</v>
      </c>
      <c r="K660" s="2">
        <v>180.0</v>
      </c>
      <c r="L660" s="2">
        <v>6.0</v>
      </c>
      <c r="M660" s="2">
        <v>5.0</v>
      </c>
      <c r="N660" s="2" t="s">
        <v>87</v>
      </c>
      <c r="O660" s="2">
        <v>1.0</v>
      </c>
      <c r="R660" t="str">
        <f t="shared" si="2"/>
        <v/>
      </c>
      <c r="U660" t="str">
        <f t="shared" si="3"/>
        <v/>
      </c>
      <c r="V660" s="2">
        <v>1.0</v>
      </c>
      <c r="W660" s="2" t="s">
        <v>259</v>
      </c>
      <c r="Y660" t="str">
        <f t="shared" si="4"/>
        <v>Student</v>
      </c>
      <c r="Z660" s="2" t="s">
        <v>451</v>
      </c>
      <c r="AB660" t="str">
        <f t="shared" si="5"/>
        <v>Intern</v>
      </c>
      <c r="AC660" s="2" t="s">
        <v>123</v>
      </c>
      <c r="AE660" t="str">
        <f t="shared" si="6"/>
        <v>Technology &amp; Internet</v>
      </c>
      <c r="AF660" s="2">
        <v>0.0</v>
      </c>
      <c r="AG660" s="2" t="s">
        <v>3096</v>
      </c>
      <c r="AH660" s="2" t="s">
        <v>236</v>
      </c>
      <c r="AI660" s="11">
        <f>if(surveydata3!AE659="", 0, 1)</f>
        <v>0</v>
      </c>
      <c r="AJ660" s="11">
        <f>if(surveydata3!AF659="", 0, 1)</f>
        <v>0</v>
      </c>
      <c r="AK660" s="11">
        <f>if(surveydata3!AG659="", 0, 1)</f>
        <v>0</v>
      </c>
      <c r="AL660" s="11">
        <f>if(surveydata3!AH659="", 0, 1)</f>
        <v>1</v>
      </c>
      <c r="AM660" s="11">
        <f>if(surveydata3!AI659="", 0, 1)</f>
        <v>0</v>
      </c>
      <c r="AN660" s="11">
        <f>if(surveydata3!AJ659="", 0, 1)</f>
        <v>1</v>
      </c>
      <c r="AO660" s="11">
        <f>if(surveydata3!AK659="", 0, 1)</f>
        <v>0</v>
      </c>
      <c r="AP660" s="11">
        <f>if(surveydata3!AL659="", 0, 1)</f>
        <v>0</v>
      </c>
      <c r="AQ660" s="11">
        <f>if(surveydata3!AM659="", 0, 1)</f>
        <v>0</v>
      </c>
      <c r="AR660" s="11">
        <f>if(surveydata3!AN659="", 0, 1)</f>
        <v>0</v>
      </c>
      <c r="AS660" s="2" t="s">
        <v>97</v>
      </c>
      <c r="AU660" t="str">
        <f t="shared" si="7"/>
        <v>Forums</v>
      </c>
      <c r="AW660" s="2">
        <v>15.0</v>
      </c>
      <c r="AX660">
        <f t="shared" si="8"/>
        <v>15</v>
      </c>
      <c r="AZ660" s="2">
        <v>10.0</v>
      </c>
      <c r="BA660">
        <f t="shared" si="9"/>
        <v>10</v>
      </c>
      <c r="BB660" s="2">
        <v>5.0</v>
      </c>
      <c r="BC660" s="2" t="s">
        <v>3097</v>
      </c>
      <c r="BD660" s="2" t="s">
        <v>101</v>
      </c>
      <c r="BF660" t="str">
        <f t="shared" si="10"/>
        <v>Google</v>
      </c>
      <c r="BG660" s="2">
        <v>9.0</v>
      </c>
      <c r="BH660" s="2" t="s">
        <v>3098</v>
      </c>
      <c r="BI660" s="2" t="s">
        <v>3099</v>
      </c>
      <c r="BJ660" s="2" t="s">
        <v>3100</v>
      </c>
      <c r="BK660" s="2">
        <v>1.0</v>
      </c>
    </row>
    <row r="661">
      <c r="A661" s="2">
        <v>658.0</v>
      </c>
      <c r="B661">
        <f>if(surveydata3!D660="", 0, 1)</f>
        <v>1</v>
      </c>
      <c r="C661">
        <f>if(surveydata3!E660="", 0, 1)</f>
        <v>0</v>
      </c>
      <c r="D661">
        <f>if(surveydata3!F660="", 0, 1)</f>
        <v>0</v>
      </c>
      <c r="E661">
        <f>if(surveydata3!G660="", 0, 1)</f>
        <v>0</v>
      </c>
      <c r="F661">
        <f>if(surveydata3!H660="", 0, 1)</f>
        <v>0</v>
      </c>
      <c r="G661">
        <f>if(surveydata3!I660="", 0, 1)</f>
        <v>0</v>
      </c>
      <c r="I661" s="2" t="str">
        <f t="shared" si="1"/>
        <v/>
      </c>
      <c r="J661" s="2">
        <v>7.0</v>
      </c>
      <c r="K661" s="2">
        <v>0.0</v>
      </c>
      <c r="L661" s="2">
        <v>8.0</v>
      </c>
      <c r="M661" s="2">
        <v>6.0</v>
      </c>
      <c r="N661" s="2" t="s">
        <v>327</v>
      </c>
      <c r="O661" s="2">
        <v>0.0</v>
      </c>
      <c r="P661" s="2" t="s">
        <v>129</v>
      </c>
      <c r="R661" t="str">
        <f t="shared" si="2"/>
        <v>backpack</v>
      </c>
      <c r="T661" s="2" t="s">
        <v>3101</v>
      </c>
      <c r="U661" t="str">
        <f t="shared" si="3"/>
        <v>Data is new blood for intelligent machines</v>
      </c>
      <c r="V661" s="2">
        <v>0.0</v>
      </c>
      <c r="Y661" t="str">
        <f t="shared" si="4"/>
        <v/>
      </c>
      <c r="AB661" t="str">
        <f t="shared" si="5"/>
        <v/>
      </c>
      <c r="AE661" t="str">
        <f t="shared" si="6"/>
        <v/>
      </c>
      <c r="AH661" s="2" t="s">
        <v>78</v>
      </c>
      <c r="AI661" s="11">
        <f>if(surveydata3!AE660="", 0, 1)</f>
        <v>0</v>
      </c>
      <c r="AJ661" s="11">
        <f>if(surveydata3!AF660="", 0, 1)</f>
        <v>0</v>
      </c>
      <c r="AK661" s="11">
        <f>if(surveydata3!AG660="", 0, 1)</f>
        <v>0</v>
      </c>
      <c r="AL661" s="11">
        <f>if(surveydata3!AH660="", 0, 1)</f>
        <v>1</v>
      </c>
      <c r="AM661" s="11">
        <f>if(surveydata3!AI660="", 0, 1)</f>
        <v>0</v>
      </c>
      <c r="AN661" s="11">
        <f>if(surveydata3!AJ660="", 0, 1)</f>
        <v>0</v>
      </c>
      <c r="AO661" s="11">
        <f>if(surveydata3!AK660="", 0, 1)</f>
        <v>0</v>
      </c>
      <c r="AP661" s="11">
        <f>if(surveydata3!AL660="", 0, 1)</f>
        <v>0</v>
      </c>
      <c r="AQ661" s="11">
        <f>if(surveydata3!AM660="", 0, 1)</f>
        <v>0</v>
      </c>
      <c r="AR661" s="11">
        <f>if(surveydata3!AN660="", 0, 1)</f>
        <v>0</v>
      </c>
      <c r="AS661" s="2" t="s">
        <v>116</v>
      </c>
      <c r="AU661" t="str">
        <f t="shared" si="7"/>
        <v>Stack Overflow</v>
      </c>
      <c r="AW661" s="2">
        <v>10.0</v>
      </c>
      <c r="AX661">
        <f t="shared" si="8"/>
        <v>10</v>
      </c>
      <c r="AZ661" s="2">
        <v>10.0</v>
      </c>
      <c r="BA661">
        <f t="shared" si="9"/>
        <v>10</v>
      </c>
      <c r="BB661" s="2">
        <v>20.0</v>
      </c>
      <c r="BC661" s="2" t="s">
        <v>3102</v>
      </c>
      <c r="BD661" s="2" t="s">
        <v>101</v>
      </c>
      <c r="BF661" t="str">
        <f t="shared" si="10"/>
        <v>Google</v>
      </c>
      <c r="BG661" s="2">
        <v>8.0</v>
      </c>
      <c r="BH661" s="2" t="s">
        <v>3103</v>
      </c>
      <c r="BI661" s="2" t="s">
        <v>3104</v>
      </c>
      <c r="BJ661" s="2" t="s">
        <v>3105</v>
      </c>
      <c r="BK661" s="2">
        <v>1.0</v>
      </c>
    </row>
    <row r="662">
      <c r="A662" s="2">
        <v>659.0</v>
      </c>
      <c r="B662">
        <f>if(surveydata3!D661="", 0, 1)</f>
        <v>1</v>
      </c>
      <c r="C662">
        <f>if(surveydata3!E661="", 0, 1)</f>
        <v>1</v>
      </c>
      <c r="D662">
        <f>if(surveydata3!F661="", 0, 1)</f>
        <v>0</v>
      </c>
      <c r="E662">
        <f>if(surveydata3!G661="", 0, 1)</f>
        <v>0</v>
      </c>
      <c r="F662">
        <f>if(surveydata3!H661="", 0, 1)</f>
        <v>1</v>
      </c>
      <c r="G662">
        <f>if(surveydata3!I661="", 0, 1)</f>
        <v>0</v>
      </c>
      <c r="H662" s="4">
        <v>32392.0</v>
      </c>
      <c r="I662" s="2">
        <f t="shared" si="1"/>
        <v>30</v>
      </c>
      <c r="J662" s="2">
        <v>6.0</v>
      </c>
      <c r="K662" s="2">
        <v>70.0</v>
      </c>
      <c r="L662" s="2">
        <v>8.0</v>
      </c>
      <c r="M662" s="2">
        <v>7.0</v>
      </c>
      <c r="N662" s="2" t="s">
        <v>167</v>
      </c>
      <c r="O662" s="2">
        <v>0.0</v>
      </c>
      <c r="P662" s="2" t="s">
        <v>89</v>
      </c>
      <c r="R662" t="str">
        <f t="shared" si="2"/>
        <v>t-shirt</v>
      </c>
      <c r="S662" s="2" t="s">
        <v>130</v>
      </c>
      <c r="U662" t="str">
        <f t="shared" si="3"/>
        <v>“Machine learning for life”</v>
      </c>
      <c r="V662" s="2">
        <v>1.0</v>
      </c>
      <c r="W662" s="2" t="s">
        <v>315</v>
      </c>
      <c r="Y662" t="str">
        <f t="shared" si="4"/>
        <v>Software Engineer</v>
      </c>
      <c r="AA662" s="2" t="s">
        <v>3106</v>
      </c>
      <c r="AB662" t="str">
        <f t="shared" si="5"/>
        <v>Product Team Leader</v>
      </c>
      <c r="AD662" s="2" t="s">
        <v>3107</v>
      </c>
      <c r="AE662" t="str">
        <f t="shared" si="6"/>
        <v>Tourism</v>
      </c>
      <c r="AF662" s="2">
        <v>3.0</v>
      </c>
      <c r="AG662" s="2" t="s">
        <v>3108</v>
      </c>
      <c r="AH662" s="2" t="s">
        <v>114</v>
      </c>
      <c r="AI662" s="11">
        <f>if(surveydata3!AE661="", 0, 1)</f>
        <v>0</v>
      </c>
      <c r="AJ662" s="11">
        <f>if(surveydata3!AF661="", 0, 1)</f>
        <v>0</v>
      </c>
      <c r="AK662" s="11">
        <f>if(surveydata3!AG661="", 0, 1)</f>
        <v>0</v>
      </c>
      <c r="AL662" s="11">
        <f>if(surveydata3!AH661="", 0, 1)</f>
        <v>0</v>
      </c>
      <c r="AM662" s="11">
        <f>if(surveydata3!AI661="", 0, 1)</f>
        <v>1</v>
      </c>
      <c r="AN662" s="11">
        <f>if(surveydata3!AJ661="", 0, 1)</f>
        <v>0</v>
      </c>
      <c r="AO662" s="11">
        <f>if(surveydata3!AK661="", 0, 1)</f>
        <v>0</v>
      </c>
      <c r="AP662" s="11">
        <f>if(surveydata3!AL661="", 0, 1)</f>
        <v>0</v>
      </c>
      <c r="AQ662" s="11">
        <f>if(surveydata3!AM661="", 0, 1)</f>
        <v>0</v>
      </c>
      <c r="AR662" s="11">
        <f>if(surveydata3!AN661="", 0, 1)</f>
        <v>0</v>
      </c>
      <c r="AS662" s="2" t="s">
        <v>97</v>
      </c>
      <c r="AU662" t="str">
        <f t="shared" si="7"/>
        <v>Forums</v>
      </c>
      <c r="AV662" s="2">
        <v>5.0</v>
      </c>
      <c r="AX662">
        <f t="shared" si="8"/>
        <v>5</v>
      </c>
      <c r="AY662" s="2">
        <v>3.0</v>
      </c>
      <c r="BA662">
        <f t="shared" si="9"/>
        <v>3</v>
      </c>
      <c r="BB662" s="2">
        <v>5.0</v>
      </c>
      <c r="BC662" s="2" t="s">
        <v>3109</v>
      </c>
      <c r="BD662" s="2" t="s">
        <v>101</v>
      </c>
      <c r="BF662" t="str">
        <f t="shared" si="10"/>
        <v>Google</v>
      </c>
      <c r="BG662" s="2">
        <v>9.0</v>
      </c>
      <c r="BH662" s="2" t="s">
        <v>3110</v>
      </c>
      <c r="BI662" s="2" t="s">
        <v>1988</v>
      </c>
      <c r="BK662" s="2">
        <v>1.0</v>
      </c>
    </row>
    <row r="663">
      <c r="A663" s="2">
        <v>660.0</v>
      </c>
      <c r="B663">
        <f>if(surveydata3!D662="", 0, 1)</f>
        <v>1</v>
      </c>
      <c r="C663">
        <f>if(surveydata3!E662="", 0, 1)</f>
        <v>0</v>
      </c>
      <c r="D663">
        <f>if(surveydata3!F662="", 0, 1)</f>
        <v>0</v>
      </c>
      <c r="E663">
        <f>if(surveydata3!G662="", 0, 1)</f>
        <v>0</v>
      </c>
      <c r="F663">
        <f>if(surveydata3!H662="", 0, 1)</f>
        <v>0</v>
      </c>
      <c r="G663">
        <f>if(surveydata3!I662="", 0, 1)</f>
        <v>0</v>
      </c>
      <c r="H663" s="4">
        <v>33988.0</v>
      </c>
      <c r="I663" s="2">
        <f t="shared" si="1"/>
        <v>25</v>
      </c>
      <c r="J663" s="2">
        <v>6.0</v>
      </c>
      <c r="K663" s="2">
        <v>60.0</v>
      </c>
      <c r="L663" s="2">
        <v>10.0</v>
      </c>
      <c r="M663" s="2">
        <v>5.0</v>
      </c>
      <c r="N663" s="2" t="s">
        <v>134</v>
      </c>
      <c r="O663" s="2">
        <v>1.0</v>
      </c>
      <c r="R663" t="str">
        <f t="shared" si="2"/>
        <v/>
      </c>
      <c r="U663" t="str">
        <f t="shared" si="3"/>
        <v/>
      </c>
      <c r="V663" s="2">
        <v>1.0</v>
      </c>
      <c r="W663" s="2" t="s">
        <v>11</v>
      </c>
      <c r="Y663" t="str">
        <f t="shared" si="4"/>
        <v>Other</v>
      </c>
      <c r="Z663" s="2" t="s">
        <v>75</v>
      </c>
      <c r="AB663" t="str">
        <f t="shared" si="5"/>
        <v>Manager</v>
      </c>
      <c r="AC663" s="2" t="s">
        <v>531</v>
      </c>
      <c r="AE663" t="str">
        <f t="shared" si="6"/>
        <v>Government</v>
      </c>
      <c r="AF663" s="2">
        <v>3.0</v>
      </c>
      <c r="AG663" s="2" t="s">
        <v>3111</v>
      </c>
      <c r="AH663" s="2" t="s">
        <v>78</v>
      </c>
      <c r="AI663" s="11">
        <f>if(surveydata3!AE662="", 0, 1)</f>
        <v>0</v>
      </c>
      <c r="AJ663" s="11">
        <f>if(surveydata3!AF662="", 0, 1)</f>
        <v>0</v>
      </c>
      <c r="AK663" s="11">
        <f>if(surveydata3!AG662="", 0, 1)</f>
        <v>0</v>
      </c>
      <c r="AL663" s="11">
        <f>if(surveydata3!AH662="", 0, 1)</f>
        <v>0</v>
      </c>
      <c r="AM663" s="11">
        <f>if(surveydata3!AI662="", 0, 1)</f>
        <v>0</v>
      </c>
      <c r="AN663" s="11">
        <f>if(surveydata3!AJ662="", 0, 1)</f>
        <v>1</v>
      </c>
      <c r="AO663" s="11">
        <f>if(surveydata3!AK662="", 0, 1)</f>
        <v>0</v>
      </c>
      <c r="AP663" s="11">
        <f>if(surveydata3!AL662="", 0, 1)</f>
        <v>0</v>
      </c>
      <c r="AQ663" s="11">
        <f>if(surveydata3!AM662="", 0, 1)</f>
        <v>0</v>
      </c>
      <c r="AR663" s="11">
        <f>if(surveydata3!AN662="", 0, 1)</f>
        <v>0</v>
      </c>
      <c r="AS663" s="2" t="s">
        <v>79</v>
      </c>
      <c r="AU663" t="str">
        <f t="shared" si="7"/>
        <v>Slack Channel</v>
      </c>
      <c r="AV663" s="2">
        <v>3.0</v>
      </c>
      <c r="AX663">
        <f t="shared" si="8"/>
        <v>3</v>
      </c>
      <c r="AY663" s="2">
        <v>5.0</v>
      </c>
      <c r="BA663">
        <f t="shared" si="9"/>
        <v>5</v>
      </c>
      <c r="BB663" s="2">
        <v>5.0</v>
      </c>
      <c r="BC663" s="2" t="s">
        <v>3112</v>
      </c>
      <c r="BD663" s="2" t="s">
        <v>101</v>
      </c>
      <c r="BF663" t="str">
        <f t="shared" si="10"/>
        <v>Google</v>
      </c>
      <c r="BG663" s="2">
        <v>7.0</v>
      </c>
      <c r="BH663" s="2" t="s">
        <v>3113</v>
      </c>
      <c r="BI663" s="2" t="s">
        <v>3114</v>
      </c>
      <c r="BJ663" s="2" t="s">
        <v>3115</v>
      </c>
      <c r="BK663" s="2">
        <v>1.0</v>
      </c>
    </row>
    <row r="664">
      <c r="A664" s="2">
        <v>661.0</v>
      </c>
      <c r="B664">
        <f>if(surveydata3!D663="", 0, 1)</f>
        <v>1</v>
      </c>
      <c r="C664">
        <f>if(surveydata3!E663="", 0, 1)</f>
        <v>1</v>
      </c>
      <c r="D664">
        <f>if(surveydata3!F663="", 0, 1)</f>
        <v>0</v>
      </c>
      <c r="E664">
        <f>if(surveydata3!G663="", 0, 1)</f>
        <v>0</v>
      </c>
      <c r="F664">
        <f>if(surveydata3!H663="", 0, 1)</f>
        <v>1</v>
      </c>
      <c r="G664">
        <f>if(surveydata3!I663="", 0, 1)</f>
        <v>0</v>
      </c>
      <c r="H664" s="4">
        <v>27306.0</v>
      </c>
      <c r="I664" s="2">
        <f t="shared" si="1"/>
        <v>43</v>
      </c>
      <c r="J664" s="2">
        <v>5.0</v>
      </c>
      <c r="K664" s="2">
        <v>0.0</v>
      </c>
      <c r="L664" s="2">
        <v>12.0</v>
      </c>
      <c r="M664" s="2">
        <v>30.0</v>
      </c>
      <c r="N664" s="2" t="s">
        <v>106</v>
      </c>
      <c r="O664" s="2">
        <v>1.0</v>
      </c>
      <c r="R664" t="str">
        <f t="shared" si="2"/>
        <v/>
      </c>
      <c r="U664" t="str">
        <f t="shared" si="3"/>
        <v/>
      </c>
      <c r="V664" s="2">
        <v>1.0</v>
      </c>
      <c r="W664" s="2" t="s">
        <v>110</v>
      </c>
      <c r="Y664" t="str">
        <f t="shared" si="4"/>
        <v>Business/Strategy</v>
      </c>
      <c r="Z664" s="2" t="s">
        <v>75</v>
      </c>
      <c r="AB664" t="str">
        <f t="shared" si="5"/>
        <v>Manager</v>
      </c>
      <c r="AC664" s="2" t="s">
        <v>123</v>
      </c>
      <c r="AE664" t="str">
        <f t="shared" si="6"/>
        <v>Technology &amp; Internet</v>
      </c>
      <c r="AF664" s="2">
        <v>7.0</v>
      </c>
      <c r="AG664" s="2" t="s">
        <v>3116</v>
      </c>
      <c r="AH664" s="2" t="s">
        <v>114</v>
      </c>
      <c r="AI664" s="11">
        <f>if(surveydata3!AE663="", 0, 1)</f>
        <v>0</v>
      </c>
      <c r="AJ664" s="11">
        <f>if(surveydata3!AF663="", 0, 1)</f>
        <v>0</v>
      </c>
      <c r="AK664" s="11">
        <f>if(surveydata3!AG663="", 0, 1)</f>
        <v>1</v>
      </c>
      <c r="AL664" s="11">
        <f>if(surveydata3!AH663="", 0, 1)</f>
        <v>1</v>
      </c>
      <c r="AM664" s="11">
        <f>if(surveydata3!AI663="", 0, 1)</f>
        <v>0</v>
      </c>
      <c r="AN664" s="11">
        <f>if(surveydata3!AJ663="", 0, 1)</f>
        <v>0</v>
      </c>
      <c r="AO664" s="11">
        <f>if(surveydata3!AK663="", 0, 1)</f>
        <v>0</v>
      </c>
      <c r="AP664" s="11">
        <f>if(surveydata3!AL663="", 0, 1)</f>
        <v>0</v>
      </c>
      <c r="AQ664" s="11">
        <f>if(surveydata3!AM663="", 0, 1)</f>
        <v>0</v>
      </c>
      <c r="AR664" s="11">
        <f>if(surveydata3!AN663="", 0, 1)</f>
        <v>1</v>
      </c>
      <c r="AS664" s="2" t="s">
        <v>116</v>
      </c>
      <c r="AU664" t="str">
        <f t="shared" si="7"/>
        <v>Stack Overflow</v>
      </c>
      <c r="AV664" s="2">
        <v>6.0</v>
      </c>
      <c r="AX664">
        <f t="shared" si="8"/>
        <v>6</v>
      </c>
      <c r="AY664" s="2">
        <v>6.0</v>
      </c>
      <c r="BA664">
        <f t="shared" si="9"/>
        <v>6</v>
      </c>
      <c r="BB664" s="2">
        <v>20.0</v>
      </c>
      <c r="BC664" s="2" t="s">
        <v>3117</v>
      </c>
      <c r="BD664" s="2" t="s">
        <v>101</v>
      </c>
      <c r="BF664" t="str">
        <f t="shared" si="10"/>
        <v>Google</v>
      </c>
      <c r="BG664" s="2">
        <v>8.0</v>
      </c>
      <c r="BH664" s="2" t="s">
        <v>3118</v>
      </c>
      <c r="BI664" s="2" t="s">
        <v>3119</v>
      </c>
      <c r="BJ664" s="2" t="s">
        <v>3120</v>
      </c>
      <c r="BK664" s="2">
        <v>1.0</v>
      </c>
    </row>
    <row r="665">
      <c r="A665" s="2">
        <v>662.0</v>
      </c>
      <c r="B665">
        <f>if(surveydata3!D664="", 0, 1)</f>
        <v>1</v>
      </c>
      <c r="C665">
        <f>if(surveydata3!E664="", 0, 1)</f>
        <v>0</v>
      </c>
      <c r="D665">
        <f>if(surveydata3!F664="", 0, 1)</f>
        <v>0</v>
      </c>
      <c r="E665">
        <f>if(surveydata3!G664="", 0, 1)</f>
        <v>0</v>
      </c>
      <c r="F665">
        <f>if(surveydata3!H664="", 0, 1)</f>
        <v>1</v>
      </c>
      <c r="G665">
        <f>if(surveydata3!I664="", 0, 1)</f>
        <v>0</v>
      </c>
      <c r="H665" s="4">
        <v>30768.0</v>
      </c>
      <c r="I665" s="2">
        <f t="shared" si="1"/>
        <v>34</v>
      </c>
      <c r="J665" s="2">
        <v>5.0</v>
      </c>
      <c r="K665" s="2">
        <v>10.0</v>
      </c>
      <c r="L665" s="2">
        <v>16.0</v>
      </c>
      <c r="M665" s="2">
        <v>4.0</v>
      </c>
      <c r="N665" s="2" t="s">
        <v>70</v>
      </c>
      <c r="O665" s="2">
        <v>1.0</v>
      </c>
      <c r="R665" t="str">
        <f t="shared" si="2"/>
        <v/>
      </c>
      <c r="U665" t="str">
        <f t="shared" si="3"/>
        <v/>
      </c>
      <c r="V665" s="2">
        <v>1.0</v>
      </c>
      <c r="W665" s="2" t="s">
        <v>315</v>
      </c>
      <c r="Y665" t="str">
        <f t="shared" si="4"/>
        <v>Software Engineer</v>
      </c>
      <c r="Z665" s="2" t="s">
        <v>111</v>
      </c>
      <c r="AB665" t="str">
        <f t="shared" si="5"/>
        <v>Individual Contributor</v>
      </c>
      <c r="AC665" s="2" t="s">
        <v>684</v>
      </c>
      <c r="AE665" t="str">
        <f t="shared" si="6"/>
        <v>Electronics</v>
      </c>
      <c r="AF665" s="2">
        <v>9.0</v>
      </c>
      <c r="AG665" s="2" t="s">
        <v>2713</v>
      </c>
      <c r="AH665" s="2" t="s">
        <v>114</v>
      </c>
      <c r="AI665" s="11">
        <f>if(surveydata3!AE664="", 0, 1)</f>
        <v>0</v>
      </c>
      <c r="AJ665" s="11">
        <f>if(surveydata3!AF664="", 0, 1)</f>
        <v>0</v>
      </c>
      <c r="AK665" s="11">
        <f>if(surveydata3!AG664="", 0, 1)</f>
        <v>0</v>
      </c>
      <c r="AL665" s="11">
        <f>if(surveydata3!AH664="", 0, 1)</f>
        <v>0</v>
      </c>
      <c r="AM665" s="11">
        <f>if(surveydata3!AI664="", 0, 1)</f>
        <v>0</v>
      </c>
      <c r="AN665" s="11">
        <f>if(surveydata3!AJ664="", 0, 1)</f>
        <v>1</v>
      </c>
      <c r="AO665" s="11">
        <f>if(surveydata3!AK664="", 0, 1)</f>
        <v>0</v>
      </c>
      <c r="AP665" s="11">
        <f>if(surveydata3!AL664="", 0, 1)</f>
        <v>0</v>
      </c>
      <c r="AQ665" s="11">
        <f>if(surveydata3!AM664="", 0, 1)</f>
        <v>0</v>
      </c>
      <c r="AR665" s="11">
        <f>if(surveydata3!AN664="", 0, 1)</f>
        <v>0</v>
      </c>
      <c r="AS665" s="2" t="s">
        <v>79</v>
      </c>
      <c r="AU665" t="str">
        <f t="shared" si="7"/>
        <v>Slack Channel</v>
      </c>
      <c r="AW665" s="2">
        <v>12.0</v>
      </c>
      <c r="AX665">
        <f t="shared" si="8"/>
        <v>12</v>
      </c>
      <c r="AZ665" s="2">
        <v>8.0</v>
      </c>
      <c r="BA665">
        <f t="shared" si="9"/>
        <v>8</v>
      </c>
      <c r="BB665" s="2">
        <v>15.0</v>
      </c>
      <c r="BC665" s="2" t="s">
        <v>3121</v>
      </c>
      <c r="BE665" s="2" t="s">
        <v>3122</v>
      </c>
      <c r="BF665" t="str">
        <f t="shared" si="10"/>
        <v>Technology blogs</v>
      </c>
      <c r="BG665" s="2">
        <v>10.0</v>
      </c>
      <c r="BH665" s="2" t="s">
        <v>3123</v>
      </c>
      <c r="BI665" s="2" t="s">
        <v>3124</v>
      </c>
      <c r="BJ665" s="2" t="s">
        <v>3125</v>
      </c>
      <c r="BK665" s="2">
        <v>1.0</v>
      </c>
    </row>
    <row r="666">
      <c r="A666" s="2">
        <v>663.0</v>
      </c>
      <c r="B666">
        <f>if(surveydata3!D665="", 0, 1)</f>
        <v>0</v>
      </c>
      <c r="C666">
        <f>if(surveydata3!E665="", 0, 1)</f>
        <v>0</v>
      </c>
      <c r="D666">
        <f>if(surveydata3!F665="", 0, 1)</f>
        <v>0</v>
      </c>
      <c r="E666">
        <f>if(surveydata3!G665="", 0, 1)</f>
        <v>0</v>
      </c>
      <c r="F666">
        <f>if(surveydata3!H665="", 0, 1)</f>
        <v>1</v>
      </c>
      <c r="G666">
        <f>if(surveydata3!I665="", 0, 1)</f>
        <v>0</v>
      </c>
      <c r="H666" s="4">
        <v>32521.0</v>
      </c>
      <c r="I666" s="2">
        <f t="shared" si="1"/>
        <v>29</v>
      </c>
      <c r="J666" s="2">
        <v>6.0</v>
      </c>
      <c r="K666" s="2">
        <v>45.0</v>
      </c>
      <c r="L666" s="2">
        <v>10.0</v>
      </c>
      <c r="M666" s="2">
        <v>15.0</v>
      </c>
      <c r="N666" s="2" t="s">
        <v>291</v>
      </c>
      <c r="O666" s="2">
        <v>1.0</v>
      </c>
      <c r="R666" t="str">
        <f t="shared" si="2"/>
        <v/>
      </c>
      <c r="U666" t="str">
        <f t="shared" si="3"/>
        <v/>
      </c>
      <c r="V666" s="2">
        <v>1.0</v>
      </c>
      <c r="W666" s="2" t="s">
        <v>315</v>
      </c>
      <c r="Y666" t="str">
        <f t="shared" si="4"/>
        <v>Software Engineer</v>
      </c>
      <c r="Z666" s="2" t="s">
        <v>111</v>
      </c>
      <c r="AB666" t="str">
        <f t="shared" si="5"/>
        <v>Individual Contributor</v>
      </c>
      <c r="AC666" s="2" t="s">
        <v>123</v>
      </c>
      <c r="AE666" t="str">
        <f t="shared" si="6"/>
        <v>Technology &amp; Internet</v>
      </c>
      <c r="AF666" s="2">
        <v>5.0</v>
      </c>
      <c r="AG666" s="2" t="s">
        <v>3126</v>
      </c>
      <c r="AH666" s="2" t="s">
        <v>78</v>
      </c>
      <c r="AI666" s="11">
        <f>if(surveydata3!AE665="", 0, 1)</f>
        <v>0</v>
      </c>
      <c r="AJ666" s="11">
        <f>if(surveydata3!AF665="", 0, 1)</f>
        <v>0</v>
      </c>
      <c r="AK666" s="11">
        <f>if(surveydata3!AG665="", 0, 1)</f>
        <v>0</v>
      </c>
      <c r="AL666" s="11">
        <f>if(surveydata3!AH665="", 0, 1)</f>
        <v>1</v>
      </c>
      <c r="AM666" s="11">
        <f>if(surveydata3!AI665="", 0, 1)</f>
        <v>0</v>
      </c>
      <c r="AN666" s="11">
        <f>if(surveydata3!AJ665="", 0, 1)</f>
        <v>0</v>
      </c>
      <c r="AO666" s="11">
        <f>if(surveydata3!AK665="", 0, 1)</f>
        <v>0</v>
      </c>
      <c r="AP666" s="11">
        <f>if(surveydata3!AL665="", 0, 1)</f>
        <v>0</v>
      </c>
      <c r="AQ666" s="11">
        <f>if(surveydata3!AM665="", 0, 1)</f>
        <v>0</v>
      </c>
      <c r="AR666" s="11">
        <f>if(surveydata3!AN665="", 0, 1)</f>
        <v>0</v>
      </c>
      <c r="AS666" s="2" t="s">
        <v>97</v>
      </c>
      <c r="AU666" t="str">
        <f t="shared" si="7"/>
        <v>Forums</v>
      </c>
      <c r="AV666" s="2">
        <v>6.0</v>
      </c>
      <c r="AX666">
        <f t="shared" si="8"/>
        <v>6</v>
      </c>
      <c r="AY666" s="2">
        <v>1.0</v>
      </c>
      <c r="BA666">
        <f t="shared" si="9"/>
        <v>1</v>
      </c>
      <c r="BB666" s="2">
        <v>10.0</v>
      </c>
      <c r="BC666" s="2" t="s">
        <v>306</v>
      </c>
      <c r="BD666" s="2" t="s">
        <v>101</v>
      </c>
      <c r="BF666" t="str">
        <f t="shared" si="10"/>
        <v>Google</v>
      </c>
      <c r="BG666" s="2">
        <v>10.0</v>
      </c>
      <c r="BH666" s="2" t="s">
        <v>306</v>
      </c>
      <c r="BI666" s="2" t="s">
        <v>3127</v>
      </c>
      <c r="BJ666" s="2" t="s">
        <v>306</v>
      </c>
      <c r="BK666" s="2">
        <v>0.0</v>
      </c>
    </row>
    <row r="667">
      <c r="A667" s="2">
        <v>664.0</v>
      </c>
      <c r="B667">
        <f>if(surveydata3!D666="", 0, 1)</f>
        <v>0</v>
      </c>
      <c r="C667">
        <f>if(surveydata3!E666="", 0, 1)</f>
        <v>0</v>
      </c>
      <c r="D667">
        <f>if(surveydata3!F666="", 0, 1)</f>
        <v>0</v>
      </c>
      <c r="E667">
        <f>if(surveydata3!G666="", 0, 1)</f>
        <v>0</v>
      </c>
      <c r="F667">
        <f>if(surveydata3!H666="", 0, 1)</f>
        <v>1</v>
      </c>
      <c r="G667">
        <f>if(surveydata3!I666="", 0, 1)</f>
        <v>0</v>
      </c>
      <c r="H667" s="4">
        <v>28856.0</v>
      </c>
      <c r="I667" s="2">
        <f t="shared" si="1"/>
        <v>39</v>
      </c>
      <c r="J667" s="2">
        <v>8.0</v>
      </c>
      <c r="K667" s="2">
        <v>30.0</v>
      </c>
      <c r="L667" s="2">
        <v>14.0</v>
      </c>
      <c r="M667" s="2">
        <v>3.0</v>
      </c>
      <c r="N667" s="2" t="s">
        <v>87</v>
      </c>
      <c r="O667" s="2">
        <v>0.0</v>
      </c>
      <c r="P667" s="2" t="s">
        <v>129</v>
      </c>
      <c r="R667" t="str">
        <f t="shared" si="2"/>
        <v>backpack</v>
      </c>
      <c r="S667" s="2" t="s">
        <v>130</v>
      </c>
      <c r="U667" t="str">
        <f t="shared" si="3"/>
        <v>“Machine learning for life”</v>
      </c>
      <c r="V667" s="2">
        <v>1.0</v>
      </c>
      <c r="W667" s="2" t="s">
        <v>11</v>
      </c>
      <c r="Y667" t="str">
        <f t="shared" si="4"/>
        <v>Other</v>
      </c>
      <c r="Z667" s="2" t="s">
        <v>122</v>
      </c>
      <c r="AB667" t="str">
        <f t="shared" si="5"/>
        <v>Director</v>
      </c>
      <c r="AC667" s="2" t="s">
        <v>138</v>
      </c>
      <c r="AE667" t="str">
        <f t="shared" si="6"/>
        <v>Entertainment &amp; Leisure</v>
      </c>
      <c r="AF667" s="2">
        <v>13.0</v>
      </c>
      <c r="AH667" s="2" t="s">
        <v>78</v>
      </c>
      <c r="AI667" s="11">
        <f>if(surveydata3!AE666="", 0, 1)</f>
        <v>0</v>
      </c>
      <c r="AJ667" s="11">
        <f>if(surveydata3!AF666="", 0, 1)</f>
        <v>0</v>
      </c>
      <c r="AK667" s="11">
        <f>if(surveydata3!AG666="", 0, 1)</f>
        <v>0</v>
      </c>
      <c r="AL667" s="11">
        <f>if(surveydata3!AH666="", 0, 1)</f>
        <v>0</v>
      </c>
      <c r="AM667" s="11">
        <f>if(surveydata3!AI666="", 0, 1)</f>
        <v>0</v>
      </c>
      <c r="AN667" s="11">
        <f>if(surveydata3!AJ666="", 0, 1)</f>
        <v>1</v>
      </c>
      <c r="AO667" s="11">
        <f>if(surveydata3!AK666="", 0, 1)</f>
        <v>0</v>
      </c>
      <c r="AP667" s="11">
        <f>if(surveydata3!AL666="", 0, 1)</f>
        <v>0</v>
      </c>
      <c r="AQ667" s="11">
        <f>if(surveydata3!AM666="", 0, 1)</f>
        <v>0</v>
      </c>
      <c r="AR667" s="11">
        <f>if(surveydata3!AN666="", 0, 1)</f>
        <v>0</v>
      </c>
      <c r="AS667" s="2" t="s">
        <v>97</v>
      </c>
      <c r="AU667" t="str">
        <f t="shared" si="7"/>
        <v>Forums</v>
      </c>
      <c r="AW667" s="2" t="s">
        <v>1045</v>
      </c>
      <c r="AX667" t="str">
        <f t="shared" si="8"/>
        <v>&gt;10</v>
      </c>
      <c r="AY667" s="2">
        <v>1.0</v>
      </c>
      <c r="BA667">
        <f t="shared" si="9"/>
        <v>1</v>
      </c>
      <c r="BB667" s="2">
        <v>3.0</v>
      </c>
      <c r="BC667" s="2" t="s">
        <v>1685</v>
      </c>
      <c r="BD667" s="2" t="s">
        <v>84</v>
      </c>
      <c r="BF667" t="str">
        <f t="shared" si="10"/>
        <v>Friend / word of mouth</v>
      </c>
      <c r="BG667" s="2">
        <v>9.0</v>
      </c>
      <c r="BH667" s="2" t="s">
        <v>3128</v>
      </c>
      <c r="BI667" s="2" t="s">
        <v>40</v>
      </c>
      <c r="BJ667" s="2" t="s">
        <v>3129</v>
      </c>
      <c r="BK667" s="2">
        <v>0.0</v>
      </c>
    </row>
    <row r="668">
      <c r="A668" s="2">
        <v>665.0</v>
      </c>
      <c r="B668">
        <f>if(surveydata3!D667="", 0, 1)</f>
        <v>0</v>
      </c>
      <c r="C668">
        <f>if(surveydata3!E667="", 0, 1)</f>
        <v>0</v>
      </c>
      <c r="D668">
        <f>if(surveydata3!F667="", 0, 1)</f>
        <v>0</v>
      </c>
      <c r="E668">
        <f>if(surveydata3!G667="", 0, 1)</f>
        <v>1</v>
      </c>
      <c r="F668">
        <f>if(surveydata3!H667="", 0, 1)</f>
        <v>0</v>
      </c>
      <c r="G668">
        <f>if(surveydata3!I667="", 0, 1)</f>
        <v>0</v>
      </c>
      <c r="H668" s="4">
        <v>35001.0</v>
      </c>
      <c r="I668" s="2">
        <f t="shared" si="1"/>
        <v>22</v>
      </c>
      <c r="J668" s="2">
        <v>6.0</v>
      </c>
      <c r="K668" s="2">
        <v>30.0</v>
      </c>
      <c r="L668" s="2">
        <v>12.0</v>
      </c>
      <c r="M668" s="2">
        <v>5.0</v>
      </c>
      <c r="N668" s="2" t="s">
        <v>291</v>
      </c>
      <c r="O668" s="2">
        <v>1.0</v>
      </c>
      <c r="R668" t="str">
        <f t="shared" si="2"/>
        <v/>
      </c>
      <c r="U668" t="str">
        <f t="shared" si="3"/>
        <v/>
      </c>
      <c r="V668" s="2">
        <v>0.0</v>
      </c>
      <c r="Y668" t="str">
        <f t="shared" si="4"/>
        <v/>
      </c>
      <c r="AB668" t="str">
        <f t="shared" si="5"/>
        <v/>
      </c>
      <c r="AE668" t="str">
        <f t="shared" si="6"/>
        <v/>
      </c>
      <c r="AH668" s="2" t="s">
        <v>78</v>
      </c>
      <c r="AI668" s="11">
        <f>if(surveydata3!AE667="", 0, 1)</f>
        <v>0</v>
      </c>
      <c r="AJ668" s="11">
        <f>if(surveydata3!AF667="", 0, 1)</f>
        <v>0</v>
      </c>
      <c r="AK668" s="11">
        <f>if(surveydata3!AG667="", 0, 1)</f>
        <v>0</v>
      </c>
      <c r="AL668" s="11">
        <f>if(surveydata3!AH667="", 0, 1)</f>
        <v>1</v>
      </c>
      <c r="AM668" s="11">
        <f>if(surveydata3!AI667="", 0, 1)</f>
        <v>0</v>
      </c>
      <c r="AN668" s="11">
        <f>if(surveydata3!AJ667="", 0, 1)</f>
        <v>0</v>
      </c>
      <c r="AO668" s="11">
        <f>if(surveydata3!AK667="", 0, 1)</f>
        <v>0</v>
      </c>
      <c r="AP668" s="11">
        <f>if(surveydata3!AL667="", 0, 1)</f>
        <v>0</v>
      </c>
      <c r="AQ668" s="11">
        <f>if(surveydata3!AM667="", 0, 1)</f>
        <v>0</v>
      </c>
      <c r="AR668" s="11">
        <f>if(surveydata3!AN667="", 0, 1)</f>
        <v>0</v>
      </c>
      <c r="AS668" s="2" t="s">
        <v>116</v>
      </c>
      <c r="AU668" t="str">
        <f t="shared" si="7"/>
        <v>Stack Overflow</v>
      </c>
      <c r="AV668" s="2">
        <v>4.0</v>
      </c>
      <c r="AX668">
        <f t="shared" si="8"/>
        <v>4</v>
      </c>
      <c r="AY668" s="2">
        <v>6.0</v>
      </c>
      <c r="BA668">
        <f t="shared" si="9"/>
        <v>6</v>
      </c>
      <c r="BB668" s="2">
        <v>4.0</v>
      </c>
      <c r="BC668" s="2" t="s">
        <v>3130</v>
      </c>
      <c r="BD668" s="2" t="s">
        <v>101</v>
      </c>
      <c r="BF668" t="str">
        <f t="shared" si="10"/>
        <v>Google</v>
      </c>
      <c r="BG668" s="2">
        <v>10.0</v>
      </c>
      <c r="BH668" s="2" t="s">
        <v>3131</v>
      </c>
      <c r="BI668" s="2" t="s">
        <v>3132</v>
      </c>
      <c r="BJ668" s="2" t="s">
        <v>3133</v>
      </c>
      <c r="BK668" s="2">
        <v>1.0</v>
      </c>
    </row>
    <row r="669">
      <c r="A669" s="2">
        <v>666.0</v>
      </c>
      <c r="B669">
        <f>if(surveydata3!D668="", 0, 1)</f>
        <v>1</v>
      </c>
      <c r="C669">
        <f>if(surveydata3!E668="", 0, 1)</f>
        <v>0</v>
      </c>
      <c r="D669">
        <f>if(surveydata3!F668="", 0, 1)</f>
        <v>0</v>
      </c>
      <c r="E669">
        <f>if(surveydata3!G668="", 0, 1)</f>
        <v>1</v>
      </c>
      <c r="F669">
        <f>if(surveydata3!H668="", 0, 1)</f>
        <v>0</v>
      </c>
      <c r="G669">
        <f>if(surveydata3!I668="", 0, 1)</f>
        <v>0</v>
      </c>
      <c r="H669" s="4">
        <v>27793.0</v>
      </c>
      <c r="I669" s="2">
        <f t="shared" si="1"/>
        <v>42</v>
      </c>
      <c r="J669" s="2">
        <v>6.0</v>
      </c>
      <c r="K669" s="2">
        <v>120.0</v>
      </c>
      <c r="L669" s="2">
        <v>12.0</v>
      </c>
      <c r="M669" s="2">
        <v>8.0</v>
      </c>
      <c r="N669" s="2" t="s">
        <v>87</v>
      </c>
      <c r="O669" s="2">
        <v>1.0</v>
      </c>
      <c r="R669" t="str">
        <f t="shared" si="2"/>
        <v/>
      </c>
      <c r="U669" t="str">
        <f t="shared" si="3"/>
        <v/>
      </c>
      <c r="V669" s="2">
        <v>1.0</v>
      </c>
      <c r="W669" s="2" t="s">
        <v>74</v>
      </c>
      <c r="Y669" t="str">
        <f t="shared" si="4"/>
        <v>Product Management/Project Management</v>
      </c>
      <c r="Z669" s="2" t="s">
        <v>75</v>
      </c>
      <c r="AB669" t="str">
        <f t="shared" si="5"/>
        <v>Manager</v>
      </c>
      <c r="AC669" s="2" t="s">
        <v>374</v>
      </c>
      <c r="AE669" t="str">
        <f t="shared" si="6"/>
        <v>Automotive</v>
      </c>
      <c r="AF669" s="2">
        <v>15.0</v>
      </c>
      <c r="AG669" s="2" t="s">
        <v>3134</v>
      </c>
      <c r="AH669" s="2" t="s">
        <v>78</v>
      </c>
      <c r="AI669" s="11">
        <f>if(surveydata3!AE668="", 0, 1)</f>
        <v>0</v>
      </c>
      <c r="AJ669" s="11">
        <f>if(surveydata3!AF668="", 0, 1)</f>
        <v>0</v>
      </c>
      <c r="AK669" s="11">
        <f>if(surveydata3!AG668="", 0, 1)</f>
        <v>0</v>
      </c>
      <c r="AL669" s="11">
        <f>if(surveydata3!AH668="", 0, 1)</f>
        <v>0</v>
      </c>
      <c r="AM669" s="11">
        <f>if(surveydata3!AI668="", 0, 1)</f>
        <v>0</v>
      </c>
      <c r="AN669" s="11">
        <f>if(surveydata3!AJ668="", 0, 1)</f>
        <v>1</v>
      </c>
      <c r="AO669" s="11">
        <f>if(surveydata3!AK668="", 0, 1)</f>
        <v>0</v>
      </c>
      <c r="AP669" s="11">
        <f>if(surveydata3!AL668="", 0, 1)</f>
        <v>0</v>
      </c>
      <c r="AQ669" s="11">
        <f>if(surveydata3!AM668="", 0, 1)</f>
        <v>0</v>
      </c>
      <c r="AR669" s="11">
        <f>if(surveydata3!AN668="", 0, 1)</f>
        <v>0</v>
      </c>
      <c r="AS669" s="2" t="s">
        <v>97</v>
      </c>
      <c r="AU669" t="str">
        <f t="shared" si="7"/>
        <v>Forums</v>
      </c>
      <c r="AV669" s="2">
        <v>6.0</v>
      </c>
      <c r="AX669">
        <f t="shared" si="8"/>
        <v>6</v>
      </c>
      <c r="AY669" s="2">
        <v>3.0</v>
      </c>
      <c r="BA669">
        <f t="shared" si="9"/>
        <v>3</v>
      </c>
      <c r="BB669" s="2">
        <v>8.0</v>
      </c>
      <c r="BC669" s="2" t="s">
        <v>3135</v>
      </c>
      <c r="BE669" s="2" t="s">
        <v>3136</v>
      </c>
      <c r="BF669" t="str">
        <f t="shared" si="10"/>
        <v>I watched a documentation on TV (https://www.zdf.de/dokumentation/dokumentation/schoene-neue-welt-120.html), where Stefan Thrun gave an interview. I was really impressed and after announcing the Self Driving Car Engineer Nanodegree I jumped on the UDACITY train ...</v>
      </c>
      <c r="BG669" s="2">
        <v>10.0</v>
      </c>
      <c r="BH669" s="2" t="s">
        <v>3137</v>
      </c>
      <c r="BI669" s="2" t="s">
        <v>3138</v>
      </c>
      <c r="BJ669" s="2" t="s">
        <v>3139</v>
      </c>
      <c r="BK669" s="2">
        <v>1.0</v>
      </c>
    </row>
    <row r="670">
      <c r="A670" s="2">
        <v>667.0</v>
      </c>
      <c r="B670">
        <f>if(surveydata3!D669="", 0, 1)</f>
        <v>0</v>
      </c>
      <c r="C670">
        <f>if(surveydata3!E669="", 0, 1)</f>
        <v>1</v>
      </c>
      <c r="D670">
        <f>if(surveydata3!F669="", 0, 1)</f>
        <v>0</v>
      </c>
      <c r="E670">
        <f>if(surveydata3!G669="", 0, 1)</f>
        <v>0</v>
      </c>
      <c r="F670">
        <f>if(surveydata3!H669="", 0, 1)</f>
        <v>0</v>
      </c>
      <c r="G670">
        <f>if(surveydata3!I669="", 0, 1)</f>
        <v>0</v>
      </c>
      <c r="H670" s="4">
        <v>35320.0</v>
      </c>
      <c r="I670" s="2">
        <f t="shared" si="1"/>
        <v>21</v>
      </c>
      <c r="J670" s="2">
        <v>6.0</v>
      </c>
      <c r="K670" s="2">
        <v>100.0</v>
      </c>
      <c r="L670" s="2">
        <v>14.0</v>
      </c>
      <c r="M670" s="2">
        <v>6.0</v>
      </c>
      <c r="N670" s="2" t="s">
        <v>327</v>
      </c>
      <c r="O670" s="2">
        <v>1.0</v>
      </c>
      <c r="R670" t="str">
        <f t="shared" si="2"/>
        <v/>
      </c>
      <c r="U670" t="str">
        <f t="shared" si="3"/>
        <v/>
      </c>
      <c r="V670" s="2">
        <v>1.0</v>
      </c>
      <c r="W670" s="2" t="s">
        <v>206</v>
      </c>
      <c r="Y670" t="str">
        <f t="shared" si="4"/>
        <v>Artificial Intelligence Engineer</v>
      </c>
      <c r="Z670" s="2" t="s">
        <v>451</v>
      </c>
      <c r="AB670" t="str">
        <f t="shared" si="5"/>
        <v>Intern</v>
      </c>
      <c r="AC670" s="2" t="s">
        <v>333</v>
      </c>
      <c r="AE670" t="str">
        <f t="shared" si="6"/>
        <v>Advertising &amp; Marketing</v>
      </c>
      <c r="AF670" s="2">
        <v>0.0</v>
      </c>
      <c r="AG670" s="2" t="s">
        <v>3140</v>
      </c>
      <c r="AH670" s="2" t="s">
        <v>78</v>
      </c>
      <c r="AI670" s="11">
        <f>if(surveydata3!AE669="", 0, 1)</f>
        <v>0</v>
      </c>
      <c r="AJ670" s="11">
        <f>if(surveydata3!AF669="", 0, 1)</f>
        <v>0</v>
      </c>
      <c r="AK670" s="11">
        <f>if(surveydata3!AG669="", 0, 1)</f>
        <v>1</v>
      </c>
      <c r="AL670" s="11">
        <f>if(surveydata3!AH669="", 0, 1)</f>
        <v>0</v>
      </c>
      <c r="AM670" s="11">
        <f>if(surveydata3!AI669="", 0, 1)</f>
        <v>0</v>
      </c>
      <c r="AN670" s="11">
        <f>if(surveydata3!AJ669="", 0, 1)</f>
        <v>0</v>
      </c>
      <c r="AO670" s="11">
        <f>if(surveydata3!AK669="", 0, 1)</f>
        <v>0</v>
      </c>
      <c r="AP670" s="11">
        <f>if(surveydata3!AL669="", 0, 1)</f>
        <v>0</v>
      </c>
      <c r="AQ670" s="11">
        <f>if(surveydata3!AM669="", 0, 1)</f>
        <v>0</v>
      </c>
      <c r="AR670" s="11">
        <f>if(surveydata3!AN669="", 0, 1)</f>
        <v>0</v>
      </c>
      <c r="AS670" s="2" t="s">
        <v>97</v>
      </c>
      <c r="AU670" t="str">
        <f t="shared" si="7"/>
        <v>Forums</v>
      </c>
      <c r="AV670" s="2">
        <v>6.0</v>
      </c>
      <c r="AX670">
        <f t="shared" si="8"/>
        <v>6</v>
      </c>
      <c r="AY670" s="2">
        <v>6.0</v>
      </c>
      <c r="BA670">
        <f t="shared" si="9"/>
        <v>6</v>
      </c>
      <c r="BB670" s="2">
        <v>80.0</v>
      </c>
      <c r="BC670" s="2" t="s">
        <v>3141</v>
      </c>
      <c r="BD670" s="2" t="s">
        <v>101</v>
      </c>
      <c r="BF670" t="str">
        <f t="shared" si="10"/>
        <v>Google</v>
      </c>
      <c r="BG670" s="2">
        <v>9.0</v>
      </c>
      <c r="BH670" s="2" t="s">
        <v>3142</v>
      </c>
      <c r="BI670" s="2" t="s">
        <v>3143</v>
      </c>
      <c r="BJ670" s="2" t="s">
        <v>1503</v>
      </c>
      <c r="BK670" s="2">
        <v>0.0</v>
      </c>
    </row>
    <row r="671">
      <c r="A671" s="2">
        <v>668.0</v>
      </c>
      <c r="B671">
        <f>if(surveydata3!D670="", 0, 1)</f>
        <v>0</v>
      </c>
      <c r="C671">
        <f>if(surveydata3!E670="", 0, 1)</f>
        <v>0</v>
      </c>
      <c r="D671">
        <f>if(surveydata3!F670="", 0, 1)</f>
        <v>0</v>
      </c>
      <c r="E671">
        <f>if(surveydata3!G670="", 0, 1)</f>
        <v>0</v>
      </c>
      <c r="F671">
        <f>if(surveydata3!H670="", 0, 1)</f>
        <v>1</v>
      </c>
      <c r="G671">
        <f>if(surveydata3!I670="", 0, 1)</f>
        <v>0</v>
      </c>
      <c r="H671" s="4">
        <v>32021.0</v>
      </c>
      <c r="I671" s="2">
        <f t="shared" si="1"/>
        <v>31</v>
      </c>
      <c r="J671" s="2">
        <v>6.0</v>
      </c>
      <c r="K671" s="2">
        <v>600.0</v>
      </c>
      <c r="L671" s="2">
        <v>6.0</v>
      </c>
      <c r="M671" s="2">
        <v>20.0</v>
      </c>
      <c r="N671" s="2" t="s">
        <v>437</v>
      </c>
      <c r="O671" s="2">
        <v>1.0</v>
      </c>
      <c r="R671" t="str">
        <f t="shared" si="2"/>
        <v/>
      </c>
      <c r="U671" t="str">
        <f t="shared" si="3"/>
        <v/>
      </c>
      <c r="V671" s="2">
        <v>1.0</v>
      </c>
      <c r="W671" s="2" t="s">
        <v>121</v>
      </c>
      <c r="Y671" t="str">
        <f t="shared" si="4"/>
        <v>Data Engineer</v>
      </c>
      <c r="Z671" s="2" t="s">
        <v>147</v>
      </c>
      <c r="AB671" t="str">
        <f t="shared" si="5"/>
        <v>Not Applicable</v>
      </c>
      <c r="AC671" s="2" t="s">
        <v>412</v>
      </c>
      <c r="AE671" t="str">
        <f t="shared" si="6"/>
        <v>Transportation &amp; Delivery</v>
      </c>
      <c r="AF671" s="2">
        <v>7.0</v>
      </c>
      <c r="AG671" s="2" t="s">
        <v>3144</v>
      </c>
      <c r="AH671" s="2" t="s">
        <v>114</v>
      </c>
      <c r="AI671" s="11">
        <f>if(surveydata3!AE670="", 0, 1)</f>
        <v>0</v>
      </c>
      <c r="AJ671" s="11">
        <f>if(surveydata3!AF670="", 0, 1)</f>
        <v>0</v>
      </c>
      <c r="AK671" s="11">
        <f>if(surveydata3!AG670="", 0, 1)</f>
        <v>0</v>
      </c>
      <c r="AL671" s="11">
        <f>if(surveydata3!AH670="", 0, 1)</f>
        <v>1</v>
      </c>
      <c r="AM671" s="11">
        <f>if(surveydata3!AI670="", 0, 1)</f>
        <v>0</v>
      </c>
      <c r="AN671" s="11">
        <f>if(surveydata3!AJ670="", 0, 1)</f>
        <v>0</v>
      </c>
      <c r="AO671" s="11">
        <f>if(surveydata3!AK670="", 0, 1)</f>
        <v>0</v>
      </c>
      <c r="AP671" s="11">
        <f>if(surveydata3!AL670="", 0, 1)</f>
        <v>0</v>
      </c>
      <c r="AQ671" s="11">
        <f>if(surveydata3!AM670="", 0, 1)</f>
        <v>0</v>
      </c>
      <c r="AR671" s="11">
        <f>if(surveydata3!AN670="", 0, 1)</f>
        <v>0</v>
      </c>
      <c r="AS671" s="2" t="s">
        <v>97</v>
      </c>
      <c r="AU671" t="str">
        <f t="shared" si="7"/>
        <v>Forums</v>
      </c>
      <c r="AV671" s="2">
        <v>6.0</v>
      </c>
      <c r="AX671">
        <f t="shared" si="8"/>
        <v>6</v>
      </c>
      <c r="AY671" s="2">
        <v>6.0</v>
      </c>
      <c r="BA671">
        <f t="shared" si="9"/>
        <v>6</v>
      </c>
      <c r="BB671" s="2">
        <v>10.0</v>
      </c>
      <c r="BC671" s="2" t="s">
        <v>3145</v>
      </c>
      <c r="BD671" s="2" t="s">
        <v>84</v>
      </c>
      <c r="BF671" t="str">
        <f t="shared" si="10"/>
        <v>Friend / word of mouth</v>
      </c>
      <c r="BG671" s="2">
        <v>8.0</v>
      </c>
      <c r="BH671" s="2" t="s">
        <v>3146</v>
      </c>
      <c r="BI671" s="2" t="s">
        <v>3147</v>
      </c>
      <c r="BJ671" s="2" t="s">
        <v>202</v>
      </c>
      <c r="BK671" s="2">
        <v>1.0</v>
      </c>
    </row>
    <row r="672">
      <c r="A672" s="2">
        <v>669.0</v>
      </c>
      <c r="B672">
        <f>if(surveydata3!D671="", 0, 1)</f>
        <v>0</v>
      </c>
      <c r="C672">
        <f>if(surveydata3!E671="", 0, 1)</f>
        <v>1</v>
      </c>
      <c r="D672">
        <f>if(surveydata3!F671="", 0, 1)</f>
        <v>0</v>
      </c>
      <c r="E672">
        <f>if(surveydata3!G671="", 0, 1)</f>
        <v>0</v>
      </c>
      <c r="F672">
        <f>if(surveydata3!H671="", 0, 1)</f>
        <v>1</v>
      </c>
      <c r="G672">
        <f>if(surveydata3!I671="", 0, 1)</f>
        <v>0</v>
      </c>
      <c r="H672" s="4">
        <v>30011.0</v>
      </c>
      <c r="I672" s="2">
        <f t="shared" si="1"/>
        <v>36</v>
      </c>
      <c r="J672" s="2">
        <v>7.0</v>
      </c>
      <c r="K672" s="2">
        <v>2.0</v>
      </c>
      <c r="L672" s="2">
        <v>10.0</v>
      </c>
      <c r="M672" s="2">
        <v>30.0</v>
      </c>
      <c r="N672" s="2" t="s">
        <v>192</v>
      </c>
      <c r="O672" s="2">
        <v>1.0</v>
      </c>
      <c r="R672" t="str">
        <f t="shared" si="2"/>
        <v/>
      </c>
      <c r="U672" t="str">
        <f t="shared" si="3"/>
        <v/>
      </c>
      <c r="V672" s="2">
        <v>1.0</v>
      </c>
      <c r="W672" s="2" t="s">
        <v>259</v>
      </c>
      <c r="Y672" t="str">
        <f t="shared" si="4"/>
        <v>Student</v>
      </c>
      <c r="AA672" s="2" t="s">
        <v>3148</v>
      </c>
      <c r="AB672" t="str">
        <f t="shared" si="5"/>
        <v>Phd fellow</v>
      </c>
      <c r="AD672" s="2" t="s">
        <v>609</v>
      </c>
      <c r="AE672" t="str">
        <f t="shared" si="6"/>
        <v>Biology</v>
      </c>
      <c r="AF672" s="2">
        <v>3.0</v>
      </c>
      <c r="AG672" s="2" t="s">
        <v>3149</v>
      </c>
      <c r="AH672" s="2" t="s">
        <v>114</v>
      </c>
      <c r="AI672" s="11">
        <f>if(surveydata3!AE671="", 0, 1)</f>
        <v>0</v>
      </c>
      <c r="AJ672" s="11">
        <f>if(surveydata3!AF671="", 0, 1)</f>
        <v>0</v>
      </c>
      <c r="AK672" s="11">
        <f>if(surveydata3!AG671="", 0, 1)</f>
        <v>0</v>
      </c>
      <c r="AL672" s="11">
        <f>if(surveydata3!AH671="", 0, 1)</f>
        <v>0</v>
      </c>
      <c r="AM672" s="11">
        <f>if(surveydata3!AI671="", 0, 1)</f>
        <v>1</v>
      </c>
      <c r="AN672" s="11">
        <f>if(surveydata3!AJ671="", 0, 1)</f>
        <v>0</v>
      </c>
      <c r="AO672" s="11">
        <f>if(surveydata3!AK671="", 0, 1)</f>
        <v>0</v>
      </c>
      <c r="AP672" s="11">
        <f>if(surveydata3!AL671="", 0, 1)</f>
        <v>0</v>
      </c>
      <c r="AQ672" s="11">
        <f>if(surveydata3!AM671="", 0, 1)</f>
        <v>0</v>
      </c>
      <c r="AR672" s="11">
        <f>if(surveydata3!AN671="", 0, 1)</f>
        <v>0</v>
      </c>
      <c r="AS672" s="2" t="s">
        <v>97</v>
      </c>
      <c r="AU672" t="str">
        <f t="shared" si="7"/>
        <v>Forums</v>
      </c>
      <c r="AV672" s="2">
        <v>3.0</v>
      </c>
      <c r="AX672">
        <f t="shared" si="8"/>
        <v>3</v>
      </c>
      <c r="AY672" s="2">
        <v>6.0</v>
      </c>
      <c r="BA672">
        <f t="shared" si="9"/>
        <v>6</v>
      </c>
      <c r="BB672" s="2">
        <v>20.0</v>
      </c>
      <c r="BC672" s="2" t="s">
        <v>3150</v>
      </c>
      <c r="BD672" s="2" t="s">
        <v>101</v>
      </c>
      <c r="BF672" t="str">
        <f t="shared" si="10"/>
        <v>Google</v>
      </c>
      <c r="BG672" s="2">
        <v>7.0</v>
      </c>
      <c r="BH672" s="2" t="s">
        <v>3151</v>
      </c>
      <c r="BI672" s="2" t="s">
        <v>1349</v>
      </c>
      <c r="BK672" s="2">
        <v>1.0</v>
      </c>
    </row>
    <row r="673">
      <c r="A673" s="2">
        <v>670.0</v>
      </c>
      <c r="B673">
        <f>if(surveydata3!D672="", 0, 1)</f>
        <v>1</v>
      </c>
      <c r="C673">
        <f>if(surveydata3!E672="", 0, 1)</f>
        <v>1</v>
      </c>
      <c r="D673">
        <f>if(surveydata3!F672="", 0, 1)</f>
        <v>0</v>
      </c>
      <c r="E673">
        <f>if(surveydata3!G672="", 0, 1)</f>
        <v>0</v>
      </c>
      <c r="F673">
        <f>if(surveydata3!H672="", 0, 1)</f>
        <v>0</v>
      </c>
      <c r="G673">
        <f>if(surveydata3!I672="", 0, 1)</f>
        <v>0</v>
      </c>
      <c r="I673" s="2" t="str">
        <f t="shared" si="1"/>
        <v/>
      </c>
      <c r="J673" s="2">
        <v>7.0</v>
      </c>
      <c r="K673" s="2">
        <v>40.0</v>
      </c>
      <c r="L673" s="2">
        <v>9.0</v>
      </c>
      <c r="M673" s="2">
        <v>6.0</v>
      </c>
      <c r="N673" s="2" t="s">
        <v>134</v>
      </c>
      <c r="O673" s="2">
        <v>1.0</v>
      </c>
      <c r="R673" t="str">
        <f t="shared" si="2"/>
        <v/>
      </c>
      <c r="U673" t="str">
        <f t="shared" si="3"/>
        <v/>
      </c>
      <c r="V673" s="2">
        <v>1.0</v>
      </c>
      <c r="W673" s="2" t="s">
        <v>206</v>
      </c>
      <c r="Y673" t="str">
        <f t="shared" si="4"/>
        <v>Artificial Intelligence Engineer</v>
      </c>
      <c r="Z673" s="2" t="s">
        <v>75</v>
      </c>
      <c r="AB673" t="str">
        <f t="shared" si="5"/>
        <v>Manager</v>
      </c>
      <c r="AC673" s="2" t="s">
        <v>112</v>
      </c>
      <c r="AE673" t="str">
        <f t="shared" si="6"/>
        <v>Business Support &amp; Logistics</v>
      </c>
      <c r="AF673" s="2">
        <v>7.0</v>
      </c>
      <c r="AG673" s="2" t="s">
        <v>3152</v>
      </c>
      <c r="AH673" s="2" t="s">
        <v>114</v>
      </c>
      <c r="AI673" s="11">
        <f>if(surveydata3!AE672="", 0, 1)</f>
        <v>0</v>
      </c>
      <c r="AJ673" s="11">
        <f>if(surveydata3!AF672="", 0, 1)</f>
        <v>0</v>
      </c>
      <c r="AK673" s="11">
        <f>if(surveydata3!AG672="", 0, 1)</f>
        <v>0</v>
      </c>
      <c r="AL673" s="11">
        <f>if(surveydata3!AH672="", 0, 1)</f>
        <v>1</v>
      </c>
      <c r="AM673" s="11">
        <f>if(surveydata3!AI672="", 0, 1)</f>
        <v>0</v>
      </c>
      <c r="AN673" s="11">
        <f>if(surveydata3!AJ672="", 0, 1)</f>
        <v>1</v>
      </c>
      <c r="AO673" s="11">
        <f>if(surveydata3!AK672="", 0, 1)</f>
        <v>0</v>
      </c>
      <c r="AP673" s="11">
        <f>if(surveydata3!AL672="", 0, 1)</f>
        <v>0</v>
      </c>
      <c r="AQ673" s="11">
        <f>if(surveydata3!AM672="", 0, 1)</f>
        <v>0</v>
      </c>
      <c r="AR673" s="11">
        <f>if(surveydata3!AN672="", 0, 1)</f>
        <v>0</v>
      </c>
      <c r="AS673" s="2" t="s">
        <v>665</v>
      </c>
      <c r="AU673" t="str">
        <f t="shared" si="7"/>
        <v>Live Help</v>
      </c>
      <c r="AV673" s="2">
        <v>4.0</v>
      </c>
      <c r="AX673">
        <f t="shared" si="8"/>
        <v>4</v>
      </c>
      <c r="AY673" s="2">
        <v>5.0</v>
      </c>
      <c r="BA673">
        <f t="shared" si="9"/>
        <v>5</v>
      </c>
      <c r="BB673" s="2">
        <v>8.0</v>
      </c>
      <c r="BC673" s="2" t="s">
        <v>3153</v>
      </c>
      <c r="BE673" s="2" t="s">
        <v>3154</v>
      </c>
      <c r="BF673" t="str">
        <f t="shared" si="10"/>
        <v>guokr</v>
      </c>
      <c r="BG673" s="2">
        <v>9.0</v>
      </c>
      <c r="BH673" s="2" t="s">
        <v>202</v>
      </c>
      <c r="BI673" s="2" t="s">
        <v>202</v>
      </c>
      <c r="BJ673" s="2" t="s">
        <v>202</v>
      </c>
      <c r="BK673" s="2">
        <v>0.0</v>
      </c>
    </row>
    <row r="674">
      <c r="A674" s="2">
        <v>671.0</v>
      </c>
      <c r="B674">
        <f>if(surveydata3!D673="", 0, 1)</f>
        <v>0</v>
      </c>
      <c r="C674">
        <f>if(surveydata3!E673="", 0, 1)</f>
        <v>1</v>
      </c>
      <c r="D674">
        <f>if(surveydata3!F673="", 0, 1)</f>
        <v>0</v>
      </c>
      <c r="E674">
        <f>if(surveydata3!G673="", 0, 1)</f>
        <v>0</v>
      </c>
      <c r="F674">
        <f>if(surveydata3!H673="", 0, 1)</f>
        <v>1</v>
      </c>
      <c r="G674">
        <f>if(surveydata3!I673="", 0, 1)</f>
        <v>0</v>
      </c>
      <c r="H674" s="4">
        <v>31907.0</v>
      </c>
      <c r="I674" s="2">
        <f t="shared" si="1"/>
        <v>31</v>
      </c>
      <c r="J674" s="2">
        <v>7.0</v>
      </c>
      <c r="K674" s="2">
        <v>150.0</v>
      </c>
      <c r="L674" s="2">
        <v>12.0</v>
      </c>
      <c r="M674" s="2">
        <v>12.0</v>
      </c>
      <c r="N674" s="2" t="s">
        <v>106</v>
      </c>
      <c r="O674" s="2">
        <v>0.0</v>
      </c>
      <c r="P674" s="2" t="s">
        <v>129</v>
      </c>
      <c r="R674" t="str">
        <f t="shared" si="2"/>
        <v>backpack</v>
      </c>
      <c r="S674" s="2" t="s">
        <v>135</v>
      </c>
      <c r="U674" t="str">
        <f t="shared" si="3"/>
        <v>“A quality life demands quality questions”</v>
      </c>
      <c r="V674" s="2">
        <v>1.0</v>
      </c>
      <c r="W674" s="2" t="s">
        <v>121</v>
      </c>
      <c r="Y674" t="str">
        <f t="shared" si="4"/>
        <v>Data Engineer</v>
      </c>
      <c r="Z674" s="2" t="s">
        <v>111</v>
      </c>
      <c r="AB674" t="str">
        <f t="shared" si="5"/>
        <v>Individual Contributor</v>
      </c>
      <c r="AC674" s="2" t="s">
        <v>123</v>
      </c>
      <c r="AE674" t="str">
        <f t="shared" si="6"/>
        <v>Technology &amp; Internet</v>
      </c>
      <c r="AF674" s="2">
        <v>3.0</v>
      </c>
      <c r="AG674" s="2" t="s">
        <v>719</v>
      </c>
      <c r="AH674" s="2" t="s">
        <v>114</v>
      </c>
      <c r="AI674" s="11">
        <f>if(surveydata3!AE673="", 0, 1)</f>
        <v>0</v>
      </c>
      <c r="AJ674" s="11">
        <f>if(surveydata3!AF673="", 0, 1)</f>
        <v>0</v>
      </c>
      <c r="AK674" s="11">
        <f>if(surveydata3!AG673="", 0, 1)</f>
        <v>1</v>
      </c>
      <c r="AL674" s="11">
        <f>if(surveydata3!AH673="", 0, 1)</f>
        <v>0</v>
      </c>
      <c r="AM674" s="11">
        <f>if(surveydata3!AI673="", 0, 1)</f>
        <v>0</v>
      </c>
      <c r="AN674" s="11">
        <f>if(surveydata3!AJ673="", 0, 1)</f>
        <v>0</v>
      </c>
      <c r="AO674" s="11">
        <f>if(surveydata3!AK673="", 0, 1)</f>
        <v>0</v>
      </c>
      <c r="AP674" s="11">
        <f>if(surveydata3!AL673="", 0, 1)</f>
        <v>0</v>
      </c>
      <c r="AQ674" s="11">
        <f>if(surveydata3!AM673="", 0, 1)</f>
        <v>0</v>
      </c>
      <c r="AR674" s="11">
        <f>if(surveydata3!AN673="", 0, 1)</f>
        <v>0</v>
      </c>
      <c r="AS674" s="2" t="s">
        <v>116</v>
      </c>
      <c r="AU674" t="str">
        <f t="shared" si="7"/>
        <v>Stack Overflow</v>
      </c>
      <c r="AW674" s="2">
        <v>20.0</v>
      </c>
      <c r="AX674">
        <f t="shared" si="8"/>
        <v>20</v>
      </c>
      <c r="AY674" s="2">
        <v>5.0</v>
      </c>
      <c r="BA674">
        <f t="shared" si="9"/>
        <v>5</v>
      </c>
      <c r="BB674" s="2">
        <v>20.0</v>
      </c>
      <c r="BC674" s="2" t="s">
        <v>3155</v>
      </c>
      <c r="BE674" s="2" t="s">
        <v>1438</v>
      </c>
      <c r="BF674" t="str">
        <f t="shared" si="10"/>
        <v>Reddit</v>
      </c>
      <c r="BG674" s="2">
        <v>8.0</v>
      </c>
      <c r="BH674" s="2" t="s">
        <v>3156</v>
      </c>
      <c r="BI674" s="2" t="s">
        <v>3157</v>
      </c>
      <c r="BJ674" s="2" t="s">
        <v>3158</v>
      </c>
      <c r="BK674" s="2">
        <v>0.0</v>
      </c>
    </row>
    <row r="675">
      <c r="A675" s="2">
        <v>672.0</v>
      </c>
      <c r="B675">
        <f>if(surveydata3!D674="", 0, 1)</f>
        <v>0</v>
      </c>
      <c r="C675">
        <f>if(surveydata3!E674="", 0, 1)</f>
        <v>1</v>
      </c>
      <c r="D675">
        <f>if(surveydata3!F674="", 0, 1)</f>
        <v>1</v>
      </c>
      <c r="E675">
        <f>if(surveydata3!G674="", 0, 1)</f>
        <v>0</v>
      </c>
      <c r="F675">
        <f>if(surveydata3!H674="", 0, 1)</f>
        <v>0</v>
      </c>
      <c r="G675">
        <f>if(surveydata3!I674="", 0, 1)</f>
        <v>0</v>
      </c>
      <c r="H675" s="4">
        <v>33710.0</v>
      </c>
      <c r="I675" s="2">
        <f t="shared" si="1"/>
        <v>26</v>
      </c>
      <c r="J675" s="2">
        <v>8.0</v>
      </c>
      <c r="K675" s="2">
        <v>100.0</v>
      </c>
      <c r="L675" s="2">
        <v>12.0</v>
      </c>
      <c r="M675" s="2">
        <v>4.0</v>
      </c>
      <c r="N675" s="2" t="s">
        <v>192</v>
      </c>
      <c r="O675" s="2">
        <v>1.0</v>
      </c>
      <c r="R675" t="str">
        <f t="shared" si="2"/>
        <v/>
      </c>
      <c r="U675" t="str">
        <f t="shared" si="3"/>
        <v/>
      </c>
      <c r="V675" s="2">
        <v>1.0</v>
      </c>
      <c r="W675" s="2" t="s">
        <v>315</v>
      </c>
      <c r="Y675" t="str">
        <f t="shared" si="4"/>
        <v>Software Engineer</v>
      </c>
      <c r="Z675" s="2" t="s">
        <v>111</v>
      </c>
      <c r="AB675" t="str">
        <f t="shared" si="5"/>
        <v>Individual Contributor</v>
      </c>
      <c r="AC675" s="2" t="s">
        <v>123</v>
      </c>
      <c r="AE675" t="str">
        <f t="shared" si="6"/>
        <v>Technology &amp; Internet</v>
      </c>
      <c r="AF675" s="2">
        <v>8.0</v>
      </c>
      <c r="AG675" s="2" t="s">
        <v>3159</v>
      </c>
      <c r="AH675" s="2" t="s">
        <v>114</v>
      </c>
      <c r="AI675" s="11">
        <f>if(surveydata3!AE674="", 0, 1)</f>
        <v>0</v>
      </c>
      <c r="AJ675" s="11">
        <f>if(surveydata3!AF674="", 0, 1)</f>
        <v>0</v>
      </c>
      <c r="AK675" s="11">
        <f>if(surveydata3!AG674="", 0, 1)</f>
        <v>0</v>
      </c>
      <c r="AL675" s="11">
        <f>if(surveydata3!AH674="", 0, 1)</f>
        <v>0</v>
      </c>
      <c r="AM675" s="11">
        <f>if(surveydata3!AI674="", 0, 1)</f>
        <v>1</v>
      </c>
      <c r="AN675" s="11">
        <f>if(surveydata3!AJ674="", 0, 1)</f>
        <v>0</v>
      </c>
      <c r="AO675" s="11">
        <f>if(surveydata3!AK674="", 0, 1)</f>
        <v>0</v>
      </c>
      <c r="AP675" s="11">
        <f>if(surveydata3!AL674="", 0, 1)</f>
        <v>0</v>
      </c>
      <c r="AQ675" s="11">
        <f>if(surveydata3!AM674="", 0, 1)</f>
        <v>0</v>
      </c>
      <c r="AR675" s="11">
        <f>if(surveydata3!AN674="", 0, 1)</f>
        <v>0</v>
      </c>
      <c r="AS675" s="2" t="s">
        <v>79</v>
      </c>
      <c r="AU675" t="str">
        <f t="shared" si="7"/>
        <v>Slack Channel</v>
      </c>
      <c r="AV675" s="2">
        <v>5.0</v>
      </c>
      <c r="AX675">
        <f t="shared" si="8"/>
        <v>5</v>
      </c>
      <c r="AY675" s="2">
        <v>6.0</v>
      </c>
      <c r="BA675">
        <f t="shared" si="9"/>
        <v>6</v>
      </c>
      <c r="BB675" s="2">
        <v>6.0</v>
      </c>
      <c r="BC675" s="2" t="s">
        <v>3160</v>
      </c>
      <c r="BD675" s="2" t="s">
        <v>101</v>
      </c>
      <c r="BF675" t="str">
        <f t="shared" si="10"/>
        <v>Google</v>
      </c>
      <c r="BG675" s="2">
        <v>9.0</v>
      </c>
      <c r="BH675" s="2" t="s">
        <v>3161</v>
      </c>
      <c r="BI675" s="2" t="s">
        <v>3162</v>
      </c>
      <c r="BJ675" s="2" t="s">
        <v>3163</v>
      </c>
      <c r="BK675" s="2">
        <v>1.0</v>
      </c>
    </row>
    <row r="676">
      <c r="A676" s="2">
        <v>673.0</v>
      </c>
      <c r="B676">
        <f>if(surveydata3!D675="", 0, 1)</f>
        <v>1</v>
      </c>
      <c r="C676">
        <f>if(surveydata3!E675="", 0, 1)</f>
        <v>1</v>
      </c>
      <c r="D676">
        <f>if(surveydata3!F675="", 0, 1)</f>
        <v>0</v>
      </c>
      <c r="E676">
        <f>if(surveydata3!G675="", 0, 1)</f>
        <v>0</v>
      </c>
      <c r="F676">
        <f>if(surveydata3!H675="", 0, 1)</f>
        <v>1</v>
      </c>
      <c r="G676">
        <f>if(surveydata3!I675="", 0, 1)</f>
        <v>0</v>
      </c>
      <c r="H676" s="4">
        <v>33000.0</v>
      </c>
      <c r="I676" s="2">
        <f t="shared" si="1"/>
        <v>28</v>
      </c>
      <c r="J676" s="2">
        <v>7.0</v>
      </c>
      <c r="K676" s="2">
        <v>140.0</v>
      </c>
      <c r="L676" s="2">
        <v>14.0</v>
      </c>
      <c r="M676" s="2">
        <v>30.0</v>
      </c>
      <c r="N676" s="2" t="s">
        <v>87</v>
      </c>
      <c r="O676" s="2">
        <v>1.0</v>
      </c>
      <c r="R676" t="str">
        <f t="shared" si="2"/>
        <v/>
      </c>
      <c r="U676" t="str">
        <f t="shared" si="3"/>
        <v/>
      </c>
      <c r="V676" s="2">
        <v>0.0</v>
      </c>
      <c r="Y676" t="str">
        <f t="shared" si="4"/>
        <v/>
      </c>
      <c r="AB676" t="str">
        <f t="shared" si="5"/>
        <v/>
      </c>
      <c r="AE676" t="str">
        <f t="shared" si="6"/>
        <v/>
      </c>
      <c r="AH676" s="2" t="s">
        <v>114</v>
      </c>
      <c r="AI676" s="11">
        <f>if(surveydata3!AE675="", 0, 1)</f>
        <v>0</v>
      </c>
      <c r="AJ676" s="11">
        <f>if(surveydata3!AF675="", 0, 1)</f>
        <v>0</v>
      </c>
      <c r="AK676" s="11">
        <f>if(surveydata3!AG675="", 0, 1)</f>
        <v>0</v>
      </c>
      <c r="AL676" s="11">
        <f>if(surveydata3!AH675="", 0, 1)</f>
        <v>1</v>
      </c>
      <c r="AM676" s="11">
        <f>if(surveydata3!AI675="", 0, 1)</f>
        <v>0</v>
      </c>
      <c r="AN676" s="11">
        <f>if(surveydata3!AJ675="", 0, 1)</f>
        <v>0</v>
      </c>
      <c r="AO676" s="11">
        <f>if(surveydata3!AK675="", 0, 1)</f>
        <v>0</v>
      </c>
      <c r="AP676" s="11">
        <f>if(surveydata3!AL675="", 0, 1)</f>
        <v>1</v>
      </c>
      <c r="AQ676" s="11">
        <f>if(surveydata3!AM675="", 0, 1)</f>
        <v>0</v>
      </c>
      <c r="AR676" s="11">
        <f>if(surveydata3!AN675="", 0, 1)</f>
        <v>0</v>
      </c>
      <c r="AS676" s="2" t="s">
        <v>79</v>
      </c>
      <c r="AU676" t="str">
        <f t="shared" si="7"/>
        <v>Slack Channel</v>
      </c>
      <c r="AV676" s="2">
        <v>6.0</v>
      </c>
      <c r="AX676">
        <f t="shared" si="8"/>
        <v>6</v>
      </c>
      <c r="AZ676" s="2">
        <v>13.0</v>
      </c>
      <c r="BA676">
        <f t="shared" si="9"/>
        <v>13</v>
      </c>
      <c r="BB676" s="2">
        <v>20.0</v>
      </c>
      <c r="BC676" s="2" t="s">
        <v>3164</v>
      </c>
      <c r="BD676" s="2" t="s">
        <v>101</v>
      </c>
      <c r="BF676" t="str">
        <f t="shared" si="10"/>
        <v>Google</v>
      </c>
      <c r="BG676" s="2">
        <v>9.0</v>
      </c>
      <c r="BH676" s="2" t="s">
        <v>3165</v>
      </c>
      <c r="BI676" s="2" t="s">
        <v>3166</v>
      </c>
      <c r="BJ676" s="2" t="s">
        <v>3167</v>
      </c>
      <c r="BK676" s="2">
        <v>1.0</v>
      </c>
    </row>
    <row r="677">
      <c r="A677" s="2">
        <v>674.0</v>
      </c>
      <c r="B677">
        <f>if(surveydata3!D676="", 0, 1)</f>
        <v>1</v>
      </c>
      <c r="C677">
        <f>if(surveydata3!E676="", 0, 1)</f>
        <v>0</v>
      </c>
      <c r="D677">
        <f>if(surveydata3!F676="", 0, 1)</f>
        <v>0</v>
      </c>
      <c r="E677">
        <f>if(surveydata3!G676="", 0, 1)</f>
        <v>0</v>
      </c>
      <c r="F677">
        <f>if(surveydata3!H676="", 0, 1)</f>
        <v>1</v>
      </c>
      <c r="G677">
        <f>if(surveydata3!I676="", 0, 1)</f>
        <v>0</v>
      </c>
      <c r="H677" s="4">
        <v>32513.0</v>
      </c>
      <c r="I677" s="2">
        <f t="shared" si="1"/>
        <v>29</v>
      </c>
      <c r="J677" s="2">
        <v>6.0</v>
      </c>
      <c r="K677" s="2">
        <v>45.0</v>
      </c>
      <c r="L677" s="2">
        <v>10.0</v>
      </c>
      <c r="M677" s="2">
        <v>1.0</v>
      </c>
      <c r="N677" s="2" t="s">
        <v>291</v>
      </c>
      <c r="O677" s="2">
        <v>0.0</v>
      </c>
      <c r="P677" s="2" t="s">
        <v>89</v>
      </c>
      <c r="R677" t="str">
        <f t="shared" si="2"/>
        <v>t-shirt</v>
      </c>
      <c r="S677" s="2" t="s">
        <v>135</v>
      </c>
      <c r="U677" t="str">
        <f t="shared" si="3"/>
        <v>“A quality life demands quality questions”</v>
      </c>
      <c r="V677" s="2">
        <v>1.0</v>
      </c>
      <c r="W677" s="2" t="s">
        <v>91</v>
      </c>
      <c r="Y677" t="str">
        <f t="shared" si="4"/>
        <v>Educator / Instructor</v>
      </c>
      <c r="Z677" s="2" t="s">
        <v>147</v>
      </c>
      <c r="AB677" t="str">
        <f t="shared" si="5"/>
        <v>Not Applicable</v>
      </c>
      <c r="AC677" s="2" t="s">
        <v>76</v>
      </c>
      <c r="AE677" t="str">
        <f t="shared" si="6"/>
        <v>Education</v>
      </c>
      <c r="AF677" s="2">
        <v>5.0</v>
      </c>
      <c r="AG677" s="2" t="s">
        <v>3168</v>
      </c>
      <c r="AH677" s="2" t="s">
        <v>78</v>
      </c>
      <c r="AI677" s="11">
        <f>if(surveydata3!AE676="", 0, 1)</f>
        <v>0</v>
      </c>
      <c r="AJ677" s="11">
        <f>if(surveydata3!AF676="", 0, 1)</f>
        <v>0</v>
      </c>
      <c r="AK677" s="11">
        <f>if(surveydata3!AG676="", 0, 1)</f>
        <v>1</v>
      </c>
      <c r="AL677" s="11">
        <f>if(surveydata3!AH676="", 0, 1)</f>
        <v>0</v>
      </c>
      <c r="AM677" s="11">
        <f>if(surveydata3!AI676="", 0, 1)</f>
        <v>0</v>
      </c>
      <c r="AN677" s="11">
        <f>if(surveydata3!AJ676="", 0, 1)</f>
        <v>0</v>
      </c>
      <c r="AO677" s="11">
        <f>if(surveydata3!AK676="", 0, 1)</f>
        <v>0</v>
      </c>
      <c r="AP677" s="11">
        <f>if(surveydata3!AL676="", 0, 1)</f>
        <v>0</v>
      </c>
      <c r="AQ677" s="11">
        <f>if(surveydata3!AM676="", 0, 1)</f>
        <v>0</v>
      </c>
      <c r="AR677" s="11">
        <f>if(surveydata3!AN676="", 0, 1)</f>
        <v>0</v>
      </c>
      <c r="AS677" s="2" t="s">
        <v>97</v>
      </c>
      <c r="AU677" t="str">
        <f t="shared" si="7"/>
        <v>Forums</v>
      </c>
      <c r="AW677" s="2">
        <v>10.0</v>
      </c>
      <c r="AX677">
        <f t="shared" si="8"/>
        <v>10</v>
      </c>
      <c r="AZ677" s="2">
        <v>20.0</v>
      </c>
      <c r="BA677">
        <f t="shared" si="9"/>
        <v>20</v>
      </c>
      <c r="BB677" s="2">
        <v>10.0</v>
      </c>
      <c r="BC677" s="2" t="s">
        <v>3169</v>
      </c>
      <c r="BD677" s="2" t="s">
        <v>478</v>
      </c>
      <c r="BF677" t="str">
        <f t="shared" si="10"/>
        <v>LinkedIn</v>
      </c>
      <c r="BG677" s="2">
        <v>8.0</v>
      </c>
      <c r="BH677" s="2" t="s">
        <v>3170</v>
      </c>
      <c r="BI677" s="2" t="s">
        <v>3171</v>
      </c>
      <c r="BJ677" s="2" t="s">
        <v>3170</v>
      </c>
      <c r="BK677" s="2">
        <v>0.0</v>
      </c>
    </row>
    <row r="678">
      <c r="A678" s="2">
        <v>675.0</v>
      </c>
      <c r="B678">
        <f>if(surveydata3!D677="", 0, 1)</f>
        <v>0</v>
      </c>
      <c r="C678">
        <f>if(surveydata3!E677="", 0, 1)</f>
        <v>1</v>
      </c>
      <c r="D678">
        <f>if(surveydata3!F677="", 0, 1)</f>
        <v>0</v>
      </c>
      <c r="E678">
        <f>if(surveydata3!G677="", 0, 1)</f>
        <v>0</v>
      </c>
      <c r="F678">
        <f>if(surveydata3!H677="", 0, 1)</f>
        <v>1</v>
      </c>
      <c r="G678">
        <f>if(surveydata3!I677="", 0, 1)</f>
        <v>0</v>
      </c>
      <c r="H678" s="4">
        <v>32663.0</v>
      </c>
      <c r="I678" s="2">
        <f t="shared" si="1"/>
        <v>29</v>
      </c>
      <c r="J678" s="2">
        <v>6.0</v>
      </c>
      <c r="K678" s="2">
        <v>120.0</v>
      </c>
      <c r="L678" s="2">
        <v>12.0</v>
      </c>
      <c r="M678" s="2">
        <v>10.0</v>
      </c>
      <c r="N678" s="2" t="s">
        <v>167</v>
      </c>
      <c r="O678" s="2">
        <v>1.0</v>
      </c>
      <c r="R678" t="str">
        <f t="shared" si="2"/>
        <v/>
      </c>
      <c r="U678" t="str">
        <f t="shared" si="3"/>
        <v/>
      </c>
      <c r="V678" s="2">
        <v>1.0</v>
      </c>
      <c r="W678" s="2" t="s">
        <v>213</v>
      </c>
      <c r="Y678" t="str">
        <f t="shared" si="4"/>
        <v>Business Intelligence / Business Analyst</v>
      </c>
      <c r="Z678" s="2" t="s">
        <v>111</v>
      </c>
      <c r="AB678" t="str">
        <f t="shared" si="5"/>
        <v>Individual Contributor</v>
      </c>
      <c r="AC678" s="2" t="s">
        <v>123</v>
      </c>
      <c r="AE678" t="str">
        <f t="shared" si="6"/>
        <v>Technology &amp; Internet</v>
      </c>
      <c r="AF678" s="2">
        <v>1.0</v>
      </c>
      <c r="AG678" s="2" t="s">
        <v>3172</v>
      </c>
      <c r="AH678" s="2" t="s">
        <v>114</v>
      </c>
      <c r="AI678" s="11">
        <f>if(surveydata3!AE677="", 0, 1)</f>
        <v>0</v>
      </c>
      <c r="AJ678" s="11">
        <f>if(surveydata3!AF677="", 0, 1)</f>
        <v>0</v>
      </c>
      <c r="AK678" s="11">
        <f>if(surveydata3!AG677="", 0, 1)</f>
        <v>0</v>
      </c>
      <c r="AL678" s="11">
        <f>if(surveydata3!AH677="", 0, 1)</f>
        <v>0</v>
      </c>
      <c r="AM678" s="11">
        <f>if(surveydata3!AI677="", 0, 1)</f>
        <v>0</v>
      </c>
      <c r="AN678" s="11">
        <f>if(surveydata3!AJ677="", 0, 1)</f>
        <v>1</v>
      </c>
      <c r="AO678" s="11">
        <f>if(surveydata3!AK677="", 0, 1)</f>
        <v>0</v>
      </c>
      <c r="AP678" s="11">
        <f>if(surveydata3!AL677="", 0, 1)</f>
        <v>0</v>
      </c>
      <c r="AQ678" s="11">
        <f>if(surveydata3!AM677="", 0, 1)</f>
        <v>0</v>
      </c>
      <c r="AR678" s="11">
        <f>if(surveydata3!AN677="", 0, 1)</f>
        <v>0</v>
      </c>
      <c r="AS678" s="2" t="s">
        <v>79</v>
      </c>
      <c r="AU678" t="str">
        <f t="shared" si="7"/>
        <v>Slack Channel</v>
      </c>
      <c r="AV678" s="2">
        <v>5.0</v>
      </c>
      <c r="AX678">
        <f t="shared" si="8"/>
        <v>5</v>
      </c>
      <c r="AY678" s="2">
        <v>3.0</v>
      </c>
      <c r="BA678">
        <f t="shared" si="9"/>
        <v>3</v>
      </c>
      <c r="BB678" s="2">
        <v>8.0</v>
      </c>
      <c r="BC678" s="2" t="s">
        <v>3173</v>
      </c>
      <c r="BD678" s="2" t="s">
        <v>101</v>
      </c>
      <c r="BF678" t="str">
        <f t="shared" si="10"/>
        <v>Google</v>
      </c>
      <c r="BG678" s="2">
        <v>8.0</v>
      </c>
      <c r="BH678" s="2" t="s">
        <v>3174</v>
      </c>
      <c r="BI678" s="2" t="s">
        <v>3175</v>
      </c>
      <c r="BJ678" s="2" t="s">
        <v>3176</v>
      </c>
      <c r="BK678" s="2">
        <v>1.0</v>
      </c>
    </row>
    <row r="679">
      <c r="A679" s="2">
        <v>676.0</v>
      </c>
      <c r="B679">
        <f>if(surveydata3!D678="", 0, 1)</f>
        <v>1</v>
      </c>
      <c r="C679">
        <f>if(surveydata3!E678="", 0, 1)</f>
        <v>0</v>
      </c>
      <c r="D679">
        <f>if(surveydata3!F678="", 0, 1)</f>
        <v>0</v>
      </c>
      <c r="E679">
        <f>if(surveydata3!G678="", 0, 1)</f>
        <v>0</v>
      </c>
      <c r="F679">
        <f>if(surveydata3!H678="", 0, 1)</f>
        <v>0</v>
      </c>
      <c r="G679">
        <f>if(surveydata3!I678="", 0, 1)</f>
        <v>0</v>
      </c>
      <c r="H679" s="4">
        <v>26873.0</v>
      </c>
      <c r="I679" s="2">
        <f t="shared" si="1"/>
        <v>45</v>
      </c>
      <c r="J679" s="2">
        <v>5.0</v>
      </c>
      <c r="K679" s="2">
        <v>120.0</v>
      </c>
      <c r="L679" s="2">
        <v>14.0</v>
      </c>
      <c r="M679" s="2">
        <v>6.0</v>
      </c>
      <c r="N679" s="2" t="s">
        <v>291</v>
      </c>
      <c r="O679" s="2">
        <v>1.0</v>
      </c>
      <c r="R679" t="str">
        <f t="shared" si="2"/>
        <v/>
      </c>
      <c r="U679" t="str">
        <f t="shared" si="3"/>
        <v/>
      </c>
      <c r="V679" s="2">
        <v>1.0</v>
      </c>
      <c r="W679" s="2" t="s">
        <v>315</v>
      </c>
      <c r="Y679" t="str">
        <f t="shared" si="4"/>
        <v>Software Engineer</v>
      </c>
      <c r="Z679" s="2" t="s">
        <v>207</v>
      </c>
      <c r="AB679" t="str">
        <f t="shared" si="5"/>
        <v>C-Level</v>
      </c>
      <c r="AC679" s="2" t="s">
        <v>228</v>
      </c>
      <c r="AE679" t="str">
        <f t="shared" si="6"/>
        <v>Healthcare and Pharmaceuticals</v>
      </c>
      <c r="AF679" s="2">
        <v>15.0</v>
      </c>
      <c r="AG679" s="2" t="s">
        <v>3177</v>
      </c>
      <c r="AH679" s="2" t="s">
        <v>78</v>
      </c>
      <c r="AI679" s="11">
        <f>if(surveydata3!AE678="", 0, 1)</f>
        <v>0</v>
      </c>
      <c r="AJ679" s="11">
        <f>if(surveydata3!AF678="", 0, 1)</f>
        <v>0</v>
      </c>
      <c r="AK679" s="11">
        <f>if(surveydata3!AG678="", 0, 1)</f>
        <v>0</v>
      </c>
      <c r="AL679" s="11">
        <f>if(surveydata3!AH678="", 0, 1)</f>
        <v>0</v>
      </c>
      <c r="AM679" s="11">
        <f>if(surveydata3!AI678="", 0, 1)</f>
        <v>0</v>
      </c>
      <c r="AN679" s="11">
        <f>if(surveydata3!AJ678="", 0, 1)</f>
        <v>0</v>
      </c>
      <c r="AO679" s="11">
        <f>if(surveydata3!AK678="", 0, 1)</f>
        <v>0</v>
      </c>
      <c r="AP679" s="11">
        <f>if(surveydata3!AL678="", 0, 1)</f>
        <v>0</v>
      </c>
      <c r="AQ679" s="11">
        <f>if(surveydata3!AM678="", 0, 1)</f>
        <v>1</v>
      </c>
      <c r="AR679" s="11">
        <f>if(surveydata3!AN678="", 0, 1)</f>
        <v>0</v>
      </c>
      <c r="AU679" t="str">
        <f t="shared" si="7"/>
        <v/>
      </c>
      <c r="AX679" t="str">
        <f t="shared" si="8"/>
        <v/>
      </c>
      <c r="BA679" t="str">
        <f t="shared" si="9"/>
        <v/>
      </c>
      <c r="BD679" s="2" t="s">
        <v>101</v>
      </c>
      <c r="BF679" t="str">
        <f t="shared" si="10"/>
        <v>Google</v>
      </c>
      <c r="BG679" s="2">
        <v>10.0</v>
      </c>
      <c r="BH679" s="2" t="s">
        <v>102</v>
      </c>
      <c r="BI679" s="2" t="s">
        <v>3178</v>
      </c>
      <c r="BJ679" s="2" t="s">
        <v>3179</v>
      </c>
      <c r="BK679" s="2">
        <v>0.0</v>
      </c>
    </row>
    <row r="680">
      <c r="A680" s="2">
        <v>677.0</v>
      </c>
      <c r="B680">
        <f>if(surveydata3!D679="", 0, 1)</f>
        <v>1</v>
      </c>
      <c r="C680">
        <f>if(surveydata3!E679="", 0, 1)</f>
        <v>0</v>
      </c>
      <c r="D680">
        <f>if(surveydata3!F679="", 0, 1)</f>
        <v>0</v>
      </c>
      <c r="E680">
        <f>if(surveydata3!G679="", 0, 1)</f>
        <v>0</v>
      </c>
      <c r="F680">
        <f>if(surveydata3!H679="", 0, 1)</f>
        <v>0</v>
      </c>
      <c r="G680">
        <f>if(surveydata3!I679="", 0, 1)</f>
        <v>0</v>
      </c>
      <c r="H680" s="4">
        <v>30279.0</v>
      </c>
      <c r="I680" s="2">
        <f t="shared" si="1"/>
        <v>35</v>
      </c>
      <c r="J680" s="2">
        <v>8.0</v>
      </c>
      <c r="K680" s="2">
        <v>2.0</v>
      </c>
      <c r="L680" s="2">
        <v>8.0</v>
      </c>
      <c r="M680" s="2">
        <v>1.0</v>
      </c>
      <c r="N680" s="2" t="s">
        <v>106</v>
      </c>
      <c r="O680" s="2">
        <v>0.0</v>
      </c>
      <c r="P680" s="2" t="s">
        <v>89</v>
      </c>
      <c r="R680" t="str">
        <f t="shared" si="2"/>
        <v>t-shirt</v>
      </c>
      <c r="S680" s="2" t="s">
        <v>90</v>
      </c>
      <c r="U680" t="str">
        <f t="shared" si="3"/>
        <v>”Math - all the cool kids are doing it”</v>
      </c>
      <c r="V680" s="2">
        <v>1.0</v>
      </c>
      <c r="W680" s="2" t="s">
        <v>36</v>
      </c>
      <c r="Y680" t="str">
        <f t="shared" si="4"/>
        <v>Machine Learning Engineer</v>
      </c>
      <c r="Z680" s="2" t="s">
        <v>111</v>
      </c>
      <c r="AB680" t="str">
        <f t="shared" si="5"/>
        <v>Individual Contributor</v>
      </c>
      <c r="AC680" s="2" t="s">
        <v>76</v>
      </c>
      <c r="AE680" t="str">
        <f t="shared" si="6"/>
        <v>Education</v>
      </c>
      <c r="AF680" s="2">
        <v>2.0</v>
      </c>
      <c r="AG680" s="2" t="s">
        <v>3180</v>
      </c>
      <c r="AH680" s="2" t="s">
        <v>114</v>
      </c>
      <c r="AI680" s="11">
        <f>if(surveydata3!AE679="", 0, 1)</f>
        <v>0</v>
      </c>
      <c r="AJ680" s="11">
        <f>if(surveydata3!AF679="", 0, 1)</f>
        <v>0</v>
      </c>
      <c r="AK680" s="11">
        <f>if(surveydata3!AG679="", 0, 1)</f>
        <v>0</v>
      </c>
      <c r="AL680" s="11">
        <f>if(surveydata3!AH679="", 0, 1)</f>
        <v>0</v>
      </c>
      <c r="AM680" s="11">
        <f>if(surveydata3!AI679="", 0, 1)</f>
        <v>0</v>
      </c>
      <c r="AN680" s="11">
        <f>if(surveydata3!AJ679="", 0, 1)</f>
        <v>1</v>
      </c>
      <c r="AO680" s="11">
        <f>if(surveydata3!AK679="", 0, 1)</f>
        <v>0</v>
      </c>
      <c r="AP680" s="11">
        <f>if(surveydata3!AL679="", 0, 1)</f>
        <v>0</v>
      </c>
      <c r="AQ680" s="11">
        <f>if(surveydata3!AM679="", 0, 1)</f>
        <v>0</v>
      </c>
      <c r="AR680" s="11">
        <f>if(surveydata3!AN679="", 0, 1)</f>
        <v>0</v>
      </c>
      <c r="AS680" s="2" t="s">
        <v>79</v>
      </c>
      <c r="AU680" t="str">
        <f t="shared" si="7"/>
        <v>Slack Channel</v>
      </c>
      <c r="AV680" s="2">
        <v>6.0</v>
      </c>
      <c r="AX680">
        <f t="shared" si="8"/>
        <v>6</v>
      </c>
      <c r="AY680" s="2">
        <v>3.0</v>
      </c>
      <c r="BA680">
        <f t="shared" si="9"/>
        <v>3</v>
      </c>
      <c r="BB680" s="2">
        <v>3.0</v>
      </c>
      <c r="BC680" s="2" t="s">
        <v>3181</v>
      </c>
      <c r="BD680" s="2" t="s">
        <v>101</v>
      </c>
      <c r="BF680" t="str">
        <f t="shared" si="10"/>
        <v>Google</v>
      </c>
      <c r="BG680" s="2">
        <v>8.0</v>
      </c>
      <c r="BH680" s="2" t="s">
        <v>3182</v>
      </c>
      <c r="BI680" s="2" t="s">
        <v>3183</v>
      </c>
      <c r="BJ680" s="2" t="s">
        <v>3184</v>
      </c>
      <c r="BK680" s="2">
        <v>0.0</v>
      </c>
    </row>
    <row r="681">
      <c r="A681" s="2">
        <v>678.0</v>
      </c>
      <c r="B681">
        <f>if(surveydata3!D680="", 0, 1)</f>
        <v>0</v>
      </c>
      <c r="C681">
        <f>if(surveydata3!E680="", 0, 1)</f>
        <v>1</v>
      </c>
      <c r="D681">
        <f>if(surveydata3!F680="", 0, 1)</f>
        <v>0</v>
      </c>
      <c r="E681">
        <f>if(surveydata3!G680="", 0, 1)</f>
        <v>0</v>
      </c>
      <c r="F681">
        <f>if(surveydata3!H680="", 0, 1)</f>
        <v>0</v>
      </c>
      <c r="G681">
        <f>if(surveydata3!I680="", 0, 1)</f>
        <v>0</v>
      </c>
      <c r="H681" s="4">
        <v>32960.0</v>
      </c>
      <c r="I681" s="2">
        <f t="shared" si="1"/>
        <v>28</v>
      </c>
      <c r="J681" s="2">
        <v>7.0</v>
      </c>
      <c r="K681" s="2">
        <v>60.0</v>
      </c>
      <c r="L681" s="2">
        <v>7.0</v>
      </c>
      <c r="M681" s="2">
        <v>5.0</v>
      </c>
      <c r="N681" s="2" t="s">
        <v>327</v>
      </c>
      <c r="O681" s="2">
        <v>1.0</v>
      </c>
      <c r="R681" t="str">
        <f t="shared" si="2"/>
        <v/>
      </c>
      <c r="U681" t="str">
        <f t="shared" si="3"/>
        <v/>
      </c>
      <c r="V681" s="2">
        <v>1.0</v>
      </c>
      <c r="W681" s="2" t="s">
        <v>121</v>
      </c>
      <c r="Y681" t="str">
        <f t="shared" si="4"/>
        <v>Data Engineer</v>
      </c>
      <c r="Z681" s="2" t="s">
        <v>111</v>
      </c>
      <c r="AB681" t="str">
        <f t="shared" si="5"/>
        <v>Individual Contributor</v>
      </c>
      <c r="AC681" s="2" t="s">
        <v>123</v>
      </c>
      <c r="AE681" t="str">
        <f t="shared" si="6"/>
        <v>Technology &amp; Internet</v>
      </c>
      <c r="AF681" s="2">
        <v>2.0</v>
      </c>
      <c r="AG681" s="2" t="s">
        <v>1627</v>
      </c>
      <c r="AH681" s="2" t="s">
        <v>114</v>
      </c>
      <c r="AI681" s="11">
        <f>if(surveydata3!AE680="", 0, 1)</f>
        <v>0</v>
      </c>
      <c r="AJ681" s="11">
        <f>if(surveydata3!AF680="", 0, 1)</f>
        <v>0</v>
      </c>
      <c r="AK681" s="11">
        <f>if(surveydata3!AG680="", 0, 1)</f>
        <v>1</v>
      </c>
      <c r="AL681" s="11">
        <f>if(surveydata3!AH680="", 0, 1)</f>
        <v>0</v>
      </c>
      <c r="AM681" s="11">
        <f>if(surveydata3!AI680="", 0, 1)</f>
        <v>0</v>
      </c>
      <c r="AN681" s="11">
        <f>if(surveydata3!AJ680="", 0, 1)</f>
        <v>0</v>
      </c>
      <c r="AO681" s="11">
        <f>if(surveydata3!AK680="", 0, 1)</f>
        <v>0</v>
      </c>
      <c r="AP681" s="11">
        <f>if(surveydata3!AL680="", 0, 1)</f>
        <v>0</v>
      </c>
      <c r="AQ681" s="11">
        <f>if(surveydata3!AM680="", 0, 1)</f>
        <v>0</v>
      </c>
      <c r="AR681" s="11">
        <f>if(surveydata3!AN680="", 0, 1)</f>
        <v>0</v>
      </c>
      <c r="AS681" s="2" t="s">
        <v>116</v>
      </c>
      <c r="AU681" t="str">
        <f t="shared" si="7"/>
        <v>Stack Overflow</v>
      </c>
      <c r="AV681" s="2">
        <v>3.0</v>
      </c>
      <c r="AX681">
        <f t="shared" si="8"/>
        <v>3</v>
      </c>
      <c r="AY681" s="2">
        <v>5.0</v>
      </c>
      <c r="BA681">
        <f t="shared" si="9"/>
        <v>5</v>
      </c>
      <c r="BB681" s="2">
        <v>168.0</v>
      </c>
      <c r="BC681" s="2" t="s">
        <v>3185</v>
      </c>
      <c r="BD681" s="2" t="s">
        <v>84</v>
      </c>
      <c r="BF681" t="str">
        <f t="shared" si="10"/>
        <v>Friend / word of mouth</v>
      </c>
      <c r="BG681" s="2">
        <v>9.0</v>
      </c>
      <c r="BH681" s="2" t="s">
        <v>3186</v>
      </c>
      <c r="BI681" s="2" t="s">
        <v>3187</v>
      </c>
      <c r="BJ681" s="2" t="s">
        <v>3188</v>
      </c>
      <c r="BK681" s="2">
        <v>1.0</v>
      </c>
    </row>
    <row r="682">
      <c r="A682" s="2">
        <v>679.0</v>
      </c>
      <c r="B682">
        <f>if(surveydata3!D681="", 0, 1)</f>
        <v>0</v>
      </c>
      <c r="C682">
        <f>if(surveydata3!E681="", 0, 1)</f>
        <v>1</v>
      </c>
      <c r="D682">
        <f>if(surveydata3!F681="", 0, 1)</f>
        <v>0</v>
      </c>
      <c r="E682">
        <f>if(surveydata3!G681="", 0, 1)</f>
        <v>0</v>
      </c>
      <c r="F682">
        <f>if(surveydata3!H681="", 0, 1)</f>
        <v>1</v>
      </c>
      <c r="G682">
        <f>if(surveydata3!I681="", 0, 1)</f>
        <v>0</v>
      </c>
      <c r="H682" s="4">
        <v>33896.0</v>
      </c>
      <c r="I682" s="2">
        <f t="shared" si="1"/>
        <v>25</v>
      </c>
      <c r="J682" s="2">
        <v>6.0</v>
      </c>
      <c r="K682" s="2">
        <v>60.0</v>
      </c>
      <c r="L682" s="2">
        <v>14.0</v>
      </c>
      <c r="M682" s="2">
        <v>4.0</v>
      </c>
      <c r="N682" s="2" t="s">
        <v>167</v>
      </c>
      <c r="O682" s="2">
        <v>0.0</v>
      </c>
      <c r="P682" s="2" t="s">
        <v>71</v>
      </c>
      <c r="R682" t="str">
        <f t="shared" si="2"/>
        <v>hoodie</v>
      </c>
      <c r="S682" s="2" t="s">
        <v>130</v>
      </c>
      <c r="U682" t="str">
        <f t="shared" si="3"/>
        <v>“Machine learning for life”</v>
      </c>
      <c r="V682" s="2">
        <v>1.0</v>
      </c>
      <c r="W682" s="2" t="s">
        <v>35</v>
      </c>
      <c r="Y682" t="str">
        <f t="shared" si="4"/>
        <v>Data Analyst</v>
      </c>
      <c r="AA682" s="2" t="s">
        <v>361</v>
      </c>
      <c r="AB682" t="str">
        <f t="shared" si="5"/>
        <v>Senior</v>
      </c>
      <c r="AD682" s="2" t="s">
        <v>3189</v>
      </c>
      <c r="AE682" t="str">
        <f t="shared" si="6"/>
        <v>Video Games</v>
      </c>
      <c r="AF682" s="2">
        <v>3.0</v>
      </c>
      <c r="AG682" s="2" t="s">
        <v>3190</v>
      </c>
      <c r="AH682" s="2" t="s">
        <v>78</v>
      </c>
      <c r="AI682" s="11">
        <f>if(surveydata3!AE681="", 0, 1)</f>
        <v>0</v>
      </c>
      <c r="AJ682" s="11">
        <f>if(surveydata3!AF681="", 0, 1)</f>
        <v>0</v>
      </c>
      <c r="AK682" s="11">
        <f>if(surveydata3!AG681="", 0, 1)</f>
        <v>0</v>
      </c>
      <c r="AL682" s="11">
        <f>if(surveydata3!AH681="", 0, 1)</f>
        <v>0</v>
      </c>
      <c r="AM682" s="11">
        <f>if(surveydata3!AI681="", 0, 1)</f>
        <v>0</v>
      </c>
      <c r="AN682" s="11">
        <f>if(surveydata3!AJ681="", 0, 1)</f>
        <v>0</v>
      </c>
      <c r="AO682" s="11">
        <f>if(surveydata3!AK681="", 0, 1)</f>
        <v>0</v>
      </c>
      <c r="AP682" s="11">
        <f>if(surveydata3!AL681="", 0, 1)</f>
        <v>0</v>
      </c>
      <c r="AQ682" s="11">
        <f>if(surveydata3!AM681="", 0, 1)</f>
        <v>1</v>
      </c>
      <c r="AR682" s="11">
        <f>if(surveydata3!AN681="", 0, 1)</f>
        <v>0</v>
      </c>
      <c r="AU682" t="str">
        <f t="shared" si="7"/>
        <v/>
      </c>
      <c r="AX682" t="str">
        <f t="shared" si="8"/>
        <v/>
      </c>
      <c r="BA682" t="str">
        <f t="shared" si="9"/>
        <v/>
      </c>
      <c r="BD682" s="2" t="s">
        <v>101</v>
      </c>
      <c r="BF682" t="str">
        <f t="shared" si="10"/>
        <v>Google</v>
      </c>
      <c r="BG682" s="2">
        <v>10.0</v>
      </c>
      <c r="BH682" s="2" t="s">
        <v>3191</v>
      </c>
      <c r="BI682" s="2" t="s">
        <v>3192</v>
      </c>
      <c r="BJ682" s="2" t="s">
        <v>3193</v>
      </c>
      <c r="BK682" s="2">
        <v>1.0</v>
      </c>
    </row>
    <row r="683">
      <c r="A683" s="2">
        <v>680.0</v>
      </c>
      <c r="B683">
        <f>if(surveydata3!D682="", 0, 1)</f>
        <v>0</v>
      </c>
      <c r="C683">
        <f>if(surveydata3!E682="", 0, 1)</f>
        <v>1</v>
      </c>
      <c r="D683">
        <f>if(surveydata3!F682="", 0, 1)</f>
        <v>0</v>
      </c>
      <c r="E683">
        <f>if(surveydata3!G682="", 0, 1)</f>
        <v>0</v>
      </c>
      <c r="F683">
        <f>if(surveydata3!H682="", 0, 1)</f>
        <v>1</v>
      </c>
      <c r="G683">
        <f>if(surveydata3!I682="", 0, 1)</f>
        <v>0</v>
      </c>
      <c r="H683" s="4">
        <v>30214.0</v>
      </c>
      <c r="I683" s="2">
        <f t="shared" si="1"/>
        <v>35</v>
      </c>
      <c r="J683" s="2">
        <v>6.0</v>
      </c>
      <c r="K683" s="2">
        <v>30.0</v>
      </c>
      <c r="L683" s="2">
        <v>15.0</v>
      </c>
      <c r="M683" s="2">
        <v>16.0</v>
      </c>
      <c r="N683" s="2" t="s">
        <v>291</v>
      </c>
      <c r="O683" s="2">
        <v>1.0</v>
      </c>
      <c r="R683" t="str">
        <f t="shared" si="2"/>
        <v/>
      </c>
      <c r="U683" t="str">
        <f t="shared" si="3"/>
        <v/>
      </c>
      <c r="V683" s="2">
        <v>1.0</v>
      </c>
      <c r="W683" s="2" t="s">
        <v>515</v>
      </c>
      <c r="Y683" t="str">
        <f t="shared" si="4"/>
        <v>Research</v>
      </c>
      <c r="AA683" s="2" t="s">
        <v>714</v>
      </c>
      <c r="AB683" t="str">
        <f t="shared" si="5"/>
        <v>Research Assistant</v>
      </c>
      <c r="AD683" s="2" t="s">
        <v>3194</v>
      </c>
      <c r="AE683" t="str">
        <f t="shared" si="6"/>
        <v>Applied Research / Semiconductor</v>
      </c>
      <c r="AF683" s="2">
        <v>2.0</v>
      </c>
      <c r="AG683" s="2" t="s">
        <v>3195</v>
      </c>
      <c r="AH683" s="2" t="s">
        <v>114</v>
      </c>
      <c r="AI683" s="11">
        <f>if(surveydata3!AE682="", 0, 1)</f>
        <v>0</v>
      </c>
      <c r="AJ683" s="11">
        <f>if(surveydata3!AF682="", 0, 1)</f>
        <v>0</v>
      </c>
      <c r="AK683" s="11">
        <f>if(surveydata3!AG682="", 0, 1)</f>
        <v>0</v>
      </c>
      <c r="AL683" s="11">
        <f>if(surveydata3!AH682="", 0, 1)</f>
        <v>0</v>
      </c>
      <c r="AM683" s="11">
        <f>if(surveydata3!AI682="", 0, 1)</f>
        <v>0</v>
      </c>
      <c r="AN683" s="11">
        <f>if(surveydata3!AJ682="", 0, 1)</f>
        <v>0</v>
      </c>
      <c r="AO683" s="11">
        <f>if(surveydata3!AK682="", 0, 1)</f>
        <v>0</v>
      </c>
      <c r="AP683" s="11">
        <f>if(surveydata3!AL682="", 0, 1)</f>
        <v>0</v>
      </c>
      <c r="AQ683" s="11">
        <f>if(surveydata3!AM682="", 0, 1)</f>
        <v>1</v>
      </c>
      <c r="AR683" s="11">
        <f>if(surveydata3!AN682="", 0, 1)</f>
        <v>0</v>
      </c>
      <c r="AU683" t="str">
        <f t="shared" si="7"/>
        <v/>
      </c>
      <c r="AX683" t="str">
        <f t="shared" si="8"/>
        <v/>
      </c>
      <c r="BA683" t="str">
        <f t="shared" si="9"/>
        <v/>
      </c>
      <c r="BD683" s="2" t="s">
        <v>101</v>
      </c>
      <c r="BF683" t="str">
        <f t="shared" si="10"/>
        <v>Google</v>
      </c>
      <c r="BG683" s="2">
        <v>10.0</v>
      </c>
      <c r="BH683" s="2" t="s">
        <v>3196</v>
      </c>
      <c r="BI683" s="2" t="s">
        <v>3197</v>
      </c>
      <c r="BJ683" s="2" t="s">
        <v>3198</v>
      </c>
      <c r="BK683" s="2">
        <v>1.0</v>
      </c>
    </row>
    <row r="684">
      <c r="A684" s="2">
        <v>681.0</v>
      </c>
      <c r="B684">
        <f>if(surveydata3!D683="", 0, 1)</f>
        <v>1</v>
      </c>
      <c r="C684">
        <f>if(surveydata3!E683="", 0, 1)</f>
        <v>0</v>
      </c>
      <c r="D684">
        <f>if(surveydata3!F683="", 0, 1)</f>
        <v>0</v>
      </c>
      <c r="E684">
        <f>if(surveydata3!G683="", 0, 1)</f>
        <v>0</v>
      </c>
      <c r="F684">
        <f>if(surveydata3!H683="", 0, 1)</f>
        <v>0</v>
      </c>
      <c r="G684">
        <f>if(surveydata3!I683="", 0, 1)</f>
        <v>0</v>
      </c>
      <c r="H684" s="4">
        <v>35051.0</v>
      </c>
      <c r="I684" s="2">
        <f t="shared" si="1"/>
        <v>22</v>
      </c>
      <c r="J684" s="2">
        <v>7.0</v>
      </c>
      <c r="K684" s="2">
        <v>10.0</v>
      </c>
      <c r="L684" s="2">
        <v>3.0</v>
      </c>
      <c r="M684" s="2">
        <v>4.0</v>
      </c>
      <c r="N684" s="2" t="s">
        <v>327</v>
      </c>
      <c r="O684" s="2">
        <v>1.0</v>
      </c>
      <c r="R684" t="str">
        <f t="shared" si="2"/>
        <v/>
      </c>
      <c r="U684" t="str">
        <f t="shared" si="3"/>
        <v/>
      </c>
      <c r="V684" s="2">
        <v>1.0</v>
      </c>
      <c r="W684" s="2" t="s">
        <v>315</v>
      </c>
      <c r="Y684" t="str">
        <f t="shared" si="4"/>
        <v>Software Engineer</v>
      </c>
      <c r="Z684" s="2" t="s">
        <v>111</v>
      </c>
      <c r="AB684" t="str">
        <f t="shared" si="5"/>
        <v>Individual Contributor</v>
      </c>
      <c r="AC684" s="2" t="s">
        <v>684</v>
      </c>
      <c r="AE684" t="str">
        <f t="shared" si="6"/>
        <v>Electronics</v>
      </c>
      <c r="AF684" s="2">
        <v>1.0</v>
      </c>
      <c r="AH684" s="2" t="s">
        <v>464</v>
      </c>
      <c r="AI684" s="11">
        <f>if(surveydata3!AE683="", 0, 1)</f>
        <v>0</v>
      </c>
      <c r="AJ684" s="11">
        <f>if(surveydata3!AF683="", 0, 1)</f>
        <v>0</v>
      </c>
      <c r="AK684" s="11">
        <f>if(surveydata3!AG683="", 0, 1)</f>
        <v>0</v>
      </c>
      <c r="AL684" s="11">
        <f>if(surveydata3!AH683="", 0, 1)</f>
        <v>0</v>
      </c>
      <c r="AM684" s="11">
        <f>if(surveydata3!AI683="", 0, 1)</f>
        <v>0</v>
      </c>
      <c r="AN684" s="11">
        <f>if(surveydata3!AJ683="", 0, 1)</f>
        <v>1</v>
      </c>
      <c r="AO684" s="11">
        <f>if(surveydata3!AK683="", 0, 1)</f>
        <v>0</v>
      </c>
      <c r="AP684" s="11">
        <f>if(surveydata3!AL683="", 0, 1)</f>
        <v>0</v>
      </c>
      <c r="AQ684" s="11">
        <f>if(surveydata3!AM683="", 0, 1)</f>
        <v>0</v>
      </c>
      <c r="AR684" s="11">
        <f>if(surveydata3!AN683="", 0, 1)</f>
        <v>0</v>
      </c>
      <c r="AS684" s="2" t="s">
        <v>79</v>
      </c>
      <c r="AU684" t="str">
        <f t="shared" si="7"/>
        <v>Slack Channel</v>
      </c>
      <c r="AV684" s="2">
        <v>5.0</v>
      </c>
      <c r="AX684">
        <f t="shared" si="8"/>
        <v>5</v>
      </c>
      <c r="AZ684" s="2">
        <v>12.0</v>
      </c>
      <c r="BA684">
        <f t="shared" si="9"/>
        <v>12</v>
      </c>
      <c r="BB684" s="2">
        <v>4.0</v>
      </c>
      <c r="BC684" s="2" t="s">
        <v>3199</v>
      </c>
      <c r="BD684" s="2" t="s">
        <v>101</v>
      </c>
      <c r="BF684" t="str">
        <f t="shared" si="10"/>
        <v>Google</v>
      </c>
      <c r="BG684" s="2">
        <v>10.0</v>
      </c>
      <c r="BH684" s="2" t="s">
        <v>3200</v>
      </c>
      <c r="BK684" s="2">
        <v>1.0</v>
      </c>
    </row>
    <row r="685">
      <c r="A685" s="2">
        <v>682.0</v>
      </c>
      <c r="B685">
        <f>if(surveydata3!D684="", 0, 1)</f>
        <v>1</v>
      </c>
      <c r="C685">
        <f>if(surveydata3!E684="", 0, 1)</f>
        <v>0</v>
      </c>
      <c r="D685">
        <f>if(surveydata3!F684="", 0, 1)</f>
        <v>1</v>
      </c>
      <c r="E685">
        <f>if(surveydata3!G684="", 0, 1)</f>
        <v>1</v>
      </c>
      <c r="F685">
        <f>if(surveydata3!H684="", 0, 1)</f>
        <v>1</v>
      </c>
      <c r="G685">
        <f>if(surveydata3!I684="", 0, 1)</f>
        <v>0</v>
      </c>
      <c r="H685" s="4">
        <v>35573.0</v>
      </c>
      <c r="I685" s="2">
        <f t="shared" si="1"/>
        <v>21</v>
      </c>
      <c r="J685" s="2">
        <v>10.0</v>
      </c>
      <c r="K685" s="2">
        <v>20.0</v>
      </c>
      <c r="L685" s="2">
        <v>10.0</v>
      </c>
      <c r="M685" s="2">
        <v>10.0</v>
      </c>
      <c r="N685" s="2" t="s">
        <v>106</v>
      </c>
      <c r="O685" s="2">
        <v>1.0</v>
      </c>
      <c r="R685" t="str">
        <f t="shared" si="2"/>
        <v/>
      </c>
      <c r="U685" t="str">
        <f t="shared" si="3"/>
        <v/>
      </c>
      <c r="V685" s="2">
        <v>0.0</v>
      </c>
      <c r="Y685" t="str">
        <f t="shared" si="4"/>
        <v/>
      </c>
      <c r="AB685" t="str">
        <f t="shared" si="5"/>
        <v/>
      </c>
      <c r="AE685" t="str">
        <f t="shared" si="6"/>
        <v/>
      </c>
      <c r="AH685" s="2" t="s">
        <v>236</v>
      </c>
      <c r="AI685" s="11">
        <f>if(surveydata3!AE684="", 0, 1)</f>
        <v>0</v>
      </c>
      <c r="AJ685" s="11">
        <f>if(surveydata3!AF684="", 0, 1)</f>
        <v>0</v>
      </c>
      <c r="AK685" s="11">
        <f>if(surveydata3!AG684="", 0, 1)</f>
        <v>0</v>
      </c>
      <c r="AL685" s="11">
        <f>if(surveydata3!AH684="", 0, 1)</f>
        <v>0</v>
      </c>
      <c r="AM685" s="11">
        <f>if(surveydata3!AI684="", 0, 1)</f>
        <v>0</v>
      </c>
      <c r="AN685" s="11">
        <f>if(surveydata3!AJ684="", 0, 1)</f>
        <v>1</v>
      </c>
      <c r="AO685" s="11">
        <f>if(surveydata3!AK684="", 0, 1)</f>
        <v>0</v>
      </c>
      <c r="AP685" s="11">
        <f>if(surveydata3!AL684="", 0, 1)</f>
        <v>0</v>
      </c>
      <c r="AQ685" s="11">
        <f>if(surveydata3!AM684="", 0, 1)</f>
        <v>0</v>
      </c>
      <c r="AR685" s="11">
        <f>if(surveydata3!AN684="", 0, 1)</f>
        <v>0</v>
      </c>
      <c r="AS685" s="2" t="s">
        <v>79</v>
      </c>
      <c r="AU685" t="str">
        <f t="shared" si="7"/>
        <v>Slack Channel</v>
      </c>
      <c r="AV685" s="2">
        <v>6.0</v>
      </c>
      <c r="AX685">
        <f t="shared" si="8"/>
        <v>6</v>
      </c>
      <c r="AY685" s="2">
        <v>6.0</v>
      </c>
      <c r="BA685">
        <f t="shared" si="9"/>
        <v>6</v>
      </c>
      <c r="BB685" s="2">
        <v>30.0</v>
      </c>
      <c r="BC685" s="2" t="s">
        <v>3201</v>
      </c>
      <c r="BE685" s="2" t="s">
        <v>3202</v>
      </c>
      <c r="BF685" t="str">
        <f t="shared" si="10"/>
        <v>Youtube channel of Siraj Raval</v>
      </c>
      <c r="BG685" s="2">
        <v>10.0</v>
      </c>
      <c r="BH685" s="2" t="s">
        <v>3203</v>
      </c>
      <c r="BI685" s="2" t="s">
        <v>3204</v>
      </c>
      <c r="BJ685" s="2" t="s">
        <v>3205</v>
      </c>
      <c r="BK685" s="2">
        <v>1.0</v>
      </c>
    </row>
    <row r="686">
      <c r="A686" s="2">
        <v>683.0</v>
      </c>
      <c r="B686">
        <f>if(surveydata3!D685="", 0, 1)</f>
        <v>0</v>
      </c>
      <c r="C686">
        <f>if(surveydata3!E685="", 0, 1)</f>
        <v>0</v>
      </c>
      <c r="D686">
        <f>if(surveydata3!F685="", 0, 1)</f>
        <v>0</v>
      </c>
      <c r="E686">
        <f>if(surveydata3!G685="", 0, 1)</f>
        <v>1</v>
      </c>
      <c r="F686">
        <f>if(surveydata3!H685="", 0, 1)</f>
        <v>0</v>
      </c>
      <c r="G686">
        <f>if(surveydata3!I685="", 0, 1)</f>
        <v>0</v>
      </c>
      <c r="H686" s="4">
        <v>26938.0</v>
      </c>
      <c r="I686" s="2">
        <f t="shared" si="1"/>
        <v>44</v>
      </c>
      <c r="J686" s="2">
        <v>5.0</v>
      </c>
      <c r="K686" s="2">
        <v>120.0</v>
      </c>
      <c r="L686" s="2">
        <v>12.0</v>
      </c>
      <c r="M686" s="2">
        <v>60.0</v>
      </c>
      <c r="N686" s="2" t="s">
        <v>106</v>
      </c>
      <c r="O686" s="2">
        <v>0.0</v>
      </c>
      <c r="Q686" s="2" t="s">
        <v>41</v>
      </c>
      <c r="R686" t="str">
        <f t="shared" si="2"/>
        <v>None</v>
      </c>
      <c r="S686" s="2" t="s">
        <v>135</v>
      </c>
      <c r="U686" t="str">
        <f t="shared" si="3"/>
        <v>“A quality life demands quality questions”</v>
      </c>
      <c r="V686" s="2">
        <v>1.0</v>
      </c>
      <c r="W686" s="2" t="s">
        <v>315</v>
      </c>
      <c r="Y686" t="str">
        <f t="shared" si="4"/>
        <v>Software Engineer</v>
      </c>
      <c r="Z686" s="2" t="s">
        <v>147</v>
      </c>
      <c r="AB686" t="str">
        <f t="shared" si="5"/>
        <v>Not Applicable</v>
      </c>
      <c r="AC686" s="2" t="s">
        <v>457</v>
      </c>
      <c r="AE686" t="str">
        <f t="shared" si="6"/>
        <v>Telecommunications</v>
      </c>
      <c r="AF686" s="2">
        <v>15.0</v>
      </c>
      <c r="AH686" s="2" t="s">
        <v>114</v>
      </c>
      <c r="AI686" s="11">
        <f>if(surveydata3!AE685="", 0, 1)</f>
        <v>0</v>
      </c>
      <c r="AJ686" s="11">
        <f>if(surveydata3!AF685="", 0, 1)</f>
        <v>0</v>
      </c>
      <c r="AK686" s="11">
        <f>if(surveydata3!AG685="", 0, 1)</f>
        <v>0</v>
      </c>
      <c r="AL686" s="11">
        <f>if(surveydata3!AH685="", 0, 1)</f>
        <v>0</v>
      </c>
      <c r="AM686" s="11">
        <f>if(surveydata3!AI685="", 0, 1)</f>
        <v>0</v>
      </c>
      <c r="AN686" s="11">
        <f>if(surveydata3!AJ685="", 0, 1)</f>
        <v>1</v>
      </c>
      <c r="AO686" s="11">
        <f>if(surveydata3!AK685="", 0, 1)</f>
        <v>0</v>
      </c>
      <c r="AP686" s="11">
        <f>if(surveydata3!AL685="", 0, 1)</f>
        <v>0</v>
      </c>
      <c r="AQ686" s="11">
        <f>if(surveydata3!AM685="", 0, 1)</f>
        <v>0</v>
      </c>
      <c r="AR686" s="11">
        <f>if(surveydata3!AN685="", 0, 1)</f>
        <v>0</v>
      </c>
      <c r="AS686" s="2" t="s">
        <v>237</v>
      </c>
      <c r="AU686" t="str">
        <f t="shared" si="7"/>
        <v>Mentor Help (classroom or 1:1 mentors)</v>
      </c>
      <c r="AV686" s="2">
        <v>6.0</v>
      </c>
      <c r="AX686">
        <f t="shared" si="8"/>
        <v>6</v>
      </c>
      <c r="AY686" s="2">
        <v>6.0</v>
      </c>
      <c r="BA686">
        <f t="shared" si="9"/>
        <v>6</v>
      </c>
      <c r="BB686" s="2">
        <v>15.0</v>
      </c>
      <c r="BC686" s="2" t="s">
        <v>102</v>
      </c>
      <c r="BD686" s="2" t="s">
        <v>101</v>
      </c>
      <c r="BF686" t="str">
        <f t="shared" si="10"/>
        <v>Google</v>
      </c>
      <c r="BG686" s="2">
        <v>5.0</v>
      </c>
      <c r="BH686" s="2" t="s">
        <v>3206</v>
      </c>
      <c r="BI686" s="2" t="s">
        <v>41</v>
      </c>
      <c r="BJ686" s="2" t="s">
        <v>41</v>
      </c>
      <c r="BK686" s="2">
        <v>0.0</v>
      </c>
    </row>
    <row r="687">
      <c r="A687" s="2">
        <v>684.0</v>
      </c>
      <c r="B687">
        <f>if(surveydata3!D686="", 0, 1)</f>
        <v>0</v>
      </c>
      <c r="C687">
        <f>if(surveydata3!E686="", 0, 1)</f>
        <v>0</v>
      </c>
      <c r="D687">
        <f>if(surveydata3!F686="", 0, 1)</f>
        <v>0</v>
      </c>
      <c r="E687">
        <f>if(surveydata3!G686="", 0, 1)</f>
        <v>0</v>
      </c>
      <c r="F687">
        <f>if(surveydata3!H686="", 0, 1)</f>
        <v>1</v>
      </c>
      <c r="G687">
        <f>if(surveydata3!I686="", 0, 1)</f>
        <v>0</v>
      </c>
      <c r="H687" s="4">
        <v>28137.0</v>
      </c>
      <c r="I687" s="2">
        <f t="shared" si="1"/>
        <v>41</v>
      </c>
      <c r="J687" s="2">
        <v>7.0</v>
      </c>
      <c r="K687" s="2">
        <v>120.0</v>
      </c>
      <c r="L687" s="2">
        <v>6.0</v>
      </c>
      <c r="M687" s="2">
        <v>3.0</v>
      </c>
      <c r="N687" s="2" t="s">
        <v>437</v>
      </c>
      <c r="O687" s="2">
        <v>0.0</v>
      </c>
      <c r="P687" s="2" t="s">
        <v>71</v>
      </c>
      <c r="R687" t="str">
        <f t="shared" si="2"/>
        <v>hoodie</v>
      </c>
      <c r="S687" s="2" t="s">
        <v>130</v>
      </c>
      <c r="U687" t="str">
        <f t="shared" si="3"/>
        <v>“Machine learning for life”</v>
      </c>
      <c r="V687" s="2">
        <v>1.0</v>
      </c>
      <c r="W687" s="2" t="s">
        <v>315</v>
      </c>
      <c r="Y687" t="str">
        <f t="shared" si="4"/>
        <v>Software Engineer</v>
      </c>
      <c r="Z687" s="2" t="s">
        <v>122</v>
      </c>
      <c r="AB687" t="str">
        <f t="shared" si="5"/>
        <v>Director</v>
      </c>
      <c r="AC687" s="2" t="s">
        <v>123</v>
      </c>
      <c r="AE687" t="str">
        <f t="shared" si="6"/>
        <v>Technology &amp; Internet</v>
      </c>
      <c r="AF687" s="2">
        <v>17.0</v>
      </c>
      <c r="AG687" s="2" t="s">
        <v>3207</v>
      </c>
      <c r="AH687" s="2" t="s">
        <v>78</v>
      </c>
      <c r="AI687" s="11">
        <f>if(surveydata3!AE686="", 0, 1)</f>
        <v>0</v>
      </c>
      <c r="AJ687" s="11">
        <f>if(surveydata3!AF686="", 0, 1)</f>
        <v>0</v>
      </c>
      <c r="AK687" s="11">
        <f>if(surveydata3!AG686="", 0, 1)</f>
        <v>0</v>
      </c>
      <c r="AL687" s="11">
        <f>if(surveydata3!AH686="", 0, 1)</f>
        <v>0</v>
      </c>
      <c r="AM687" s="11">
        <f>if(surveydata3!AI686="", 0, 1)</f>
        <v>0</v>
      </c>
      <c r="AN687" s="11">
        <f>if(surveydata3!AJ686="", 0, 1)</f>
        <v>1</v>
      </c>
      <c r="AO687" s="11">
        <f>if(surveydata3!AK686="", 0, 1)</f>
        <v>0</v>
      </c>
      <c r="AP687" s="11">
        <f>if(surveydata3!AL686="", 0, 1)</f>
        <v>0</v>
      </c>
      <c r="AQ687" s="11">
        <f>if(surveydata3!AM686="", 0, 1)</f>
        <v>0</v>
      </c>
      <c r="AR687" s="11">
        <f>if(surveydata3!AN686="", 0, 1)</f>
        <v>0</v>
      </c>
      <c r="AS687" s="2" t="s">
        <v>97</v>
      </c>
      <c r="AU687" t="str">
        <f t="shared" si="7"/>
        <v>Forums</v>
      </c>
      <c r="AV687" s="2">
        <v>6.0</v>
      </c>
      <c r="AX687">
        <f t="shared" si="8"/>
        <v>6</v>
      </c>
      <c r="AY687" s="2">
        <v>3.0</v>
      </c>
      <c r="BA687">
        <f t="shared" si="9"/>
        <v>3</v>
      </c>
      <c r="BB687" s="2">
        <v>10.0</v>
      </c>
      <c r="BC687" s="2" t="s">
        <v>3208</v>
      </c>
      <c r="BD687" s="2" t="s">
        <v>101</v>
      </c>
      <c r="BF687" t="str">
        <f t="shared" si="10"/>
        <v>Google</v>
      </c>
      <c r="BG687" s="2">
        <v>9.0</v>
      </c>
      <c r="BH687" s="2" t="s">
        <v>3209</v>
      </c>
      <c r="BI687" s="2" t="s">
        <v>3210</v>
      </c>
      <c r="BJ687" s="2" t="s">
        <v>3211</v>
      </c>
      <c r="BK687" s="2">
        <v>0.0</v>
      </c>
    </row>
    <row r="688">
      <c r="A688" s="2">
        <v>685.0</v>
      </c>
      <c r="B688">
        <f>if(surveydata3!D687="", 0, 1)</f>
        <v>1</v>
      </c>
      <c r="C688">
        <f>if(surveydata3!E687="", 0, 1)</f>
        <v>0</v>
      </c>
      <c r="D688">
        <f>if(surveydata3!F687="", 0, 1)</f>
        <v>0</v>
      </c>
      <c r="E688">
        <f>if(surveydata3!G687="", 0, 1)</f>
        <v>0</v>
      </c>
      <c r="F688">
        <f>if(surveydata3!H687="", 0, 1)</f>
        <v>0</v>
      </c>
      <c r="G688">
        <f>if(surveydata3!I687="", 0, 1)</f>
        <v>0</v>
      </c>
      <c r="H688" s="4">
        <v>30645.0</v>
      </c>
      <c r="I688" s="2">
        <f t="shared" si="1"/>
        <v>34</v>
      </c>
      <c r="J688" s="2">
        <v>7.0</v>
      </c>
      <c r="K688" s="2">
        <v>20.0</v>
      </c>
      <c r="L688" s="2">
        <v>10.0</v>
      </c>
      <c r="M688" s="2">
        <v>20.0</v>
      </c>
      <c r="N688" s="2" t="s">
        <v>128</v>
      </c>
      <c r="O688" s="2">
        <v>1.0</v>
      </c>
      <c r="R688" t="str">
        <f t="shared" si="2"/>
        <v/>
      </c>
      <c r="U688" t="str">
        <f t="shared" si="3"/>
        <v/>
      </c>
      <c r="V688" s="2">
        <v>1.0</v>
      </c>
      <c r="W688" s="2" t="s">
        <v>206</v>
      </c>
      <c r="Y688" t="str">
        <f t="shared" si="4"/>
        <v>Artificial Intelligence Engineer</v>
      </c>
      <c r="Z688" s="2" t="s">
        <v>75</v>
      </c>
      <c r="AB688" t="str">
        <f t="shared" si="5"/>
        <v>Manager</v>
      </c>
      <c r="AC688" s="2" t="s">
        <v>76</v>
      </c>
      <c r="AE688" t="str">
        <f t="shared" si="6"/>
        <v>Education</v>
      </c>
      <c r="AF688" s="2">
        <v>1.0</v>
      </c>
      <c r="AG688" s="2" t="s">
        <v>3212</v>
      </c>
      <c r="AH688" s="2" t="s">
        <v>114</v>
      </c>
      <c r="AI688" s="11">
        <f>if(surveydata3!AE687="", 0, 1)</f>
        <v>0</v>
      </c>
      <c r="AJ688" s="11">
        <f>if(surveydata3!AF687="", 0, 1)</f>
        <v>0</v>
      </c>
      <c r="AK688" s="11">
        <f>if(surveydata3!AG687="", 0, 1)</f>
        <v>0</v>
      </c>
      <c r="AL688" s="11">
        <f>if(surveydata3!AH687="", 0, 1)</f>
        <v>1</v>
      </c>
      <c r="AM688" s="11">
        <f>if(surveydata3!AI687="", 0, 1)</f>
        <v>0</v>
      </c>
      <c r="AN688" s="11">
        <f>if(surveydata3!AJ687="", 0, 1)</f>
        <v>0</v>
      </c>
      <c r="AO688" s="11">
        <f>if(surveydata3!AK687="", 0, 1)</f>
        <v>0</v>
      </c>
      <c r="AP688" s="11">
        <f>if(surveydata3!AL687="", 0, 1)</f>
        <v>0</v>
      </c>
      <c r="AQ688" s="11">
        <f>if(surveydata3!AM687="", 0, 1)</f>
        <v>0</v>
      </c>
      <c r="AR688" s="11">
        <f>if(surveydata3!AN687="", 0, 1)</f>
        <v>0</v>
      </c>
      <c r="AS688" s="2" t="s">
        <v>116</v>
      </c>
      <c r="AU688" t="str">
        <f t="shared" si="7"/>
        <v>Stack Overflow</v>
      </c>
      <c r="AW688" s="2">
        <v>15.0</v>
      </c>
      <c r="AX688">
        <f t="shared" si="8"/>
        <v>15</v>
      </c>
      <c r="AZ688" s="2">
        <v>20.0</v>
      </c>
      <c r="BA688">
        <f t="shared" si="9"/>
        <v>20</v>
      </c>
      <c r="BB688" s="2">
        <v>20.0</v>
      </c>
      <c r="BC688" s="2" t="s">
        <v>3213</v>
      </c>
      <c r="BD688" s="2" t="s">
        <v>84</v>
      </c>
      <c r="BF688" t="str">
        <f t="shared" si="10"/>
        <v>Friend / word of mouth</v>
      </c>
      <c r="BG688" s="2">
        <v>10.0</v>
      </c>
      <c r="BH688" s="2" t="s">
        <v>3214</v>
      </c>
      <c r="BI688" s="2" t="s">
        <v>3215</v>
      </c>
      <c r="BJ688" s="2" t="s">
        <v>3216</v>
      </c>
      <c r="BK688" s="2">
        <v>0.0</v>
      </c>
    </row>
    <row r="689">
      <c r="A689" s="2">
        <v>686.0</v>
      </c>
      <c r="B689">
        <f>if(surveydata3!D688="", 0, 1)</f>
        <v>0</v>
      </c>
      <c r="C689">
        <f>if(surveydata3!E688="", 0, 1)</f>
        <v>1</v>
      </c>
      <c r="D689">
        <f>if(surveydata3!F688="", 0, 1)</f>
        <v>0</v>
      </c>
      <c r="E689">
        <f>if(surveydata3!G688="", 0, 1)</f>
        <v>0</v>
      </c>
      <c r="F689">
        <f>if(surveydata3!H688="", 0, 1)</f>
        <v>1</v>
      </c>
      <c r="G689">
        <f>if(surveydata3!I688="", 0, 1)</f>
        <v>0</v>
      </c>
      <c r="H689" s="4">
        <v>29020.0</v>
      </c>
      <c r="I689" s="2">
        <f t="shared" si="1"/>
        <v>39</v>
      </c>
      <c r="J689" s="2">
        <v>4.0</v>
      </c>
      <c r="K689" s="2">
        <v>70.0</v>
      </c>
      <c r="L689" s="2">
        <v>12.0</v>
      </c>
      <c r="M689" s="2">
        <v>25.0</v>
      </c>
      <c r="N689" s="2" t="s">
        <v>405</v>
      </c>
      <c r="O689" s="2">
        <v>0.0</v>
      </c>
      <c r="P689" s="2" t="s">
        <v>89</v>
      </c>
      <c r="R689" t="str">
        <f t="shared" si="2"/>
        <v>t-shirt</v>
      </c>
      <c r="T689" s="2" t="s">
        <v>3217</v>
      </c>
      <c r="U689" t="str">
        <f t="shared" si="3"/>
        <v>We make shit taglines. Code is what we know.</v>
      </c>
      <c r="V689" s="2">
        <v>1.0</v>
      </c>
      <c r="W689" s="2" t="s">
        <v>524</v>
      </c>
      <c r="Y689" t="str">
        <f t="shared" si="4"/>
        <v>Consulting</v>
      </c>
      <c r="AA689" s="2" t="s">
        <v>3218</v>
      </c>
      <c r="AB689" t="str">
        <f t="shared" si="5"/>
        <v>Senior Consultant</v>
      </c>
      <c r="AC689" s="2" t="s">
        <v>399</v>
      </c>
      <c r="AE689" t="str">
        <f t="shared" si="6"/>
        <v>Utilities, Energy and Extraction</v>
      </c>
      <c r="AF689" s="2">
        <v>11.0</v>
      </c>
      <c r="AG689" s="2" t="s">
        <v>3219</v>
      </c>
      <c r="AH689" s="2" t="s">
        <v>114</v>
      </c>
      <c r="AI689" s="11">
        <f>if(surveydata3!AE688="", 0, 1)</f>
        <v>0</v>
      </c>
      <c r="AJ689" s="11">
        <f>if(surveydata3!AF688="", 0, 1)</f>
        <v>0</v>
      </c>
      <c r="AK689" s="11">
        <f>if(surveydata3!AG688="", 0, 1)</f>
        <v>0</v>
      </c>
      <c r="AL689" s="11">
        <f>if(surveydata3!AH688="", 0, 1)</f>
        <v>0</v>
      </c>
      <c r="AM689" s="11">
        <f>if(surveydata3!AI688="", 0, 1)</f>
        <v>0</v>
      </c>
      <c r="AN689" s="11">
        <f>if(surveydata3!AJ688="", 0, 1)</f>
        <v>1</v>
      </c>
      <c r="AO689" s="11">
        <f>if(surveydata3!AK688="", 0, 1)</f>
        <v>0</v>
      </c>
      <c r="AP689" s="11">
        <f>if(surveydata3!AL688="", 0, 1)</f>
        <v>0</v>
      </c>
      <c r="AQ689" s="11">
        <f>if(surveydata3!AM688="", 0, 1)</f>
        <v>0</v>
      </c>
      <c r="AR689" s="11">
        <f>if(surveydata3!AN688="", 0, 1)</f>
        <v>0</v>
      </c>
      <c r="AS689" s="2" t="s">
        <v>116</v>
      </c>
      <c r="AU689" t="str">
        <f t="shared" si="7"/>
        <v>Stack Overflow</v>
      </c>
      <c r="AW689" s="2">
        <v>15.0</v>
      </c>
      <c r="AX689">
        <f t="shared" si="8"/>
        <v>15</v>
      </c>
      <c r="AZ689" s="2">
        <v>10.0</v>
      </c>
      <c r="BA689">
        <f t="shared" si="9"/>
        <v>10</v>
      </c>
      <c r="BB689" s="2">
        <v>40.0</v>
      </c>
      <c r="BC689" s="2" t="s">
        <v>3220</v>
      </c>
      <c r="BD689" s="2" t="s">
        <v>101</v>
      </c>
      <c r="BF689" t="str">
        <f t="shared" si="10"/>
        <v>Google</v>
      </c>
      <c r="BG689" s="2">
        <v>10.0</v>
      </c>
      <c r="BH689" s="2" t="s">
        <v>3221</v>
      </c>
      <c r="BI689" s="2" t="s">
        <v>3222</v>
      </c>
      <c r="BJ689" s="2" t="s">
        <v>3223</v>
      </c>
      <c r="BK689" s="2">
        <v>0.0</v>
      </c>
    </row>
    <row r="690">
      <c r="A690" s="2">
        <v>687.0</v>
      </c>
      <c r="B690">
        <f>if(surveydata3!D689="", 0, 1)</f>
        <v>1</v>
      </c>
      <c r="C690">
        <f>if(surveydata3!E689="", 0, 1)</f>
        <v>1</v>
      </c>
      <c r="D690">
        <f>if(surveydata3!F689="", 0, 1)</f>
        <v>0</v>
      </c>
      <c r="E690">
        <f>if(surveydata3!G689="", 0, 1)</f>
        <v>0</v>
      </c>
      <c r="F690">
        <f>if(surveydata3!H689="", 0, 1)</f>
        <v>0</v>
      </c>
      <c r="G690">
        <f>if(surveydata3!I689="", 0, 1)</f>
        <v>0</v>
      </c>
      <c r="H690" s="4">
        <v>22202.0</v>
      </c>
      <c r="I690" s="2">
        <f t="shared" si="1"/>
        <v>57</v>
      </c>
      <c r="J690" s="2">
        <v>7.0</v>
      </c>
      <c r="K690" s="2">
        <v>40.0</v>
      </c>
      <c r="L690" s="2">
        <v>12.0</v>
      </c>
      <c r="M690" s="2">
        <v>10.0</v>
      </c>
      <c r="N690" s="2" t="s">
        <v>437</v>
      </c>
      <c r="O690" s="2">
        <v>1.0</v>
      </c>
      <c r="R690" t="str">
        <f t="shared" si="2"/>
        <v/>
      </c>
      <c r="U690" t="str">
        <f t="shared" si="3"/>
        <v/>
      </c>
      <c r="V690" s="2">
        <v>1.0</v>
      </c>
      <c r="W690" s="2" t="s">
        <v>524</v>
      </c>
      <c r="Y690" t="str">
        <f t="shared" si="4"/>
        <v>Consulting</v>
      </c>
      <c r="Z690" s="2" t="s">
        <v>207</v>
      </c>
      <c r="AB690" t="str">
        <f t="shared" si="5"/>
        <v>C-Level</v>
      </c>
      <c r="AC690" s="2" t="s">
        <v>123</v>
      </c>
      <c r="AE690" t="str">
        <f t="shared" si="6"/>
        <v>Technology &amp; Internet</v>
      </c>
      <c r="AF690" s="2">
        <v>30.0</v>
      </c>
      <c r="AG690" s="2" t="s">
        <v>3224</v>
      </c>
      <c r="AH690" s="2" t="s">
        <v>78</v>
      </c>
      <c r="AI690" s="11">
        <f>if(surveydata3!AE689="", 0, 1)</f>
        <v>0</v>
      </c>
      <c r="AJ690" s="11">
        <f>if(surveydata3!AF689="", 0, 1)</f>
        <v>0</v>
      </c>
      <c r="AK690" s="11">
        <f>if(surveydata3!AG689="", 0, 1)</f>
        <v>0</v>
      </c>
      <c r="AL690" s="11">
        <f>if(surveydata3!AH689="", 0, 1)</f>
        <v>0</v>
      </c>
      <c r="AM690" s="11">
        <f>if(surveydata3!AI689="", 0, 1)</f>
        <v>0</v>
      </c>
      <c r="AN690" s="11">
        <f>if(surveydata3!AJ689="", 0, 1)</f>
        <v>1</v>
      </c>
      <c r="AO690" s="11">
        <f>if(surveydata3!AK689="", 0, 1)</f>
        <v>0</v>
      </c>
      <c r="AP690" s="11">
        <f>if(surveydata3!AL689="", 0, 1)</f>
        <v>0</v>
      </c>
      <c r="AQ690" s="11">
        <f>if(surveydata3!AM689="", 0, 1)</f>
        <v>0</v>
      </c>
      <c r="AR690" s="11">
        <f>if(surveydata3!AN689="", 0, 1)</f>
        <v>0</v>
      </c>
      <c r="AS690" s="2" t="s">
        <v>97</v>
      </c>
      <c r="AU690" t="str">
        <f t="shared" si="7"/>
        <v>Forums</v>
      </c>
      <c r="AV690" s="2">
        <v>5.0</v>
      </c>
      <c r="AX690">
        <f t="shared" si="8"/>
        <v>5</v>
      </c>
      <c r="AZ690" s="2">
        <v>12.0</v>
      </c>
      <c r="BA690">
        <f t="shared" si="9"/>
        <v>12</v>
      </c>
      <c r="BB690" s="2">
        <v>12.0</v>
      </c>
      <c r="BC690" s="2" t="s">
        <v>3225</v>
      </c>
      <c r="BD690" s="2" t="s">
        <v>101</v>
      </c>
      <c r="BF690" t="str">
        <f t="shared" si="10"/>
        <v>Google</v>
      </c>
      <c r="BG690" s="2">
        <v>10.0</v>
      </c>
      <c r="BH690" s="2" t="s">
        <v>3226</v>
      </c>
      <c r="BK690" s="2">
        <v>0.0</v>
      </c>
    </row>
    <row r="691">
      <c r="A691" s="2">
        <v>688.0</v>
      </c>
      <c r="B691">
        <f>if(surveydata3!D690="", 0, 1)</f>
        <v>0</v>
      </c>
      <c r="C691">
        <f>if(surveydata3!E690="", 0, 1)</f>
        <v>1</v>
      </c>
      <c r="D691">
        <f>if(surveydata3!F690="", 0, 1)</f>
        <v>0</v>
      </c>
      <c r="E691">
        <f>if(surveydata3!G690="", 0, 1)</f>
        <v>0</v>
      </c>
      <c r="F691">
        <f>if(surveydata3!H690="", 0, 1)</f>
        <v>1</v>
      </c>
      <c r="G691">
        <f>if(surveydata3!I690="", 0, 1)</f>
        <v>0</v>
      </c>
      <c r="H691" s="4">
        <v>30233.0</v>
      </c>
      <c r="I691" s="2">
        <f t="shared" si="1"/>
        <v>35</v>
      </c>
      <c r="J691" s="2">
        <v>7.0</v>
      </c>
      <c r="K691" s="2">
        <v>15.0</v>
      </c>
      <c r="L691" s="2">
        <v>12.0</v>
      </c>
      <c r="M691" s="2">
        <v>12.0</v>
      </c>
      <c r="N691" s="2" t="s">
        <v>405</v>
      </c>
      <c r="O691" s="2">
        <v>0.0</v>
      </c>
      <c r="P691" s="2" t="s">
        <v>89</v>
      </c>
      <c r="R691" t="str">
        <f t="shared" si="2"/>
        <v>t-shirt</v>
      </c>
      <c r="S691" s="2" t="s">
        <v>130</v>
      </c>
      <c r="U691" t="str">
        <f t="shared" si="3"/>
        <v>“Machine learning for life”</v>
      </c>
      <c r="V691" s="2">
        <v>1.0</v>
      </c>
      <c r="W691" s="2" t="s">
        <v>213</v>
      </c>
      <c r="Y691" t="str">
        <f t="shared" si="4"/>
        <v>Business Intelligence / Business Analyst</v>
      </c>
      <c r="Z691" s="2" t="s">
        <v>111</v>
      </c>
      <c r="AB691" t="str">
        <f t="shared" si="5"/>
        <v>Individual Contributor</v>
      </c>
      <c r="AC691" s="2" t="s">
        <v>123</v>
      </c>
      <c r="AE691" t="str">
        <f t="shared" si="6"/>
        <v>Technology &amp; Internet</v>
      </c>
      <c r="AF691" s="2">
        <v>1.0</v>
      </c>
      <c r="AG691" s="2" t="s">
        <v>1877</v>
      </c>
      <c r="AH691" s="2" t="s">
        <v>96</v>
      </c>
      <c r="AI691" s="11">
        <f>if(surveydata3!AE690="", 0, 1)</f>
        <v>0</v>
      </c>
      <c r="AJ691" s="11">
        <f>if(surveydata3!AF690="", 0, 1)</f>
        <v>0</v>
      </c>
      <c r="AK691" s="11">
        <f>if(surveydata3!AG690="", 0, 1)</f>
        <v>1</v>
      </c>
      <c r="AL691" s="11">
        <f>if(surveydata3!AH690="", 0, 1)</f>
        <v>1</v>
      </c>
      <c r="AM691" s="11">
        <f>if(surveydata3!AI690="", 0, 1)</f>
        <v>0</v>
      </c>
      <c r="AN691" s="11">
        <f>if(surveydata3!AJ690="", 0, 1)</f>
        <v>0</v>
      </c>
      <c r="AO691" s="11">
        <f>if(surveydata3!AK690="", 0, 1)</f>
        <v>0</v>
      </c>
      <c r="AP691" s="11">
        <f>if(surveydata3!AL690="", 0, 1)</f>
        <v>0</v>
      </c>
      <c r="AQ691" s="11">
        <f>if(surveydata3!AM690="", 0, 1)</f>
        <v>0</v>
      </c>
      <c r="AR691" s="11">
        <f>if(surveydata3!AN690="", 0, 1)</f>
        <v>0</v>
      </c>
      <c r="AS691" s="2" t="s">
        <v>116</v>
      </c>
      <c r="AU691" t="str">
        <f t="shared" si="7"/>
        <v>Stack Overflow</v>
      </c>
      <c r="AV691" s="2">
        <v>2.0</v>
      </c>
      <c r="AX691">
        <f t="shared" si="8"/>
        <v>2</v>
      </c>
      <c r="AY691" s="2">
        <v>5.0</v>
      </c>
      <c r="BA691">
        <f t="shared" si="9"/>
        <v>5</v>
      </c>
      <c r="BB691" s="2">
        <v>30.0</v>
      </c>
      <c r="BC691" s="2" t="s">
        <v>3227</v>
      </c>
      <c r="BD691" s="2" t="s">
        <v>101</v>
      </c>
      <c r="BF691" t="str">
        <f t="shared" si="10"/>
        <v>Google</v>
      </c>
      <c r="BG691" s="2">
        <v>7.0</v>
      </c>
      <c r="BH691" s="2" t="s">
        <v>484</v>
      </c>
      <c r="BI691" s="2" t="s">
        <v>3228</v>
      </c>
      <c r="BK691" s="2">
        <v>0.0</v>
      </c>
    </row>
    <row r="692">
      <c r="A692" s="2">
        <v>689.0</v>
      </c>
      <c r="B692">
        <f>if(surveydata3!D691="", 0, 1)</f>
        <v>1</v>
      </c>
      <c r="C692">
        <f>if(surveydata3!E691="", 0, 1)</f>
        <v>0</v>
      </c>
      <c r="D692">
        <f>if(surveydata3!F691="", 0, 1)</f>
        <v>0</v>
      </c>
      <c r="E692">
        <f>if(surveydata3!G691="", 0, 1)</f>
        <v>0</v>
      </c>
      <c r="F692">
        <f>if(surveydata3!H691="", 0, 1)</f>
        <v>1</v>
      </c>
      <c r="G692">
        <f>if(surveydata3!I691="", 0, 1)</f>
        <v>0</v>
      </c>
      <c r="H692" s="4">
        <v>35459.0</v>
      </c>
      <c r="I692" s="2">
        <f t="shared" si="1"/>
        <v>21</v>
      </c>
      <c r="J692" s="2">
        <v>5.0</v>
      </c>
      <c r="K692" s="2">
        <v>8.0</v>
      </c>
      <c r="L692" s="2">
        <v>10.0</v>
      </c>
      <c r="M692" s="2">
        <v>5.0</v>
      </c>
      <c r="N692" s="2" t="s">
        <v>120</v>
      </c>
      <c r="O692" s="2">
        <v>0.0</v>
      </c>
      <c r="P692" s="2" t="s">
        <v>71</v>
      </c>
      <c r="R692" t="str">
        <f t="shared" si="2"/>
        <v>hoodie</v>
      </c>
      <c r="S692" s="2" t="s">
        <v>135</v>
      </c>
      <c r="U692" t="str">
        <f t="shared" si="3"/>
        <v>“A quality life demands quality questions”</v>
      </c>
      <c r="V692" s="2">
        <v>0.0</v>
      </c>
      <c r="Y692" t="str">
        <f t="shared" si="4"/>
        <v/>
      </c>
      <c r="AB692" t="str">
        <f t="shared" si="5"/>
        <v/>
      </c>
      <c r="AE692" t="str">
        <f t="shared" si="6"/>
        <v/>
      </c>
      <c r="AH692" s="2" t="s">
        <v>236</v>
      </c>
      <c r="AI692" s="11">
        <f>if(surveydata3!AE691="", 0, 1)</f>
        <v>0</v>
      </c>
      <c r="AJ692" s="11">
        <f>if(surveydata3!AF691="", 0, 1)</f>
        <v>0</v>
      </c>
      <c r="AK692" s="11">
        <f>if(surveydata3!AG691="", 0, 1)</f>
        <v>0</v>
      </c>
      <c r="AL692" s="11">
        <f>if(surveydata3!AH691="", 0, 1)</f>
        <v>0</v>
      </c>
      <c r="AM692" s="11">
        <f>if(surveydata3!AI691="", 0, 1)</f>
        <v>0</v>
      </c>
      <c r="AN692" s="11">
        <f>if(surveydata3!AJ691="", 0, 1)</f>
        <v>1</v>
      </c>
      <c r="AO692" s="11">
        <f>if(surveydata3!AK691="", 0, 1)</f>
        <v>0</v>
      </c>
      <c r="AP692" s="11">
        <f>if(surveydata3!AL691="", 0, 1)</f>
        <v>0</v>
      </c>
      <c r="AQ692" s="11">
        <f>if(surveydata3!AM691="", 0, 1)</f>
        <v>0</v>
      </c>
      <c r="AR692" s="11">
        <f>if(surveydata3!AN691="", 0, 1)</f>
        <v>0</v>
      </c>
      <c r="AS692" s="2" t="s">
        <v>116</v>
      </c>
      <c r="AU692" t="str">
        <f t="shared" si="7"/>
        <v>Stack Overflow</v>
      </c>
      <c r="AV692" s="2">
        <v>4.0</v>
      </c>
      <c r="AX692">
        <f t="shared" si="8"/>
        <v>4</v>
      </c>
      <c r="AY692" s="2">
        <v>3.0</v>
      </c>
      <c r="BA692">
        <f t="shared" si="9"/>
        <v>3</v>
      </c>
      <c r="BB692" s="2">
        <v>4.0</v>
      </c>
      <c r="BC692" s="2" t="s">
        <v>3229</v>
      </c>
      <c r="BD692" s="2" t="s">
        <v>101</v>
      </c>
      <c r="BF692" t="str">
        <f t="shared" si="10"/>
        <v>Google</v>
      </c>
      <c r="BG692" s="2">
        <v>9.0</v>
      </c>
      <c r="BH692" s="2" t="s">
        <v>3230</v>
      </c>
      <c r="BI692" s="2" t="s">
        <v>3231</v>
      </c>
      <c r="BK692" s="2">
        <v>0.0</v>
      </c>
    </row>
    <row r="693">
      <c r="A693" s="2">
        <v>690.0</v>
      </c>
      <c r="B693">
        <f>if(surveydata3!D692="", 0, 1)</f>
        <v>0</v>
      </c>
      <c r="C693">
        <f>if(surveydata3!E692="", 0, 1)</f>
        <v>1</v>
      </c>
      <c r="D693">
        <f>if(surveydata3!F692="", 0, 1)</f>
        <v>0</v>
      </c>
      <c r="E693">
        <f>if(surveydata3!G692="", 0, 1)</f>
        <v>0</v>
      </c>
      <c r="F693">
        <f>if(surveydata3!H692="", 0, 1)</f>
        <v>1</v>
      </c>
      <c r="G693">
        <f>if(surveydata3!I692="", 0, 1)</f>
        <v>0</v>
      </c>
      <c r="H693" s="4">
        <v>30996.0</v>
      </c>
      <c r="I693" s="2">
        <f t="shared" si="1"/>
        <v>33</v>
      </c>
      <c r="J693" s="2">
        <v>7.0</v>
      </c>
      <c r="K693" s="2">
        <v>10.0</v>
      </c>
      <c r="L693" s="2">
        <v>6.0</v>
      </c>
      <c r="M693" s="2">
        <v>10.0</v>
      </c>
      <c r="N693" s="2" t="s">
        <v>120</v>
      </c>
      <c r="O693" s="2">
        <v>0.0</v>
      </c>
      <c r="P693" s="2" t="s">
        <v>108</v>
      </c>
      <c r="R693" t="str">
        <f t="shared" si="2"/>
        <v>jacket (brand is TBD... probably Patagonia)</v>
      </c>
      <c r="S693" s="2" t="s">
        <v>130</v>
      </c>
      <c r="U693" t="str">
        <f t="shared" si="3"/>
        <v>“Machine learning for life”</v>
      </c>
      <c r="V693" s="2">
        <v>1.0</v>
      </c>
      <c r="W693" s="2" t="s">
        <v>515</v>
      </c>
      <c r="Y693" t="str">
        <f t="shared" si="4"/>
        <v>Research</v>
      </c>
      <c r="Z693" s="2" t="s">
        <v>147</v>
      </c>
      <c r="AB693" t="str">
        <f t="shared" si="5"/>
        <v>Not Applicable</v>
      </c>
      <c r="AC693" s="2" t="s">
        <v>76</v>
      </c>
      <c r="AE693" t="str">
        <f t="shared" si="6"/>
        <v>Education</v>
      </c>
      <c r="AF693" s="2">
        <v>6.0</v>
      </c>
      <c r="AH693" s="2" t="s">
        <v>96</v>
      </c>
      <c r="AI693" s="11">
        <f>if(surveydata3!AE692="", 0, 1)</f>
        <v>0</v>
      </c>
      <c r="AJ693" s="11">
        <f>if(surveydata3!AF692="", 0, 1)</f>
        <v>0</v>
      </c>
      <c r="AK693" s="11">
        <f>if(surveydata3!AG692="", 0, 1)</f>
        <v>0</v>
      </c>
      <c r="AL693" s="11">
        <f>if(surveydata3!AH692="", 0, 1)</f>
        <v>0</v>
      </c>
      <c r="AM693" s="11">
        <f>if(surveydata3!AI692="", 0, 1)</f>
        <v>0</v>
      </c>
      <c r="AN693" s="11">
        <f>if(surveydata3!AJ692="", 0, 1)</f>
        <v>1</v>
      </c>
      <c r="AO693" s="11">
        <f>if(surveydata3!AK692="", 0, 1)</f>
        <v>0</v>
      </c>
      <c r="AP693" s="11">
        <f>if(surveydata3!AL692="", 0, 1)</f>
        <v>0</v>
      </c>
      <c r="AQ693" s="11">
        <f>if(surveydata3!AM692="", 0, 1)</f>
        <v>0</v>
      </c>
      <c r="AR693" s="11">
        <f>if(surveydata3!AN692="", 0, 1)</f>
        <v>0</v>
      </c>
      <c r="AS693" s="2" t="s">
        <v>116</v>
      </c>
      <c r="AU693" t="str">
        <f t="shared" si="7"/>
        <v>Stack Overflow</v>
      </c>
      <c r="AV693" s="2">
        <v>3.0</v>
      </c>
      <c r="AX693">
        <f t="shared" si="8"/>
        <v>3</v>
      </c>
      <c r="AY693" s="2">
        <v>6.0</v>
      </c>
      <c r="BA693">
        <f t="shared" si="9"/>
        <v>6</v>
      </c>
      <c r="BB693" s="2">
        <v>10.0</v>
      </c>
      <c r="BC693" s="2" t="s">
        <v>3232</v>
      </c>
      <c r="BD693" s="2" t="s">
        <v>101</v>
      </c>
      <c r="BF693" t="str">
        <f t="shared" si="10"/>
        <v>Google</v>
      </c>
      <c r="BG693" s="2">
        <v>10.0</v>
      </c>
      <c r="BK693" s="2">
        <v>0.0</v>
      </c>
    </row>
    <row r="694">
      <c r="A694" s="2">
        <v>691.0</v>
      </c>
      <c r="B694">
        <f>if(surveydata3!D693="", 0, 1)</f>
        <v>0</v>
      </c>
      <c r="C694">
        <f>if(surveydata3!E693="", 0, 1)</f>
        <v>1</v>
      </c>
      <c r="D694">
        <f>if(surveydata3!F693="", 0, 1)</f>
        <v>0</v>
      </c>
      <c r="E694">
        <f>if(surveydata3!G693="", 0, 1)</f>
        <v>0</v>
      </c>
      <c r="F694">
        <f>if(surveydata3!H693="", 0, 1)</f>
        <v>0</v>
      </c>
      <c r="G694">
        <f>if(surveydata3!I693="", 0, 1)</f>
        <v>0</v>
      </c>
      <c r="H694" s="4">
        <v>28795.0</v>
      </c>
      <c r="I694" s="2">
        <f t="shared" si="1"/>
        <v>39</v>
      </c>
      <c r="J694" s="2">
        <v>7.0</v>
      </c>
      <c r="K694" s="2">
        <v>180.0</v>
      </c>
      <c r="L694" s="2">
        <v>11.0</v>
      </c>
      <c r="M694" s="2">
        <v>3.0</v>
      </c>
      <c r="N694" s="2" t="s">
        <v>70</v>
      </c>
      <c r="O694" s="2">
        <v>0.0</v>
      </c>
      <c r="Q694" s="2" t="s">
        <v>3233</v>
      </c>
      <c r="R694" t="str">
        <f t="shared" si="2"/>
        <v>Mug</v>
      </c>
      <c r="S694" s="2" t="s">
        <v>130</v>
      </c>
      <c r="U694" t="str">
        <f t="shared" si="3"/>
        <v>“Machine learning for life”</v>
      </c>
      <c r="V694" s="2">
        <v>1.0</v>
      </c>
      <c r="W694" s="2" t="s">
        <v>224</v>
      </c>
      <c r="Y694" t="str">
        <f t="shared" si="4"/>
        <v>Data Scientist</v>
      </c>
      <c r="Z694" s="2" t="s">
        <v>122</v>
      </c>
      <c r="AB694" t="str">
        <f t="shared" si="5"/>
        <v>Director</v>
      </c>
      <c r="AC694" s="2" t="s">
        <v>333</v>
      </c>
      <c r="AE694" t="str">
        <f t="shared" si="6"/>
        <v>Advertising &amp; Marketing</v>
      </c>
      <c r="AF694" s="2">
        <v>5.0</v>
      </c>
      <c r="AG694" s="2" t="s">
        <v>3234</v>
      </c>
      <c r="AH694" s="2" t="s">
        <v>114</v>
      </c>
      <c r="AI694" s="11">
        <f>if(surveydata3!AE693="", 0, 1)</f>
        <v>0</v>
      </c>
      <c r="AJ694" s="11">
        <f>if(surveydata3!AF693="", 0, 1)</f>
        <v>0</v>
      </c>
      <c r="AK694" s="11">
        <f>if(surveydata3!AG693="", 0, 1)</f>
        <v>0</v>
      </c>
      <c r="AL694" s="11">
        <f>if(surveydata3!AH693="", 0, 1)</f>
        <v>0</v>
      </c>
      <c r="AM694" s="11">
        <f>if(surveydata3!AI693="", 0, 1)</f>
        <v>0</v>
      </c>
      <c r="AN694" s="11">
        <f>if(surveydata3!AJ693="", 0, 1)</f>
        <v>0</v>
      </c>
      <c r="AO694" s="11">
        <f>if(surveydata3!AK693="", 0, 1)</f>
        <v>0</v>
      </c>
      <c r="AP694" s="11">
        <f>if(surveydata3!AL693="", 0, 1)</f>
        <v>0</v>
      </c>
      <c r="AQ694" s="11">
        <f>if(surveydata3!AM693="", 0, 1)</f>
        <v>1</v>
      </c>
      <c r="AR694" s="11">
        <f>if(surveydata3!AN693="", 0, 1)</f>
        <v>0</v>
      </c>
      <c r="AU694" t="str">
        <f t="shared" si="7"/>
        <v/>
      </c>
      <c r="AX694" t="str">
        <f t="shared" si="8"/>
        <v/>
      </c>
      <c r="BA694" t="str">
        <f t="shared" si="9"/>
        <v/>
      </c>
      <c r="BD694" s="2" t="s">
        <v>101</v>
      </c>
      <c r="BF694" t="str">
        <f t="shared" si="10"/>
        <v>Google</v>
      </c>
      <c r="BG694" s="2">
        <v>7.0</v>
      </c>
      <c r="BH694" s="2" t="s">
        <v>3235</v>
      </c>
      <c r="BI694" s="2" t="s">
        <v>3236</v>
      </c>
      <c r="BK694" s="2">
        <v>1.0</v>
      </c>
    </row>
    <row r="695">
      <c r="A695" s="2">
        <v>692.0</v>
      </c>
      <c r="B695">
        <f>if(surveydata3!D694="", 0, 1)</f>
        <v>0</v>
      </c>
      <c r="C695">
        <f>if(surveydata3!E694="", 0, 1)</f>
        <v>1</v>
      </c>
      <c r="D695">
        <f>if(surveydata3!F694="", 0, 1)</f>
        <v>0</v>
      </c>
      <c r="E695">
        <f>if(surveydata3!G694="", 0, 1)</f>
        <v>0</v>
      </c>
      <c r="F695">
        <f>if(surveydata3!H694="", 0, 1)</f>
        <v>0</v>
      </c>
      <c r="G695">
        <f>if(surveydata3!I694="", 0, 1)</f>
        <v>0</v>
      </c>
      <c r="H695" s="4">
        <v>26256.0</v>
      </c>
      <c r="I695" s="2">
        <f t="shared" si="1"/>
        <v>46</v>
      </c>
      <c r="J695" s="2">
        <v>8.0</v>
      </c>
      <c r="K695" s="2">
        <v>0.0</v>
      </c>
      <c r="L695" s="2">
        <v>12.0</v>
      </c>
      <c r="M695" s="2">
        <v>26.0</v>
      </c>
      <c r="N695" s="2" t="s">
        <v>192</v>
      </c>
      <c r="O695" s="2">
        <v>1.0</v>
      </c>
      <c r="R695" t="str">
        <f t="shared" si="2"/>
        <v/>
      </c>
      <c r="U695" t="str">
        <f t="shared" si="3"/>
        <v/>
      </c>
      <c r="V695" s="2">
        <v>1.0</v>
      </c>
      <c r="W695" s="2" t="s">
        <v>315</v>
      </c>
      <c r="Y695" t="str">
        <f t="shared" si="4"/>
        <v>Software Engineer</v>
      </c>
      <c r="Z695" s="2" t="s">
        <v>111</v>
      </c>
      <c r="AB695" t="str">
        <f t="shared" si="5"/>
        <v>Individual Contributor</v>
      </c>
      <c r="AC695" s="2" t="s">
        <v>228</v>
      </c>
      <c r="AE695" t="str">
        <f t="shared" si="6"/>
        <v>Healthcare and Pharmaceuticals</v>
      </c>
      <c r="AF695" s="2">
        <v>7.0</v>
      </c>
      <c r="AG695" s="2" t="s">
        <v>3237</v>
      </c>
      <c r="AH695" s="2" t="s">
        <v>96</v>
      </c>
      <c r="AI695" s="11">
        <f>if(surveydata3!AE694="", 0, 1)</f>
        <v>0</v>
      </c>
      <c r="AJ695" s="11">
        <f>if(surveydata3!AF694="", 0, 1)</f>
        <v>0</v>
      </c>
      <c r="AK695" s="11">
        <f>if(surveydata3!AG694="", 0, 1)</f>
        <v>0</v>
      </c>
      <c r="AL695" s="11">
        <f>if(surveydata3!AH694="", 0, 1)</f>
        <v>1</v>
      </c>
      <c r="AM695" s="11">
        <f>if(surveydata3!AI694="", 0, 1)</f>
        <v>1</v>
      </c>
      <c r="AN695" s="11">
        <f>if(surveydata3!AJ694="", 0, 1)</f>
        <v>0</v>
      </c>
      <c r="AO695" s="11">
        <f>if(surveydata3!AK694="", 0, 1)</f>
        <v>1</v>
      </c>
      <c r="AP695" s="11">
        <f>if(surveydata3!AL694="", 0, 1)</f>
        <v>0</v>
      </c>
      <c r="AQ695" s="11">
        <f>if(surveydata3!AM694="", 0, 1)</f>
        <v>0</v>
      </c>
      <c r="AR695" s="11">
        <f>if(surveydata3!AN694="", 0, 1)</f>
        <v>0</v>
      </c>
      <c r="AS695" s="2" t="s">
        <v>79</v>
      </c>
      <c r="AU695" t="str">
        <f t="shared" si="7"/>
        <v>Slack Channel</v>
      </c>
      <c r="AV695" s="2">
        <v>6.0</v>
      </c>
      <c r="AX695">
        <f t="shared" si="8"/>
        <v>6</v>
      </c>
      <c r="AY695" s="2">
        <v>2.0</v>
      </c>
      <c r="BA695">
        <f t="shared" si="9"/>
        <v>2</v>
      </c>
      <c r="BB695" s="2">
        <v>8.0</v>
      </c>
      <c r="BC695" s="2" t="s">
        <v>3238</v>
      </c>
      <c r="BE695" s="2" t="s">
        <v>3239</v>
      </c>
      <c r="BF695" t="str">
        <f t="shared" si="10"/>
        <v>I took the very first AI course by Sebastian Thrun and Peter Norvig. I think I heard about it on Hacker News</v>
      </c>
      <c r="BG695" s="2">
        <v>10.0</v>
      </c>
      <c r="BH695" s="2" t="s">
        <v>3240</v>
      </c>
      <c r="BI695" s="2" t="s">
        <v>3241</v>
      </c>
      <c r="BJ695" s="2" t="s">
        <v>3242</v>
      </c>
      <c r="BK695" s="2">
        <v>1.0</v>
      </c>
    </row>
    <row r="696">
      <c r="A696" s="2">
        <v>693.0</v>
      </c>
      <c r="B696">
        <f>if(surveydata3!D695="", 0, 1)</f>
        <v>0</v>
      </c>
      <c r="C696">
        <f>if(surveydata3!E695="", 0, 1)</f>
        <v>1</v>
      </c>
      <c r="D696">
        <f>if(surveydata3!F695="", 0, 1)</f>
        <v>0</v>
      </c>
      <c r="E696">
        <f>if(surveydata3!G695="", 0, 1)</f>
        <v>0</v>
      </c>
      <c r="F696">
        <f>if(surveydata3!H695="", 0, 1)</f>
        <v>1</v>
      </c>
      <c r="G696">
        <f>if(surveydata3!I695="", 0, 1)</f>
        <v>0</v>
      </c>
      <c r="H696" s="4">
        <v>23641.0</v>
      </c>
      <c r="I696" s="2">
        <f t="shared" si="1"/>
        <v>53</v>
      </c>
      <c r="J696" s="2">
        <v>7.0</v>
      </c>
      <c r="K696" s="2">
        <v>50.0</v>
      </c>
      <c r="L696" s="2">
        <v>8.0</v>
      </c>
      <c r="M696" s="2">
        <v>5.0</v>
      </c>
      <c r="N696" s="2" t="s">
        <v>106</v>
      </c>
      <c r="O696" s="2">
        <v>1.0</v>
      </c>
      <c r="R696" t="str">
        <f t="shared" si="2"/>
        <v/>
      </c>
      <c r="U696" t="str">
        <f t="shared" si="3"/>
        <v/>
      </c>
      <c r="V696" s="2">
        <v>1.0</v>
      </c>
      <c r="W696" s="2" t="s">
        <v>11</v>
      </c>
      <c r="Y696" t="str">
        <f t="shared" si="4"/>
        <v>Other</v>
      </c>
      <c r="Z696" s="2" t="s">
        <v>147</v>
      </c>
      <c r="AB696" t="str">
        <f t="shared" si="5"/>
        <v>Not Applicable</v>
      </c>
      <c r="AD696" s="2" t="s">
        <v>1010</v>
      </c>
      <c r="AE696" t="str">
        <f t="shared" si="6"/>
        <v>Finance</v>
      </c>
      <c r="AF696" s="2">
        <v>30.0</v>
      </c>
      <c r="AG696" s="2" t="s">
        <v>3243</v>
      </c>
      <c r="AH696" s="2" t="s">
        <v>78</v>
      </c>
      <c r="AI696" s="11">
        <f>if(surveydata3!AE695="", 0, 1)</f>
        <v>0</v>
      </c>
      <c r="AJ696" s="11">
        <f>if(surveydata3!AF695="", 0, 1)</f>
        <v>0</v>
      </c>
      <c r="AK696" s="11">
        <f>if(surveydata3!AG695="", 0, 1)</f>
        <v>0</v>
      </c>
      <c r="AL696" s="11">
        <f>if(surveydata3!AH695="", 0, 1)</f>
        <v>0</v>
      </c>
      <c r="AM696" s="11">
        <f>if(surveydata3!AI695="", 0, 1)</f>
        <v>0</v>
      </c>
      <c r="AN696" s="11">
        <f>if(surveydata3!AJ695="", 0, 1)</f>
        <v>1</v>
      </c>
      <c r="AO696" s="11">
        <f>if(surveydata3!AK695="", 0, 1)</f>
        <v>0</v>
      </c>
      <c r="AP696" s="11">
        <f>if(surveydata3!AL695="", 0, 1)</f>
        <v>0</v>
      </c>
      <c r="AQ696" s="11">
        <f>if(surveydata3!AM695="", 0, 1)</f>
        <v>0</v>
      </c>
      <c r="AR696" s="11">
        <f>if(surveydata3!AN695="", 0, 1)</f>
        <v>0</v>
      </c>
      <c r="AS696" s="2" t="s">
        <v>97</v>
      </c>
      <c r="AU696" t="str">
        <f t="shared" si="7"/>
        <v>Forums</v>
      </c>
      <c r="AV696" s="2">
        <v>6.0</v>
      </c>
      <c r="AX696">
        <f t="shared" si="8"/>
        <v>6</v>
      </c>
      <c r="AY696" s="2">
        <v>6.0</v>
      </c>
      <c r="BA696">
        <f t="shared" si="9"/>
        <v>6</v>
      </c>
      <c r="BB696" s="2">
        <v>20.0</v>
      </c>
      <c r="BC696" s="2" t="s">
        <v>3244</v>
      </c>
      <c r="BE696" s="2" t="s">
        <v>3245</v>
      </c>
      <c r="BF696" t="str">
        <f t="shared" si="10"/>
        <v>online tech news</v>
      </c>
      <c r="BG696" s="2">
        <v>7.0</v>
      </c>
      <c r="BH696" s="2" t="s">
        <v>3246</v>
      </c>
      <c r="BI696" s="2" t="s">
        <v>3247</v>
      </c>
      <c r="BK696" s="2">
        <v>0.0</v>
      </c>
    </row>
    <row r="697">
      <c r="A697" s="2">
        <v>694.0</v>
      </c>
      <c r="B697">
        <f>if(surveydata3!D696="", 0, 1)</f>
        <v>0</v>
      </c>
      <c r="C697">
        <f>if(surveydata3!E696="", 0, 1)</f>
        <v>1</v>
      </c>
      <c r="D697">
        <f>if(surveydata3!F696="", 0, 1)</f>
        <v>0</v>
      </c>
      <c r="E697">
        <f>if(surveydata3!G696="", 0, 1)</f>
        <v>0</v>
      </c>
      <c r="F697">
        <f>if(surveydata3!H696="", 0, 1)</f>
        <v>0</v>
      </c>
      <c r="G697">
        <f>if(surveydata3!I696="", 0, 1)</f>
        <v>0</v>
      </c>
      <c r="H697" s="4">
        <v>31131.0</v>
      </c>
      <c r="I697" s="2">
        <f t="shared" si="1"/>
        <v>33</v>
      </c>
      <c r="J697" s="2">
        <v>6.0</v>
      </c>
      <c r="K697" s="2">
        <v>60.0</v>
      </c>
      <c r="L697" s="2">
        <v>12.0</v>
      </c>
      <c r="M697" s="2">
        <v>6.0</v>
      </c>
      <c r="N697" s="2" t="s">
        <v>120</v>
      </c>
      <c r="O697" s="2">
        <v>1.0</v>
      </c>
      <c r="R697" t="str">
        <f t="shared" si="2"/>
        <v/>
      </c>
      <c r="U697" t="str">
        <f t="shared" si="3"/>
        <v/>
      </c>
      <c r="V697" s="2">
        <v>1.0</v>
      </c>
      <c r="W697" s="2" t="s">
        <v>206</v>
      </c>
      <c r="Y697" t="str">
        <f t="shared" si="4"/>
        <v>Artificial Intelligence Engineer</v>
      </c>
      <c r="Z697" s="2" t="s">
        <v>485</v>
      </c>
      <c r="AB697" t="str">
        <f t="shared" si="5"/>
        <v>Vice President</v>
      </c>
      <c r="AD697" s="2" t="s">
        <v>3248</v>
      </c>
      <c r="AE697" t="str">
        <f t="shared" si="6"/>
        <v>Investment banking</v>
      </c>
      <c r="AF697" s="2">
        <v>9.0</v>
      </c>
      <c r="AG697" s="2" t="s">
        <v>3249</v>
      </c>
      <c r="AH697" s="2" t="s">
        <v>78</v>
      </c>
      <c r="AI697" s="11">
        <f>if(surveydata3!AE696="", 0, 1)</f>
        <v>0</v>
      </c>
      <c r="AJ697" s="11">
        <f>if(surveydata3!AF696="", 0, 1)</f>
        <v>0</v>
      </c>
      <c r="AK697" s="11">
        <f>if(surveydata3!AG696="", 0, 1)</f>
        <v>0</v>
      </c>
      <c r="AL697" s="11">
        <f>if(surveydata3!AH696="", 0, 1)</f>
        <v>0</v>
      </c>
      <c r="AM697" s="11">
        <f>if(surveydata3!AI696="", 0, 1)</f>
        <v>0</v>
      </c>
      <c r="AN697" s="11">
        <f>if(surveydata3!AJ696="", 0, 1)</f>
        <v>1</v>
      </c>
      <c r="AO697" s="11">
        <f>if(surveydata3!AK696="", 0, 1)</f>
        <v>0</v>
      </c>
      <c r="AP697" s="11">
        <f>if(surveydata3!AL696="", 0, 1)</f>
        <v>0</v>
      </c>
      <c r="AQ697" s="11">
        <f>if(surveydata3!AM696="", 0, 1)</f>
        <v>0</v>
      </c>
      <c r="AR697" s="11">
        <f>if(surveydata3!AN696="", 0, 1)</f>
        <v>0</v>
      </c>
      <c r="AS697" s="2" t="s">
        <v>79</v>
      </c>
      <c r="AU697" t="str">
        <f t="shared" si="7"/>
        <v>Slack Channel</v>
      </c>
      <c r="AV697" s="2">
        <v>5.0</v>
      </c>
      <c r="AX697">
        <f t="shared" si="8"/>
        <v>5</v>
      </c>
      <c r="AY697" s="2">
        <v>6.0</v>
      </c>
      <c r="BA697">
        <f t="shared" si="9"/>
        <v>6</v>
      </c>
      <c r="BB697" s="2">
        <v>30.0</v>
      </c>
      <c r="BC697" s="2" t="s">
        <v>3250</v>
      </c>
      <c r="BD697" s="2" t="s">
        <v>101</v>
      </c>
      <c r="BF697" t="str">
        <f t="shared" si="10"/>
        <v>Google</v>
      </c>
      <c r="BG697" s="2">
        <v>10.0</v>
      </c>
      <c r="BH697" s="2" t="s">
        <v>3251</v>
      </c>
      <c r="BI697" s="2" t="s">
        <v>3252</v>
      </c>
      <c r="BJ697" s="2" t="s">
        <v>3253</v>
      </c>
      <c r="BK697" s="2">
        <v>1.0</v>
      </c>
    </row>
    <row r="698">
      <c r="A698" s="2">
        <v>695.0</v>
      </c>
      <c r="B698">
        <f>if(surveydata3!D697="", 0, 1)</f>
        <v>1</v>
      </c>
      <c r="C698">
        <f>if(surveydata3!E697="", 0, 1)</f>
        <v>0</v>
      </c>
      <c r="D698">
        <f>if(surveydata3!F697="", 0, 1)</f>
        <v>0</v>
      </c>
      <c r="E698">
        <f>if(surveydata3!G697="", 0, 1)</f>
        <v>0</v>
      </c>
      <c r="F698">
        <f>if(surveydata3!H697="", 0, 1)</f>
        <v>1</v>
      </c>
      <c r="G698">
        <f>if(surveydata3!I697="", 0, 1)</f>
        <v>0</v>
      </c>
      <c r="H698" s="4">
        <v>28207.0</v>
      </c>
      <c r="I698" s="2">
        <f t="shared" si="1"/>
        <v>41</v>
      </c>
      <c r="J698" s="2">
        <v>7.0</v>
      </c>
      <c r="K698" s="2">
        <v>45.0</v>
      </c>
      <c r="L698" s="2">
        <v>10.0</v>
      </c>
      <c r="M698" s="2">
        <v>6.0</v>
      </c>
      <c r="N698" s="2" t="s">
        <v>327</v>
      </c>
      <c r="O698" s="2">
        <v>1.0</v>
      </c>
      <c r="R698" t="str">
        <f t="shared" si="2"/>
        <v/>
      </c>
      <c r="U698" t="str">
        <f t="shared" si="3"/>
        <v/>
      </c>
      <c r="V698" s="2">
        <v>1.0</v>
      </c>
      <c r="W698" s="2" t="s">
        <v>74</v>
      </c>
      <c r="Y698" t="str">
        <f t="shared" si="4"/>
        <v>Product Management/Project Management</v>
      </c>
      <c r="Z698" s="2" t="s">
        <v>75</v>
      </c>
      <c r="AB698" t="str">
        <f t="shared" si="5"/>
        <v>Manager</v>
      </c>
      <c r="AC698" s="2" t="s">
        <v>123</v>
      </c>
      <c r="AE698" t="str">
        <f t="shared" si="6"/>
        <v>Technology &amp; Internet</v>
      </c>
      <c r="AF698" s="2">
        <v>17.0</v>
      </c>
      <c r="AG698" s="2" t="s">
        <v>3254</v>
      </c>
      <c r="AH698" s="2" t="s">
        <v>114</v>
      </c>
      <c r="AI698" s="11">
        <f>if(surveydata3!AE697="", 0, 1)</f>
        <v>0</v>
      </c>
      <c r="AJ698" s="11">
        <f>if(surveydata3!AF697="", 0, 1)</f>
        <v>0</v>
      </c>
      <c r="AK698" s="11">
        <f>if(surveydata3!AG697="", 0, 1)</f>
        <v>0</v>
      </c>
      <c r="AL698" s="11">
        <f>if(surveydata3!AH697="", 0, 1)</f>
        <v>0</v>
      </c>
      <c r="AM698" s="11">
        <f>if(surveydata3!AI697="", 0, 1)</f>
        <v>1</v>
      </c>
      <c r="AN698" s="11">
        <f>if(surveydata3!AJ697="", 0, 1)</f>
        <v>0</v>
      </c>
      <c r="AO698" s="11">
        <f>if(surveydata3!AK697="", 0, 1)</f>
        <v>0</v>
      </c>
      <c r="AP698" s="11">
        <f>if(surveydata3!AL697="", 0, 1)</f>
        <v>0</v>
      </c>
      <c r="AQ698" s="11">
        <f>if(surveydata3!AM697="", 0, 1)</f>
        <v>0</v>
      </c>
      <c r="AR698" s="11">
        <f>if(surveydata3!AN697="", 0, 1)</f>
        <v>0</v>
      </c>
      <c r="AS698" s="2" t="s">
        <v>79</v>
      </c>
      <c r="AU698" t="str">
        <f t="shared" si="7"/>
        <v>Slack Channel</v>
      </c>
      <c r="AV698" s="2">
        <v>6.0</v>
      </c>
      <c r="AX698">
        <f t="shared" si="8"/>
        <v>6</v>
      </c>
      <c r="AY698" s="2">
        <v>6.0</v>
      </c>
      <c r="BA698">
        <f t="shared" si="9"/>
        <v>6</v>
      </c>
      <c r="BB698" s="2">
        <v>6.0</v>
      </c>
      <c r="BC698" s="2" t="s">
        <v>3255</v>
      </c>
      <c r="BD698" s="2" t="s">
        <v>101</v>
      </c>
      <c r="BF698" t="str">
        <f t="shared" si="10"/>
        <v>Google</v>
      </c>
      <c r="BG698" s="2">
        <v>10.0</v>
      </c>
      <c r="BH698" s="2" t="s">
        <v>3256</v>
      </c>
      <c r="BI698" s="2" t="s">
        <v>3257</v>
      </c>
      <c r="BJ698" s="2" t="s">
        <v>3258</v>
      </c>
      <c r="BK698" s="2">
        <v>1.0</v>
      </c>
    </row>
    <row r="699">
      <c r="A699" s="2">
        <v>696.0</v>
      </c>
      <c r="B699">
        <f>if(surveydata3!D698="", 0, 1)</f>
        <v>1</v>
      </c>
      <c r="C699">
        <f>if(surveydata3!E698="", 0, 1)</f>
        <v>1</v>
      </c>
      <c r="D699">
        <f>if(surveydata3!F698="", 0, 1)</f>
        <v>0</v>
      </c>
      <c r="E699">
        <f>if(surveydata3!G698="", 0, 1)</f>
        <v>1</v>
      </c>
      <c r="F699">
        <f>if(surveydata3!H698="", 0, 1)</f>
        <v>1</v>
      </c>
      <c r="G699">
        <f>if(surveydata3!I698="", 0, 1)</f>
        <v>0</v>
      </c>
      <c r="H699" s="4">
        <v>27646.0</v>
      </c>
      <c r="I699" s="2">
        <f t="shared" si="1"/>
        <v>42</v>
      </c>
      <c r="J699" s="2">
        <v>6.0</v>
      </c>
      <c r="K699" s="2">
        <v>60.0</v>
      </c>
      <c r="L699" s="2">
        <v>6.0</v>
      </c>
      <c r="M699" s="2">
        <v>3.0</v>
      </c>
      <c r="N699" s="2" t="s">
        <v>291</v>
      </c>
      <c r="O699" s="2">
        <v>0.0</v>
      </c>
      <c r="P699" s="2" t="s">
        <v>71</v>
      </c>
      <c r="R699" t="str">
        <f t="shared" si="2"/>
        <v>hoodie</v>
      </c>
      <c r="S699" s="2" t="s">
        <v>130</v>
      </c>
      <c r="U699" t="str">
        <f t="shared" si="3"/>
        <v>“Machine learning for life”</v>
      </c>
      <c r="V699" s="2">
        <v>1.0</v>
      </c>
      <c r="W699" s="2" t="s">
        <v>35</v>
      </c>
      <c r="Y699" t="str">
        <f t="shared" si="4"/>
        <v>Data Analyst</v>
      </c>
      <c r="Z699" s="2" t="s">
        <v>111</v>
      </c>
      <c r="AB699" t="str">
        <f t="shared" si="5"/>
        <v>Individual Contributor</v>
      </c>
      <c r="AD699" s="2" t="s">
        <v>3259</v>
      </c>
      <c r="AE699" t="str">
        <f t="shared" si="6"/>
        <v>Media &amp; Technology</v>
      </c>
      <c r="AF699" s="2">
        <v>4.0</v>
      </c>
      <c r="AG699" s="2" t="s">
        <v>3260</v>
      </c>
      <c r="AH699" s="2" t="s">
        <v>1229</v>
      </c>
      <c r="AI699" s="11">
        <f>if(surveydata3!AE698="", 0, 1)</f>
        <v>0</v>
      </c>
      <c r="AJ699" s="11">
        <f>if(surveydata3!AF698="", 0, 1)</f>
        <v>0</v>
      </c>
      <c r="AK699" s="11">
        <f>if(surveydata3!AG698="", 0, 1)</f>
        <v>1</v>
      </c>
      <c r="AL699" s="11">
        <f>if(surveydata3!AH698="", 0, 1)</f>
        <v>0</v>
      </c>
      <c r="AM699" s="11">
        <f>if(surveydata3!AI698="", 0, 1)</f>
        <v>0</v>
      </c>
      <c r="AN699" s="11">
        <f>if(surveydata3!AJ698="", 0, 1)</f>
        <v>0</v>
      </c>
      <c r="AO699" s="11">
        <f>if(surveydata3!AK698="", 0, 1)</f>
        <v>0</v>
      </c>
      <c r="AP699" s="11">
        <f>if(surveydata3!AL698="", 0, 1)</f>
        <v>0</v>
      </c>
      <c r="AQ699" s="11">
        <f>if(surveydata3!AM698="", 0, 1)</f>
        <v>0</v>
      </c>
      <c r="AR699" s="11">
        <f>if(surveydata3!AN698="", 0, 1)</f>
        <v>0</v>
      </c>
      <c r="AS699" s="2" t="s">
        <v>97</v>
      </c>
      <c r="AU699" t="str">
        <f t="shared" si="7"/>
        <v>Forums</v>
      </c>
      <c r="AV699" s="2">
        <v>5.0</v>
      </c>
      <c r="AX699">
        <f t="shared" si="8"/>
        <v>5</v>
      </c>
      <c r="AY699" s="2">
        <v>5.0</v>
      </c>
      <c r="BA699">
        <f t="shared" si="9"/>
        <v>5</v>
      </c>
      <c r="BB699" s="2">
        <v>12.0</v>
      </c>
      <c r="BC699" s="2" t="s">
        <v>3261</v>
      </c>
      <c r="BD699" s="2" t="s">
        <v>101</v>
      </c>
      <c r="BF699" t="str">
        <f t="shared" si="10"/>
        <v>Google</v>
      </c>
      <c r="BG699" s="2">
        <v>10.0</v>
      </c>
      <c r="BH699" s="2" t="s">
        <v>41</v>
      </c>
      <c r="BI699" s="2" t="s">
        <v>3262</v>
      </c>
      <c r="BJ699" s="2" t="s">
        <v>3263</v>
      </c>
      <c r="BK699" s="2">
        <v>0.0</v>
      </c>
    </row>
    <row r="700">
      <c r="A700" s="2">
        <v>697.0</v>
      </c>
      <c r="B700">
        <f>if(surveydata3!D699="", 0, 1)</f>
        <v>0</v>
      </c>
      <c r="C700">
        <f>if(surveydata3!E699="", 0, 1)</f>
        <v>0</v>
      </c>
      <c r="D700">
        <f>if(surveydata3!F699="", 0, 1)</f>
        <v>0</v>
      </c>
      <c r="E700">
        <f>if(surveydata3!G699="", 0, 1)</f>
        <v>0</v>
      </c>
      <c r="F700">
        <f>if(surveydata3!H699="", 0, 1)</f>
        <v>1</v>
      </c>
      <c r="G700">
        <f>if(surveydata3!I699="", 0, 1)</f>
        <v>0</v>
      </c>
      <c r="H700" s="4">
        <v>30727.0</v>
      </c>
      <c r="I700" s="2">
        <f t="shared" si="1"/>
        <v>34</v>
      </c>
      <c r="J700" s="2">
        <v>7.0</v>
      </c>
      <c r="K700" s="2">
        <v>90.0</v>
      </c>
      <c r="L700" s="2">
        <v>14.0</v>
      </c>
      <c r="M700" s="2">
        <v>2.0</v>
      </c>
      <c r="N700" s="2" t="s">
        <v>405</v>
      </c>
      <c r="O700" s="2">
        <v>1.0</v>
      </c>
      <c r="R700" t="str">
        <f t="shared" si="2"/>
        <v/>
      </c>
      <c r="U700" t="str">
        <f t="shared" si="3"/>
        <v/>
      </c>
      <c r="V700" s="2">
        <v>1.0</v>
      </c>
      <c r="W700" s="2" t="s">
        <v>315</v>
      </c>
      <c r="Y700" t="str">
        <f t="shared" si="4"/>
        <v>Software Engineer</v>
      </c>
      <c r="AA700" s="2" t="s">
        <v>361</v>
      </c>
      <c r="AB700" t="str">
        <f t="shared" si="5"/>
        <v>Senior</v>
      </c>
      <c r="AC700" s="2" t="s">
        <v>123</v>
      </c>
      <c r="AE700" t="str">
        <f t="shared" si="6"/>
        <v>Technology &amp; Internet</v>
      </c>
      <c r="AF700" s="2">
        <v>8.0</v>
      </c>
      <c r="AG700" s="2" t="s">
        <v>3264</v>
      </c>
      <c r="AH700" s="2" t="s">
        <v>114</v>
      </c>
      <c r="AI700" s="11">
        <f>if(surveydata3!AE699="", 0, 1)</f>
        <v>0</v>
      </c>
      <c r="AJ700" s="11">
        <f>if(surveydata3!AF699="", 0, 1)</f>
        <v>0</v>
      </c>
      <c r="AK700" s="11">
        <f>if(surveydata3!AG699="", 0, 1)</f>
        <v>0</v>
      </c>
      <c r="AL700" s="11">
        <f>if(surveydata3!AH699="", 0, 1)</f>
        <v>0</v>
      </c>
      <c r="AM700" s="11">
        <f>if(surveydata3!AI699="", 0, 1)</f>
        <v>1</v>
      </c>
      <c r="AN700" s="11">
        <f>if(surveydata3!AJ699="", 0, 1)</f>
        <v>0</v>
      </c>
      <c r="AO700" s="11">
        <f>if(surveydata3!AK699="", 0, 1)</f>
        <v>0</v>
      </c>
      <c r="AP700" s="11">
        <f>if(surveydata3!AL699="", 0, 1)</f>
        <v>0</v>
      </c>
      <c r="AQ700" s="11">
        <f>if(surveydata3!AM699="", 0, 1)</f>
        <v>0</v>
      </c>
      <c r="AR700" s="11">
        <f>if(surveydata3!AN699="", 0, 1)</f>
        <v>0</v>
      </c>
      <c r="AS700" s="2" t="s">
        <v>97</v>
      </c>
      <c r="AU700" t="str">
        <f t="shared" si="7"/>
        <v>Forums</v>
      </c>
      <c r="AV700" s="2">
        <v>3.0</v>
      </c>
      <c r="AX700">
        <f t="shared" si="8"/>
        <v>3</v>
      </c>
      <c r="AY700" s="2">
        <v>1.0</v>
      </c>
      <c r="BA700">
        <f t="shared" si="9"/>
        <v>1</v>
      </c>
      <c r="BB700" s="2">
        <v>15.0</v>
      </c>
      <c r="BC700" s="2" t="s">
        <v>3265</v>
      </c>
      <c r="BE700" s="2" t="s">
        <v>3266</v>
      </c>
      <c r="BF700" t="str">
        <f t="shared" si="10"/>
        <v>I know Udacity since 2010 with the ai-class.org (the first round of artificial intelligence introduction mooc)</v>
      </c>
      <c r="BG700" s="2">
        <v>8.0</v>
      </c>
      <c r="BH700" s="2" t="s">
        <v>3267</v>
      </c>
      <c r="BJ700" s="2" t="s">
        <v>3268</v>
      </c>
      <c r="BK700" s="2">
        <v>0.0</v>
      </c>
    </row>
    <row r="701">
      <c r="A701" s="2">
        <v>698.0</v>
      </c>
      <c r="B701">
        <f>if(surveydata3!D700="", 0, 1)</f>
        <v>1</v>
      </c>
      <c r="C701">
        <f>if(surveydata3!E700="", 0, 1)</f>
        <v>0</v>
      </c>
      <c r="D701">
        <f>if(surveydata3!F700="", 0, 1)</f>
        <v>0</v>
      </c>
      <c r="E701">
        <f>if(surveydata3!G700="", 0, 1)</f>
        <v>0</v>
      </c>
      <c r="F701">
        <f>if(surveydata3!H700="", 0, 1)</f>
        <v>0</v>
      </c>
      <c r="G701">
        <f>if(surveydata3!I700="", 0, 1)</f>
        <v>0</v>
      </c>
      <c r="H701" s="4">
        <v>28413.0</v>
      </c>
      <c r="I701" s="2">
        <f t="shared" si="1"/>
        <v>40</v>
      </c>
      <c r="J701" s="2">
        <v>5.0</v>
      </c>
      <c r="K701" s="2">
        <v>150.0</v>
      </c>
      <c r="L701" s="2">
        <v>6.0</v>
      </c>
      <c r="M701" s="2">
        <v>1.0</v>
      </c>
      <c r="N701" s="2" t="s">
        <v>70</v>
      </c>
      <c r="O701" s="2">
        <v>1.0</v>
      </c>
      <c r="R701" t="str">
        <f t="shared" si="2"/>
        <v/>
      </c>
      <c r="U701" t="str">
        <f t="shared" si="3"/>
        <v/>
      </c>
      <c r="V701" s="2">
        <v>1.0</v>
      </c>
      <c r="W701" s="2" t="s">
        <v>206</v>
      </c>
      <c r="Y701" t="str">
        <f t="shared" si="4"/>
        <v>Artificial Intelligence Engineer</v>
      </c>
      <c r="Z701" s="2" t="s">
        <v>122</v>
      </c>
      <c r="AB701" t="str">
        <f t="shared" si="5"/>
        <v>Director</v>
      </c>
      <c r="AC701" s="2" t="s">
        <v>123</v>
      </c>
      <c r="AE701" t="str">
        <f t="shared" si="6"/>
        <v>Technology &amp; Internet</v>
      </c>
      <c r="AF701" s="2">
        <v>19.0</v>
      </c>
      <c r="AG701" s="2" t="s">
        <v>3269</v>
      </c>
      <c r="AH701" s="2" t="s">
        <v>78</v>
      </c>
      <c r="AI701" s="11">
        <f>if(surveydata3!AE700="", 0, 1)</f>
        <v>0</v>
      </c>
      <c r="AJ701" s="11">
        <f>if(surveydata3!AF700="", 0, 1)</f>
        <v>0</v>
      </c>
      <c r="AK701" s="11">
        <f>if(surveydata3!AG700="", 0, 1)</f>
        <v>0</v>
      </c>
      <c r="AL701" s="11">
        <f>if(surveydata3!AH700="", 0, 1)</f>
        <v>0</v>
      </c>
      <c r="AM701" s="11">
        <f>if(surveydata3!AI700="", 0, 1)</f>
        <v>1</v>
      </c>
      <c r="AN701" s="11">
        <f>if(surveydata3!AJ700="", 0, 1)</f>
        <v>1</v>
      </c>
      <c r="AO701" s="11">
        <f>if(surveydata3!AK700="", 0, 1)</f>
        <v>0</v>
      </c>
      <c r="AP701" s="11">
        <f>if(surveydata3!AL700="", 0, 1)</f>
        <v>0</v>
      </c>
      <c r="AQ701" s="11">
        <f>if(surveydata3!AM700="", 0, 1)</f>
        <v>0</v>
      </c>
      <c r="AR701" s="11">
        <f>if(surveydata3!AN700="", 0, 1)</f>
        <v>0</v>
      </c>
      <c r="AS701" s="2" t="s">
        <v>79</v>
      </c>
      <c r="AU701" t="str">
        <f t="shared" si="7"/>
        <v>Slack Channel</v>
      </c>
      <c r="AV701" s="2">
        <v>6.0</v>
      </c>
      <c r="AX701">
        <f t="shared" si="8"/>
        <v>6</v>
      </c>
      <c r="AY701" s="2">
        <v>6.0</v>
      </c>
      <c r="BA701">
        <f t="shared" si="9"/>
        <v>6</v>
      </c>
      <c r="BB701" s="2">
        <v>4.0</v>
      </c>
      <c r="BC701" s="2" t="s">
        <v>3270</v>
      </c>
      <c r="BD701" s="2" t="s">
        <v>101</v>
      </c>
      <c r="BF701" t="str">
        <f t="shared" si="10"/>
        <v>Google</v>
      </c>
      <c r="BG701" s="2">
        <v>10.0</v>
      </c>
      <c r="BH701" s="2" t="s">
        <v>3271</v>
      </c>
      <c r="BI701" s="2" t="s">
        <v>3272</v>
      </c>
      <c r="BJ701" s="2" t="s">
        <v>3273</v>
      </c>
      <c r="BK701" s="2">
        <v>1.0</v>
      </c>
    </row>
    <row r="702">
      <c r="A702" s="2">
        <v>699.0</v>
      </c>
      <c r="B702">
        <f>if(surveydata3!D701="", 0, 1)</f>
        <v>1</v>
      </c>
      <c r="C702">
        <f>if(surveydata3!E701="", 0, 1)</f>
        <v>0</v>
      </c>
      <c r="D702">
        <f>if(surveydata3!F701="", 0, 1)</f>
        <v>0</v>
      </c>
      <c r="E702">
        <f>if(surveydata3!G701="", 0, 1)</f>
        <v>0</v>
      </c>
      <c r="F702">
        <f>if(surveydata3!H701="", 0, 1)</f>
        <v>0</v>
      </c>
      <c r="G702">
        <f>if(surveydata3!I701="", 0, 1)</f>
        <v>0</v>
      </c>
      <c r="H702" s="4">
        <v>26235.0</v>
      </c>
      <c r="I702" s="2">
        <f t="shared" si="1"/>
        <v>46</v>
      </c>
      <c r="J702" s="2">
        <v>8.0</v>
      </c>
      <c r="K702" s="2">
        <v>40.0</v>
      </c>
      <c r="L702" s="2">
        <v>10.0</v>
      </c>
      <c r="M702" s="2">
        <v>6.0</v>
      </c>
      <c r="N702" s="2" t="s">
        <v>134</v>
      </c>
      <c r="O702" s="2">
        <v>0.0</v>
      </c>
      <c r="P702" s="2" t="s">
        <v>89</v>
      </c>
      <c r="R702" t="str">
        <f t="shared" si="2"/>
        <v>t-shirt</v>
      </c>
      <c r="S702" s="2" t="s">
        <v>90</v>
      </c>
      <c r="U702" t="str">
        <f t="shared" si="3"/>
        <v>”Math - all the cool kids are doing it”</v>
      </c>
      <c r="V702" s="2">
        <v>1.0</v>
      </c>
      <c r="W702" s="2" t="s">
        <v>110</v>
      </c>
      <c r="Y702" t="str">
        <f t="shared" si="4"/>
        <v>Business/Strategy</v>
      </c>
      <c r="Z702" s="2" t="s">
        <v>75</v>
      </c>
      <c r="AB702" t="str">
        <f t="shared" si="5"/>
        <v>Manager</v>
      </c>
      <c r="AD702" s="2" t="s">
        <v>3274</v>
      </c>
      <c r="AE702" t="str">
        <f t="shared" si="6"/>
        <v>covers multiple areas</v>
      </c>
      <c r="AF702" s="2">
        <v>5.0</v>
      </c>
      <c r="AG702" s="2" t="s">
        <v>3275</v>
      </c>
      <c r="AH702" s="2" t="s">
        <v>96</v>
      </c>
      <c r="AI702" s="11">
        <f>if(surveydata3!AE701="", 0, 1)</f>
        <v>0</v>
      </c>
      <c r="AJ702" s="11">
        <f>if(surveydata3!AF701="", 0, 1)</f>
        <v>0</v>
      </c>
      <c r="AK702" s="11">
        <f>if(surveydata3!AG701="", 0, 1)</f>
        <v>1</v>
      </c>
      <c r="AL702" s="11">
        <f>if(surveydata3!AH701="", 0, 1)</f>
        <v>0</v>
      </c>
      <c r="AM702" s="11">
        <f>if(surveydata3!AI701="", 0, 1)</f>
        <v>0</v>
      </c>
      <c r="AN702" s="11">
        <f>if(surveydata3!AJ701="", 0, 1)</f>
        <v>0</v>
      </c>
      <c r="AO702" s="11">
        <f>if(surveydata3!AK701="", 0, 1)</f>
        <v>0</v>
      </c>
      <c r="AP702" s="11">
        <f>if(surveydata3!AL701="", 0, 1)</f>
        <v>0</v>
      </c>
      <c r="AQ702" s="11">
        <f>if(surveydata3!AM701="", 0, 1)</f>
        <v>0</v>
      </c>
      <c r="AR702" s="11">
        <f>if(surveydata3!AN701="", 0, 1)</f>
        <v>0</v>
      </c>
      <c r="AS702" s="2" t="s">
        <v>116</v>
      </c>
      <c r="AU702" t="str">
        <f t="shared" si="7"/>
        <v>Stack Overflow</v>
      </c>
      <c r="AW702" s="2">
        <v>12.0</v>
      </c>
      <c r="AX702">
        <f t="shared" si="8"/>
        <v>12</v>
      </c>
      <c r="AY702" s="2">
        <v>6.0</v>
      </c>
      <c r="BA702">
        <f t="shared" si="9"/>
        <v>6</v>
      </c>
      <c r="BB702" s="2">
        <v>20.0</v>
      </c>
      <c r="BC702" s="2" t="s">
        <v>3276</v>
      </c>
      <c r="BD702" s="2" t="s">
        <v>101</v>
      </c>
      <c r="BF702" t="str">
        <f t="shared" si="10"/>
        <v>Google</v>
      </c>
      <c r="BG702" s="2">
        <v>9.0</v>
      </c>
      <c r="BH702" s="2" t="s">
        <v>3277</v>
      </c>
      <c r="BI702" s="2" t="s">
        <v>3278</v>
      </c>
      <c r="BK702" s="2">
        <v>1.0</v>
      </c>
    </row>
    <row r="703">
      <c r="A703" s="2">
        <v>700.0</v>
      </c>
      <c r="B703">
        <f>if(surveydata3!D702="", 0, 1)</f>
        <v>1</v>
      </c>
      <c r="C703">
        <f>if(surveydata3!E702="", 0, 1)</f>
        <v>1</v>
      </c>
      <c r="D703">
        <f>if(surveydata3!F702="", 0, 1)</f>
        <v>0</v>
      </c>
      <c r="E703">
        <f>if(surveydata3!G702="", 0, 1)</f>
        <v>0</v>
      </c>
      <c r="F703">
        <f>if(surveydata3!H702="", 0, 1)</f>
        <v>1</v>
      </c>
      <c r="G703">
        <f>if(surveydata3!I702="", 0, 1)</f>
        <v>0</v>
      </c>
      <c r="H703" s="4">
        <v>24168.0</v>
      </c>
      <c r="I703" s="2">
        <f t="shared" si="1"/>
        <v>52</v>
      </c>
      <c r="J703" s="2">
        <v>7.0</v>
      </c>
      <c r="K703" s="2">
        <v>180.0</v>
      </c>
      <c r="L703" s="2">
        <v>12.0</v>
      </c>
      <c r="M703" s="2">
        <v>10.0</v>
      </c>
      <c r="N703" s="2" t="s">
        <v>120</v>
      </c>
      <c r="O703" s="2">
        <v>0.0</v>
      </c>
      <c r="P703" s="2" t="s">
        <v>129</v>
      </c>
      <c r="R703" t="str">
        <f t="shared" si="2"/>
        <v>backpack</v>
      </c>
      <c r="S703" s="2" t="s">
        <v>135</v>
      </c>
      <c r="U703" t="str">
        <f t="shared" si="3"/>
        <v>“A quality life demands quality questions”</v>
      </c>
      <c r="V703" s="2">
        <v>1.0</v>
      </c>
      <c r="W703" s="2" t="s">
        <v>74</v>
      </c>
      <c r="Y703" t="str">
        <f t="shared" si="4"/>
        <v>Product Management/Project Management</v>
      </c>
      <c r="Z703" s="2" t="s">
        <v>111</v>
      </c>
      <c r="AB703" t="str">
        <f t="shared" si="5"/>
        <v>Individual Contributor</v>
      </c>
      <c r="AC703" s="2" t="s">
        <v>138</v>
      </c>
      <c r="AE703" t="str">
        <f t="shared" si="6"/>
        <v>Entertainment &amp; Leisure</v>
      </c>
      <c r="AF703" s="2">
        <v>25.0</v>
      </c>
      <c r="AH703" s="2" t="s">
        <v>114</v>
      </c>
      <c r="AI703" s="11">
        <f>if(surveydata3!AE702="", 0, 1)</f>
        <v>0</v>
      </c>
      <c r="AJ703" s="11">
        <f>if(surveydata3!AF702="", 0, 1)</f>
        <v>0</v>
      </c>
      <c r="AK703" s="11">
        <f>if(surveydata3!AG702="", 0, 1)</f>
        <v>0</v>
      </c>
      <c r="AL703" s="11">
        <f>if(surveydata3!AH702="", 0, 1)</f>
        <v>1</v>
      </c>
      <c r="AM703" s="11">
        <f>if(surveydata3!AI702="", 0, 1)</f>
        <v>0</v>
      </c>
      <c r="AN703" s="11">
        <f>if(surveydata3!AJ702="", 0, 1)</f>
        <v>0</v>
      </c>
      <c r="AO703" s="11">
        <f>if(surveydata3!AK702="", 0, 1)</f>
        <v>0</v>
      </c>
      <c r="AP703" s="11">
        <f>if(surveydata3!AL702="", 0, 1)</f>
        <v>0</v>
      </c>
      <c r="AQ703" s="11">
        <f>if(surveydata3!AM702="", 0, 1)</f>
        <v>0</v>
      </c>
      <c r="AR703" s="11">
        <f>if(surveydata3!AN702="", 0, 1)</f>
        <v>0</v>
      </c>
      <c r="AS703" s="2" t="s">
        <v>116</v>
      </c>
      <c r="AU703" t="str">
        <f t="shared" si="7"/>
        <v>Stack Overflow</v>
      </c>
      <c r="AV703" s="2">
        <v>6.0</v>
      </c>
      <c r="AX703">
        <f t="shared" si="8"/>
        <v>6</v>
      </c>
      <c r="AY703" s="2">
        <v>5.0</v>
      </c>
      <c r="BA703">
        <f t="shared" si="9"/>
        <v>5</v>
      </c>
      <c r="BB703" s="2">
        <v>260.0</v>
      </c>
      <c r="BC703" s="2" t="s">
        <v>3279</v>
      </c>
      <c r="BD703" s="2" t="s">
        <v>101</v>
      </c>
      <c r="BF703" t="str">
        <f t="shared" si="10"/>
        <v>Google</v>
      </c>
      <c r="BG703" s="2">
        <v>9.0</v>
      </c>
      <c r="BH703" s="2" t="s">
        <v>3280</v>
      </c>
      <c r="BJ703" s="2" t="s">
        <v>3281</v>
      </c>
      <c r="BK703" s="2">
        <v>0.0</v>
      </c>
    </row>
    <row r="704">
      <c r="A704" s="2">
        <v>701.0</v>
      </c>
      <c r="B704">
        <f>if(surveydata3!D703="", 0, 1)</f>
        <v>1</v>
      </c>
      <c r="C704">
        <f>if(surveydata3!E703="", 0, 1)</f>
        <v>0</v>
      </c>
      <c r="D704">
        <f>if(surveydata3!F703="", 0, 1)</f>
        <v>0</v>
      </c>
      <c r="E704">
        <f>if(surveydata3!G703="", 0, 1)</f>
        <v>1</v>
      </c>
      <c r="F704">
        <f>if(surveydata3!H703="", 0, 1)</f>
        <v>1</v>
      </c>
      <c r="G704">
        <f>if(surveydata3!I703="", 0, 1)</f>
        <v>0</v>
      </c>
      <c r="H704" s="4">
        <v>33512.0</v>
      </c>
      <c r="I704" s="2">
        <f t="shared" si="1"/>
        <v>26</v>
      </c>
      <c r="J704" s="2">
        <v>8.0</v>
      </c>
      <c r="K704" s="2">
        <v>30.0</v>
      </c>
      <c r="L704" s="2">
        <v>10.0</v>
      </c>
      <c r="M704" s="2">
        <v>18.0</v>
      </c>
      <c r="N704" s="2" t="s">
        <v>87</v>
      </c>
      <c r="O704" s="2">
        <v>1.0</v>
      </c>
      <c r="R704" t="str">
        <f t="shared" si="2"/>
        <v/>
      </c>
      <c r="U704" t="str">
        <f t="shared" si="3"/>
        <v/>
      </c>
      <c r="V704" s="2">
        <v>0.0</v>
      </c>
      <c r="Y704" t="str">
        <f t="shared" si="4"/>
        <v/>
      </c>
      <c r="AB704" t="str">
        <f t="shared" si="5"/>
        <v/>
      </c>
      <c r="AE704" t="str">
        <f t="shared" si="6"/>
        <v/>
      </c>
      <c r="AH704" s="2" t="s">
        <v>114</v>
      </c>
      <c r="AI704" s="11">
        <f>if(surveydata3!AE703="", 0, 1)</f>
        <v>0</v>
      </c>
      <c r="AJ704" s="11">
        <f>if(surveydata3!AF703="", 0, 1)</f>
        <v>0</v>
      </c>
      <c r="AK704" s="11">
        <f>if(surveydata3!AG703="", 0, 1)</f>
        <v>0</v>
      </c>
      <c r="AL704" s="11">
        <f>if(surveydata3!AH703="", 0, 1)</f>
        <v>1</v>
      </c>
      <c r="AM704" s="11">
        <f>if(surveydata3!AI703="", 0, 1)</f>
        <v>0</v>
      </c>
      <c r="AN704" s="11">
        <f>if(surveydata3!AJ703="", 0, 1)</f>
        <v>0</v>
      </c>
      <c r="AO704" s="11">
        <f>if(surveydata3!AK703="", 0, 1)</f>
        <v>0</v>
      </c>
      <c r="AP704" s="11">
        <f>if(surveydata3!AL703="", 0, 1)</f>
        <v>0</v>
      </c>
      <c r="AQ704" s="11">
        <f>if(surveydata3!AM703="", 0, 1)</f>
        <v>0</v>
      </c>
      <c r="AR704" s="11">
        <f>if(surveydata3!AN703="", 0, 1)</f>
        <v>0</v>
      </c>
      <c r="AS704" s="2" t="s">
        <v>116</v>
      </c>
      <c r="AU704" t="str">
        <f t="shared" si="7"/>
        <v>Stack Overflow</v>
      </c>
      <c r="AW704" s="2">
        <v>12.0</v>
      </c>
      <c r="AX704">
        <f t="shared" si="8"/>
        <v>12</v>
      </c>
      <c r="AZ704" s="2">
        <v>12.0</v>
      </c>
      <c r="BA704">
        <f t="shared" si="9"/>
        <v>12</v>
      </c>
      <c r="BB704" s="2">
        <v>30.0</v>
      </c>
      <c r="BC704" s="2" t="s">
        <v>3282</v>
      </c>
      <c r="BD704" s="2" t="s">
        <v>101</v>
      </c>
      <c r="BF704" t="str">
        <f t="shared" si="10"/>
        <v>Google</v>
      </c>
      <c r="BG704" s="2">
        <v>8.0</v>
      </c>
      <c r="BH704" s="2" t="s">
        <v>3283</v>
      </c>
      <c r="BI704" s="2" t="s">
        <v>3284</v>
      </c>
      <c r="BK704" s="2">
        <v>0.0</v>
      </c>
    </row>
    <row r="705">
      <c r="A705" s="2">
        <v>702.0</v>
      </c>
      <c r="B705">
        <f>if(surveydata3!D704="", 0, 1)</f>
        <v>1</v>
      </c>
      <c r="C705">
        <f>if(surveydata3!E704="", 0, 1)</f>
        <v>1</v>
      </c>
      <c r="D705">
        <f>if(surveydata3!F704="", 0, 1)</f>
        <v>0</v>
      </c>
      <c r="E705">
        <f>if(surveydata3!G704="", 0, 1)</f>
        <v>0</v>
      </c>
      <c r="F705">
        <f>if(surveydata3!H704="", 0, 1)</f>
        <v>0</v>
      </c>
      <c r="G705">
        <f>if(surveydata3!I704="", 0, 1)</f>
        <v>0</v>
      </c>
      <c r="H705" s="4">
        <v>26021.0</v>
      </c>
      <c r="I705" s="2">
        <f t="shared" si="1"/>
        <v>47</v>
      </c>
      <c r="J705" s="2">
        <v>7.0</v>
      </c>
      <c r="K705" s="2">
        <v>30.0</v>
      </c>
      <c r="L705" s="2">
        <v>6.0</v>
      </c>
      <c r="M705" s="2">
        <v>3.0</v>
      </c>
      <c r="N705" s="2" t="s">
        <v>70</v>
      </c>
      <c r="O705" s="2">
        <v>1.0</v>
      </c>
      <c r="R705" t="str">
        <f t="shared" si="2"/>
        <v/>
      </c>
      <c r="U705" t="str">
        <f t="shared" si="3"/>
        <v/>
      </c>
      <c r="V705" s="2">
        <v>1.0</v>
      </c>
      <c r="W705" s="2" t="s">
        <v>224</v>
      </c>
      <c r="Y705" t="str">
        <f t="shared" si="4"/>
        <v>Data Scientist</v>
      </c>
      <c r="Z705" s="2" t="s">
        <v>111</v>
      </c>
      <c r="AB705" t="str">
        <f t="shared" si="5"/>
        <v>Individual Contributor</v>
      </c>
      <c r="AC705" s="2" t="s">
        <v>123</v>
      </c>
      <c r="AE705" t="str">
        <f t="shared" si="6"/>
        <v>Technology &amp; Internet</v>
      </c>
      <c r="AF705" s="2">
        <v>12.0</v>
      </c>
      <c r="AG705" s="2" t="s">
        <v>3285</v>
      </c>
      <c r="AH705" s="2" t="s">
        <v>96</v>
      </c>
      <c r="AI705" s="11">
        <f>if(surveydata3!AE704="", 0, 1)</f>
        <v>0</v>
      </c>
      <c r="AJ705" s="11">
        <f>if(surveydata3!AF704="", 0, 1)</f>
        <v>0</v>
      </c>
      <c r="AK705" s="11">
        <f>if(surveydata3!AG704="", 0, 1)</f>
        <v>0</v>
      </c>
      <c r="AL705" s="11">
        <f>if(surveydata3!AH704="", 0, 1)</f>
        <v>0</v>
      </c>
      <c r="AM705" s="11">
        <f>if(surveydata3!AI704="", 0, 1)</f>
        <v>0</v>
      </c>
      <c r="AN705" s="11">
        <f>if(surveydata3!AJ704="", 0, 1)</f>
        <v>1</v>
      </c>
      <c r="AO705" s="11">
        <f>if(surveydata3!AK704="", 0, 1)</f>
        <v>0</v>
      </c>
      <c r="AP705" s="11">
        <f>if(surveydata3!AL704="", 0, 1)</f>
        <v>0</v>
      </c>
      <c r="AQ705" s="11">
        <f>if(surveydata3!AM704="", 0, 1)</f>
        <v>0</v>
      </c>
      <c r="AR705" s="11">
        <f>if(surveydata3!AN704="", 0, 1)</f>
        <v>0</v>
      </c>
      <c r="AS705" s="2" t="s">
        <v>97</v>
      </c>
      <c r="AU705" t="str">
        <f t="shared" si="7"/>
        <v>Forums</v>
      </c>
      <c r="AW705" s="2">
        <v>10.0</v>
      </c>
      <c r="AX705">
        <f t="shared" si="8"/>
        <v>10</v>
      </c>
      <c r="AY705" s="2">
        <v>5.0</v>
      </c>
      <c r="BA705">
        <f t="shared" si="9"/>
        <v>5</v>
      </c>
      <c r="BB705" s="2">
        <v>10.0</v>
      </c>
      <c r="BC705" s="2" t="s">
        <v>3286</v>
      </c>
      <c r="BE705" s="2" t="s">
        <v>3287</v>
      </c>
      <c r="BF705" t="str">
        <f t="shared" si="10"/>
        <v>Read about it in the news</v>
      </c>
      <c r="BG705" s="2">
        <v>10.0</v>
      </c>
      <c r="BH705" s="2" t="s">
        <v>3288</v>
      </c>
      <c r="BI705" s="2" t="s">
        <v>3289</v>
      </c>
      <c r="BJ705" s="2" t="s">
        <v>3290</v>
      </c>
      <c r="BK705" s="2">
        <v>1.0</v>
      </c>
    </row>
    <row r="706">
      <c r="A706" s="2">
        <v>703.0</v>
      </c>
      <c r="B706">
        <f>if(surveydata3!D705="", 0, 1)</f>
        <v>1</v>
      </c>
      <c r="C706">
        <f>if(surveydata3!E705="", 0, 1)</f>
        <v>0</v>
      </c>
      <c r="D706">
        <f>if(surveydata3!F705="", 0, 1)</f>
        <v>0</v>
      </c>
      <c r="E706">
        <f>if(surveydata3!G705="", 0, 1)</f>
        <v>0</v>
      </c>
      <c r="F706">
        <f>if(surveydata3!H705="", 0, 1)</f>
        <v>1</v>
      </c>
      <c r="G706">
        <f>if(surveydata3!I705="", 0, 1)</f>
        <v>0</v>
      </c>
      <c r="H706" s="4">
        <v>33040.0</v>
      </c>
      <c r="I706" s="2">
        <f t="shared" si="1"/>
        <v>28</v>
      </c>
      <c r="J706" s="2">
        <v>6.0</v>
      </c>
      <c r="K706" s="2">
        <v>50.0</v>
      </c>
      <c r="L706" s="2">
        <v>10.0</v>
      </c>
      <c r="M706" s="2">
        <v>3.0</v>
      </c>
      <c r="N706" s="2" t="s">
        <v>327</v>
      </c>
      <c r="O706" s="2">
        <v>1.0</v>
      </c>
      <c r="R706" t="str">
        <f t="shared" si="2"/>
        <v/>
      </c>
      <c r="U706" t="str">
        <f t="shared" si="3"/>
        <v/>
      </c>
      <c r="V706" s="2">
        <v>0.0</v>
      </c>
      <c r="Y706" t="str">
        <f t="shared" si="4"/>
        <v/>
      </c>
      <c r="AB706" t="str">
        <f t="shared" si="5"/>
        <v/>
      </c>
      <c r="AE706" t="str">
        <f t="shared" si="6"/>
        <v/>
      </c>
      <c r="AH706" s="2" t="s">
        <v>114</v>
      </c>
      <c r="AI706" s="11">
        <f>if(surveydata3!AE705="", 0, 1)</f>
        <v>0</v>
      </c>
      <c r="AJ706" s="11">
        <f>if(surveydata3!AF705="", 0, 1)</f>
        <v>0</v>
      </c>
      <c r="AK706" s="11">
        <f>if(surveydata3!AG705="", 0, 1)</f>
        <v>1</v>
      </c>
      <c r="AL706" s="11">
        <f>if(surveydata3!AH705="", 0, 1)</f>
        <v>0</v>
      </c>
      <c r="AM706" s="11">
        <f>if(surveydata3!AI705="", 0, 1)</f>
        <v>0</v>
      </c>
      <c r="AN706" s="11">
        <f>if(surveydata3!AJ705="", 0, 1)</f>
        <v>1</v>
      </c>
      <c r="AO706" s="11">
        <f>if(surveydata3!AK705="", 0, 1)</f>
        <v>0</v>
      </c>
      <c r="AP706" s="11">
        <f>if(surveydata3!AL705="", 0, 1)</f>
        <v>0</v>
      </c>
      <c r="AQ706" s="11">
        <f>if(surveydata3!AM705="", 0, 1)</f>
        <v>0</v>
      </c>
      <c r="AR706" s="11">
        <f>if(surveydata3!AN705="", 0, 1)</f>
        <v>0</v>
      </c>
      <c r="AS706" s="2" t="s">
        <v>116</v>
      </c>
      <c r="AU706" t="str">
        <f t="shared" si="7"/>
        <v>Stack Overflow</v>
      </c>
      <c r="AV706" s="2">
        <v>6.0</v>
      </c>
      <c r="AX706">
        <f t="shared" si="8"/>
        <v>6</v>
      </c>
      <c r="AY706" s="2">
        <v>4.0</v>
      </c>
      <c r="BA706">
        <f t="shared" si="9"/>
        <v>4</v>
      </c>
      <c r="BB706" s="2">
        <v>100.0</v>
      </c>
      <c r="BC706" s="2" t="s">
        <v>3291</v>
      </c>
      <c r="BD706" s="2" t="s">
        <v>84</v>
      </c>
      <c r="BF706" t="str">
        <f t="shared" si="10"/>
        <v>Friend / word of mouth</v>
      </c>
      <c r="BG706" s="2">
        <v>8.0</v>
      </c>
      <c r="BH706" s="2" t="s">
        <v>3292</v>
      </c>
      <c r="BJ706" s="2" t="s">
        <v>3293</v>
      </c>
      <c r="BK706" s="2">
        <v>1.0</v>
      </c>
    </row>
    <row r="707">
      <c r="A707" s="2">
        <v>704.0</v>
      </c>
      <c r="B707">
        <f>if(surveydata3!D706="", 0, 1)</f>
        <v>1</v>
      </c>
      <c r="C707">
        <f>if(surveydata3!E706="", 0, 1)</f>
        <v>0</v>
      </c>
      <c r="D707">
        <f>if(surveydata3!F706="", 0, 1)</f>
        <v>0</v>
      </c>
      <c r="E707">
        <f>if(surveydata3!G706="", 0, 1)</f>
        <v>0</v>
      </c>
      <c r="F707">
        <f>if(surveydata3!H706="", 0, 1)</f>
        <v>0</v>
      </c>
      <c r="G707">
        <f>if(surveydata3!I706="", 0, 1)</f>
        <v>0</v>
      </c>
      <c r="H707" s="4">
        <v>33530.0</v>
      </c>
      <c r="I707" s="2">
        <f t="shared" si="1"/>
        <v>26</v>
      </c>
      <c r="J707" s="2">
        <v>6.0</v>
      </c>
      <c r="K707" s="2">
        <v>60.0</v>
      </c>
      <c r="L707" s="2">
        <v>4.0</v>
      </c>
      <c r="M707" s="2">
        <v>5.0</v>
      </c>
      <c r="N707" s="2" t="s">
        <v>120</v>
      </c>
      <c r="O707" s="2">
        <v>1.0</v>
      </c>
      <c r="R707" t="str">
        <f t="shared" si="2"/>
        <v/>
      </c>
      <c r="U707" t="str">
        <f t="shared" si="3"/>
        <v/>
      </c>
      <c r="V707" s="2">
        <v>1.0</v>
      </c>
      <c r="W707" s="2" t="s">
        <v>11</v>
      </c>
      <c r="Y707" t="str">
        <f t="shared" si="4"/>
        <v>Other</v>
      </c>
      <c r="Z707" s="2" t="s">
        <v>147</v>
      </c>
      <c r="AB707" t="str">
        <f t="shared" si="5"/>
        <v>Not Applicable</v>
      </c>
      <c r="AC707" s="2" t="s">
        <v>684</v>
      </c>
      <c r="AE707" t="str">
        <f t="shared" si="6"/>
        <v>Electronics</v>
      </c>
      <c r="AF707" s="2">
        <v>0.0</v>
      </c>
      <c r="AG707" s="2" t="s">
        <v>3294</v>
      </c>
      <c r="AH707" s="2" t="s">
        <v>114</v>
      </c>
      <c r="AI707" s="11">
        <f>if(surveydata3!AE706="", 0, 1)</f>
        <v>0</v>
      </c>
      <c r="AJ707" s="11">
        <f>if(surveydata3!AF706="", 0, 1)</f>
        <v>0</v>
      </c>
      <c r="AK707" s="11">
        <f>if(surveydata3!AG706="", 0, 1)</f>
        <v>0</v>
      </c>
      <c r="AL707" s="11">
        <f>if(surveydata3!AH706="", 0, 1)</f>
        <v>0</v>
      </c>
      <c r="AM707" s="11">
        <f>if(surveydata3!AI706="", 0, 1)</f>
        <v>0</v>
      </c>
      <c r="AN707" s="11">
        <f>if(surveydata3!AJ706="", 0, 1)</f>
        <v>1</v>
      </c>
      <c r="AO707" s="11">
        <f>if(surveydata3!AK706="", 0, 1)</f>
        <v>0</v>
      </c>
      <c r="AP707" s="11">
        <f>if(surveydata3!AL706="", 0, 1)</f>
        <v>0</v>
      </c>
      <c r="AQ707" s="11">
        <f>if(surveydata3!AM706="", 0, 1)</f>
        <v>0</v>
      </c>
      <c r="AR707" s="11">
        <f>if(surveydata3!AN706="", 0, 1)</f>
        <v>0</v>
      </c>
      <c r="AS707" s="2" t="s">
        <v>116</v>
      </c>
      <c r="AU707" t="str">
        <f t="shared" si="7"/>
        <v>Stack Overflow</v>
      </c>
      <c r="AV707" s="2">
        <v>6.0</v>
      </c>
      <c r="AX707">
        <f t="shared" si="8"/>
        <v>6</v>
      </c>
      <c r="AY707" s="2">
        <v>6.0</v>
      </c>
      <c r="BA707">
        <f t="shared" si="9"/>
        <v>6</v>
      </c>
      <c r="BB707" s="2">
        <v>4.0</v>
      </c>
      <c r="BC707" s="2" t="s">
        <v>3295</v>
      </c>
      <c r="BD707" s="2" t="s">
        <v>101</v>
      </c>
      <c r="BF707" t="str">
        <f t="shared" si="10"/>
        <v>Google</v>
      </c>
      <c r="BG707" s="2">
        <v>7.0</v>
      </c>
      <c r="BH707" s="2" t="s">
        <v>3296</v>
      </c>
      <c r="BI707" s="2" t="s">
        <v>3297</v>
      </c>
      <c r="BJ707" s="2" t="s">
        <v>3298</v>
      </c>
      <c r="BK707" s="2">
        <v>1.0</v>
      </c>
    </row>
    <row r="708">
      <c r="A708" s="2">
        <v>705.0</v>
      </c>
      <c r="B708">
        <f>if(surveydata3!D707="", 0, 1)</f>
        <v>0</v>
      </c>
      <c r="C708">
        <f>if(surveydata3!E707="", 0, 1)</f>
        <v>1</v>
      </c>
      <c r="D708">
        <f>if(surveydata3!F707="", 0, 1)</f>
        <v>0</v>
      </c>
      <c r="E708">
        <f>if(surveydata3!G707="", 0, 1)</f>
        <v>0</v>
      </c>
      <c r="F708">
        <f>if(surveydata3!H707="", 0, 1)</f>
        <v>0</v>
      </c>
      <c r="G708">
        <f>if(surveydata3!I707="", 0, 1)</f>
        <v>0</v>
      </c>
      <c r="H708" s="4">
        <v>29873.0</v>
      </c>
      <c r="I708" s="2">
        <f t="shared" si="1"/>
        <v>36</v>
      </c>
      <c r="J708" s="2">
        <v>6.0</v>
      </c>
      <c r="K708" s="2">
        <v>90.0</v>
      </c>
      <c r="L708" s="2">
        <v>16.0</v>
      </c>
      <c r="M708" s="2">
        <v>50.0</v>
      </c>
      <c r="N708" s="2" t="s">
        <v>291</v>
      </c>
      <c r="O708" s="2">
        <v>1.0</v>
      </c>
      <c r="R708" t="str">
        <f t="shared" si="2"/>
        <v/>
      </c>
      <c r="U708" t="str">
        <f t="shared" si="3"/>
        <v/>
      </c>
      <c r="V708" s="2">
        <v>1.0</v>
      </c>
      <c r="W708" s="2" t="s">
        <v>195</v>
      </c>
      <c r="Y708" t="str">
        <f t="shared" si="4"/>
        <v>Co-founder (or solo founder)</v>
      </c>
      <c r="Z708" s="2" t="s">
        <v>173</v>
      </c>
      <c r="AB708" t="str">
        <f t="shared" si="5"/>
        <v>President</v>
      </c>
      <c r="AC708" s="2" t="s">
        <v>684</v>
      </c>
      <c r="AE708" t="str">
        <f t="shared" si="6"/>
        <v>Electronics</v>
      </c>
      <c r="AF708" s="2">
        <v>11.0</v>
      </c>
      <c r="AG708" s="2">
        <v>6.0</v>
      </c>
      <c r="AH708" s="2" t="s">
        <v>114</v>
      </c>
      <c r="AI708" s="11">
        <f>if(surveydata3!AE707="", 0, 1)</f>
        <v>0</v>
      </c>
      <c r="AJ708" s="11">
        <f>if(surveydata3!AF707="", 0, 1)</f>
        <v>0</v>
      </c>
      <c r="AK708" s="11">
        <f>if(surveydata3!AG707="", 0, 1)</f>
        <v>0</v>
      </c>
      <c r="AL708" s="11">
        <f>if(surveydata3!AH707="", 0, 1)</f>
        <v>0</v>
      </c>
      <c r="AM708" s="11">
        <f>if(surveydata3!AI707="", 0, 1)</f>
        <v>0</v>
      </c>
      <c r="AN708" s="11">
        <f>if(surveydata3!AJ707="", 0, 1)</f>
        <v>1</v>
      </c>
      <c r="AO708" s="11">
        <f>if(surveydata3!AK707="", 0, 1)</f>
        <v>0</v>
      </c>
      <c r="AP708" s="11">
        <f>if(surveydata3!AL707="", 0, 1)</f>
        <v>0</v>
      </c>
      <c r="AQ708" s="11">
        <f>if(surveydata3!AM707="", 0, 1)</f>
        <v>0</v>
      </c>
      <c r="AR708" s="11">
        <f>if(surveydata3!AN707="", 0, 1)</f>
        <v>0</v>
      </c>
      <c r="AS708" s="2" t="s">
        <v>79</v>
      </c>
      <c r="AU708" t="str">
        <f t="shared" si="7"/>
        <v>Slack Channel</v>
      </c>
      <c r="AV708" s="2">
        <v>2.0</v>
      </c>
      <c r="AX708">
        <f t="shared" si="8"/>
        <v>2</v>
      </c>
      <c r="AY708" s="2">
        <v>2.0</v>
      </c>
      <c r="BA708">
        <f t="shared" si="9"/>
        <v>2</v>
      </c>
      <c r="BB708" s="2">
        <v>8.0</v>
      </c>
      <c r="BC708" s="2" t="s">
        <v>3299</v>
      </c>
      <c r="BD708" s="2" t="s">
        <v>101</v>
      </c>
      <c r="BF708" t="str">
        <f t="shared" si="10"/>
        <v>Google</v>
      </c>
      <c r="BG708" s="2">
        <v>10.0</v>
      </c>
      <c r="BH708" s="2" t="s">
        <v>3300</v>
      </c>
      <c r="BI708" s="2" t="s">
        <v>3301</v>
      </c>
      <c r="BJ708" s="2" t="s">
        <v>3302</v>
      </c>
      <c r="BK708" s="2">
        <v>0.0</v>
      </c>
    </row>
    <row r="709">
      <c r="A709" s="2">
        <v>706.0</v>
      </c>
      <c r="B709">
        <f>if(surveydata3!D708="", 0, 1)</f>
        <v>1</v>
      </c>
      <c r="C709">
        <f>if(surveydata3!E708="", 0, 1)</f>
        <v>0</v>
      </c>
      <c r="D709">
        <f>if(surveydata3!F708="", 0, 1)</f>
        <v>0</v>
      </c>
      <c r="E709">
        <f>if(surveydata3!G708="", 0, 1)</f>
        <v>0</v>
      </c>
      <c r="F709">
        <f>if(surveydata3!H708="", 0, 1)</f>
        <v>0</v>
      </c>
      <c r="G709">
        <f>if(surveydata3!I708="", 0, 1)</f>
        <v>0</v>
      </c>
      <c r="H709" s="4">
        <v>30149.0</v>
      </c>
      <c r="I709" s="2">
        <f t="shared" si="1"/>
        <v>36</v>
      </c>
      <c r="J709" s="2">
        <v>7.0</v>
      </c>
      <c r="K709" s="2">
        <v>120.0</v>
      </c>
      <c r="L709" s="2">
        <v>7.0</v>
      </c>
      <c r="M709" s="2">
        <v>3.0</v>
      </c>
      <c r="N709" s="2" t="s">
        <v>437</v>
      </c>
      <c r="O709" s="2">
        <v>1.0</v>
      </c>
      <c r="R709" t="str">
        <f t="shared" si="2"/>
        <v/>
      </c>
      <c r="U709" t="str">
        <f t="shared" si="3"/>
        <v/>
      </c>
      <c r="V709" s="2">
        <v>1.0</v>
      </c>
      <c r="W709" s="2" t="s">
        <v>121</v>
      </c>
      <c r="Y709" t="str">
        <f t="shared" si="4"/>
        <v>Data Engineer</v>
      </c>
      <c r="Z709" s="2" t="s">
        <v>111</v>
      </c>
      <c r="AB709" t="str">
        <f t="shared" si="5"/>
        <v>Individual Contributor</v>
      </c>
      <c r="AD709" s="2" t="s">
        <v>1010</v>
      </c>
      <c r="AE709" t="str">
        <f t="shared" si="6"/>
        <v>Finance</v>
      </c>
      <c r="AF709" s="2">
        <v>7.0</v>
      </c>
      <c r="AG709" s="2" t="s">
        <v>3303</v>
      </c>
      <c r="AH709" s="2" t="s">
        <v>114</v>
      </c>
      <c r="AI709" s="11">
        <f>if(surveydata3!AE708="", 0, 1)</f>
        <v>0</v>
      </c>
      <c r="AJ709" s="11">
        <f>if(surveydata3!AF708="", 0, 1)</f>
        <v>0</v>
      </c>
      <c r="AK709" s="11">
        <f>if(surveydata3!AG708="", 0, 1)</f>
        <v>0</v>
      </c>
      <c r="AL709" s="11">
        <f>if(surveydata3!AH708="", 0, 1)</f>
        <v>0</v>
      </c>
      <c r="AM709" s="11">
        <f>if(surveydata3!AI708="", 0, 1)</f>
        <v>0</v>
      </c>
      <c r="AN709" s="11">
        <f>if(surveydata3!AJ708="", 0, 1)</f>
        <v>1</v>
      </c>
      <c r="AO709" s="11">
        <f>if(surveydata3!AK708="", 0, 1)</f>
        <v>0</v>
      </c>
      <c r="AP709" s="11">
        <f>if(surveydata3!AL708="", 0, 1)</f>
        <v>0</v>
      </c>
      <c r="AQ709" s="11">
        <f>if(surveydata3!AM708="", 0, 1)</f>
        <v>0</v>
      </c>
      <c r="AR709" s="11">
        <f>if(surveydata3!AN708="", 0, 1)</f>
        <v>0</v>
      </c>
      <c r="AS709" s="2" t="s">
        <v>79</v>
      </c>
      <c r="AU709" t="str">
        <f t="shared" si="7"/>
        <v>Slack Channel</v>
      </c>
      <c r="AV709" s="2">
        <v>6.0</v>
      </c>
      <c r="AX709">
        <f t="shared" si="8"/>
        <v>6</v>
      </c>
      <c r="AY709" s="2">
        <v>2.0</v>
      </c>
      <c r="BA709">
        <f t="shared" si="9"/>
        <v>2</v>
      </c>
      <c r="BB709" s="2">
        <v>8.0</v>
      </c>
      <c r="BC709" s="2" t="s">
        <v>3304</v>
      </c>
      <c r="BD709" s="2" t="s">
        <v>84</v>
      </c>
      <c r="BF709" t="str">
        <f t="shared" si="10"/>
        <v>Friend / word of mouth</v>
      </c>
      <c r="BG709" s="2">
        <v>10.0</v>
      </c>
      <c r="BH709" s="2" t="s">
        <v>3305</v>
      </c>
      <c r="BI709" s="2" t="s">
        <v>3306</v>
      </c>
      <c r="BJ709" s="2" t="s">
        <v>154</v>
      </c>
      <c r="BK709" s="2">
        <v>1.0</v>
      </c>
    </row>
    <row r="710">
      <c r="A710" s="2">
        <v>707.0</v>
      </c>
      <c r="B710">
        <f>if(surveydata3!D709="", 0, 1)</f>
        <v>1</v>
      </c>
      <c r="C710">
        <f>if(surveydata3!E709="", 0, 1)</f>
        <v>0</v>
      </c>
      <c r="D710">
        <f>if(surveydata3!F709="", 0, 1)</f>
        <v>0</v>
      </c>
      <c r="E710">
        <f>if(surveydata3!G709="", 0, 1)</f>
        <v>1</v>
      </c>
      <c r="F710">
        <f>if(surveydata3!H709="", 0, 1)</f>
        <v>0</v>
      </c>
      <c r="G710">
        <f>if(surveydata3!I709="", 0, 1)</f>
        <v>0</v>
      </c>
      <c r="H710" s="4">
        <v>34816.0</v>
      </c>
      <c r="I710" s="2">
        <f t="shared" si="1"/>
        <v>23</v>
      </c>
      <c r="J710" s="2">
        <v>4.0</v>
      </c>
      <c r="K710" s="2">
        <v>0.0</v>
      </c>
      <c r="L710" s="2">
        <v>9.0</v>
      </c>
      <c r="M710" s="2">
        <v>15.0</v>
      </c>
      <c r="N710" s="2" t="s">
        <v>291</v>
      </c>
      <c r="O710" s="2">
        <v>0.0</v>
      </c>
      <c r="P710" s="2" t="s">
        <v>71</v>
      </c>
      <c r="R710" t="str">
        <f t="shared" si="2"/>
        <v>hoodie</v>
      </c>
      <c r="S710" s="2" t="s">
        <v>135</v>
      </c>
      <c r="U710" t="str">
        <f t="shared" si="3"/>
        <v>“A quality life demands quality questions”</v>
      </c>
      <c r="V710" s="2">
        <v>1.0</v>
      </c>
      <c r="W710" s="2" t="s">
        <v>145</v>
      </c>
      <c r="Y710" t="str">
        <f t="shared" si="4"/>
        <v>Freelancing</v>
      </c>
      <c r="Z710" s="2" t="s">
        <v>111</v>
      </c>
      <c r="AB710" t="str">
        <f t="shared" si="5"/>
        <v>Individual Contributor</v>
      </c>
      <c r="AC710" s="2" t="s">
        <v>123</v>
      </c>
      <c r="AE710" t="str">
        <f t="shared" si="6"/>
        <v>Technology &amp; Internet</v>
      </c>
      <c r="AF710" s="2">
        <v>2.0</v>
      </c>
      <c r="AG710" s="2" t="s">
        <v>2232</v>
      </c>
      <c r="AH710" s="2" t="s">
        <v>78</v>
      </c>
      <c r="AI710" s="11">
        <f>if(surveydata3!AE709="", 0, 1)</f>
        <v>0</v>
      </c>
      <c r="AJ710" s="11">
        <f>if(surveydata3!AF709="", 0, 1)</f>
        <v>0</v>
      </c>
      <c r="AK710" s="11">
        <f>if(surveydata3!AG709="", 0, 1)</f>
        <v>0</v>
      </c>
      <c r="AL710" s="11">
        <f>if(surveydata3!AH709="", 0, 1)</f>
        <v>1</v>
      </c>
      <c r="AM710" s="11">
        <f>if(surveydata3!AI709="", 0, 1)</f>
        <v>0</v>
      </c>
      <c r="AN710" s="11">
        <f>if(surveydata3!AJ709="", 0, 1)</f>
        <v>0</v>
      </c>
      <c r="AO710" s="11">
        <f>if(surveydata3!AK709="", 0, 1)</f>
        <v>0</v>
      </c>
      <c r="AP710" s="11">
        <f>if(surveydata3!AL709="", 0, 1)</f>
        <v>0</v>
      </c>
      <c r="AQ710" s="11">
        <f>if(surveydata3!AM709="", 0, 1)</f>
        <v>0</v>
      </c>
      <c r="AR710" s="11">
        <f>if(surveydata3!AN709="", 0, 1)</f>
        <v>0</v>
      </c>
      <c r="AS710" s="2" t="s">
        <v>237</v>
      </c>
      <c r="AU710" t="str">
        <f t="shared" si="7"/>
        <v>Mentor Help (classroom or 1:1 mentors)</v>
      </c>
      <c r="AV710" s="2">
        <v>6.0</v>
      </c>
      <c r="AX710">
        <f t="shared" si="8"/>
        <v>6</v>
      </c>
      <c r="AY710" s="2">
        <v>5.0</v>
      </c>
      <c r="BA710">
        <f t="shared" si="9"/>
        <v>5</v>
      </c>
      <c r="BB710" s="2">
        <v>10.0</v>
      </c>
      <c r="BC710" s="2" t="s">
        <v>3307</v>
      </c>
      <c r="BD710" s="2" t="s">
        <v>101</v>
      </c>
      <c r="BF710" t="str">
        <f t="shared" si="10"/>
        <v>Google</v>
      </c>
      <c r="BG710" s="2">
        <v>10.0</v>
      </c>
      <c r="BH710" s="2" t="s">
        <v>3308</v>
      </c>
      <c r="BI710" s="2" t="s">
        <v>3309</v>
      </c>
      <c r="BJ710" s="2" t="s">
        <v>3310</v>
      </c>
      <c r="BK710" s="2">
        <v>1.0</v>
      </c>
    </row>
    <row r="711">
      <c r="A711" s="2">
        <v>708.0</v>
      </c>
      <c r="B711">
        <f>if(surveydata3!D710="", 0, 1)</f>
        <v>0</v>
      </c>
      <c r="C711">
        <f>if(surveydata3!E710="", 0, 1)</f>
        <v>0</v>
      </c>
      <c r="D711">
        <f>if(surveydata3!F710="", 0, 1)</f>
        <v>0</v>
      </c>
      <c r="E711">
        <f>if(surveydata3!G710="", 0, 1)</f>
        <v>0</v>
      </c>
      <c r="F711">
        <f>if(surveydata3!H710="", 0, 1)</f>
        <v>1</v>
      </c>
      <c r="G711">
        <f>if(surveydata3!I710="", 0, 1)</f>
        <v>0</v>
      </c>
      <c r="H711" s="4">
        <v>24983.0</v>
      </c>
      <c r="I711" s="2">
        <f t="shared" si="1"/>
        <v>50</v>
      </c>
      <c r="J711" s="2">
        <v>7.0</v>
      </c>
      <c r="K711" s="2">
        <v>2.0</v>
      </c>
      <c r="L711" s="2">
        <v>3.0</v>
      </c>
      <c r="M711" s="2">
        <v>15.0</v>
      </c>
      <c r="N711" s="2" t="s">
        <v>405</v>
      </c>
      <c r="O711" s="2">
        <v>0.0</v>
      </c>
      <c r="P711" s="2" t="s">
        <v>108</v>
      </c>
      <c r="R711" t="str">
        <f t="shared" si="2"/>
        <v>jacket (brand is TBD... probably Patagonia)</v>
      </c>
      <c r="S711" s="2" t="s">
        <v>130</v>
      </c>
      <c r="U711" t="str">
        <f t="shared" si="3"/>
        <v>“Machine learning for life”</v>
      </c>
      <c r="V711" s="2">
        <v>1.0</v>
      </c>
      <c r="W711" s="2" t="s">
        <v>11</v>
      </c>
      <c r="Y711" t="str">
        <f t="shared" si="4"/>
        <v>Other</v>
      </c>
      <c r="Z711" s="2" t="s">
        <v>147</v>
      </c>
      <c r="AB711" t="str">
        <f t="shared" si="5"/>
        <v>Not Applicable</v>
      </c>
      <c r="AD711" s="2" t="s">
        <v>3311</v>
      </c>
      <c r="AE711" t="str">
        <f t="shared" si="6"/>
        <v>Medical</v>
      </c>
      <c r="AF711" s="2">
        <v>25.0</v>
      </c>
      <c r="AG711" s="2" t="s">
        <v>3312</v>
      </c>
      <c r="AH711" s="2" t="s">
        <v>78</v>
      </c>
      <c r="AI711" s="11">
        <f>if(surveydata3!AE710="", 0, 1)</f>
        <v>0</v>
      </c>
      <c r="AJ711" s="11">
        <f>if(surveydata3!AF710="", 0, 1)</f>
        <v>0</v>
      </c>
      <c r="AK711" s="11">
        <f>if(surveydata3!AG710="", 0, 1)</f>
        <v>1</v>
      </c>
      <c r="AL711" s="11">
        <f>if(surveydata3!AH710="", 0, 1)</f>
        <v>0</v>
      </c>
      <c r="AM711" s="11">
        <f>if(surveydata3!AI710="", 0, 1)</f>
        <v>0</v>
      </c>
      <c r="AN711" s="11">
        <f>if(surveydata3!AJ710="", 0, 1)</f>
        <v>0</v>
      </c>
      <c r="AO711" s="11">
        <f>if(surveydata3!AK710="", 0, 1)</f>
        <v>0</v>
      </c>
      <c r="AP711" s="11">
        <f>if(surveydata3!AL710="", 0, 1)</f>
        <v>0</v>
      </c>
      <c r="AQ711" s="11">
        <f>if(surveydata3!AM710="", 0, 1)</f>
        <v>0</v>
      </c>
      <c r="AR711" s="11">
        <f>if(surveydata3!AN710="", 0, 1)</f>
        <v>0</v>
      </c>
      <c r="AS711" s="2" t="s">
        <v>116</v>
      </c>
      <c r="AU711" t="str">
        <f t="shared" si="7"/>
        <v>Stack Overflow</v>
      </c>
      <c r="AV711" s="2">
        <v>4.0</v>
      </c>
      <c r="AX711">
        <f t="shared" si="8"/>
        <v>4</v>
      </c>
      <c r="AY711" s="2">
        <v>3.0</v>
      </c>
      <c r="BA711">
        <f t="shared" si="9"/>
        <v>3</v>
      </c>
      <c r="BB711" s="2">
        <v>6.0</v>
      </c>
      <c r="BC711" s="2" t="s">
        <v>3313</v>
      </c>
      <c r="BD711" s="2" t="s">
        <v>84</v>
      </c>
      <c r="BF711" t="str">
        <f t="shared" si="10"/>
        <v>Friend / word of mouth</v>
      </c>
      <c r="BG711" s="2">
        <v>8.0</v>
      </c>
      <c r="BH711" s="2" t="s">
        <v>3314</v>
      </c>
      <c r="BI711" s="2" t="s">
        <v>3315</v>
      </c>
      <c r="BK711" s="2">
        <v>0.0</v>
      </c>
    </row>
    <row r="712">
      <c r="A712" s="2">
        <v>709.0</v>
      </c>
      <c r="B712">
        <f>if(surveydata3!D711="", 0, 1)</f>
        <v>1</v>
      </c>
      <c r="C712">
        <f>if(surveydata3!E711="", 0, 1)</f>
        <v>0</v>
      </c>
      <c r="D712">
        <f>if(surveydata3!F711="", 0, 1)</f>
        <v>0</v>
      </c>
      <c r="E712">
        <f>if(surveydata3!G711="", 0, 1)</f>
        <v>0</v>
      </c>
      <c r="F712">
        <f>if(surveydata3!H711="", 0, 1)</f>
        <v>0</v>
      </c>
      <c r="G712">
        <f>if(surveydata3!I711="", 0, 1)</f>
        <v>0</v>
      </c>
      <c r="H712" s="4">
        <v>31720.0</v>
      </c>
      <c r="I712" s="2">
        <f t="shared" si="1"/>
        <v>31</v>
      </c>
      <c r="J712" s="2">
        <v>6.0</v>
      </c>
      <c r="K712" s="2">
        <v>30.0</v>
      </c>
      <c r="L712" s="2">
        <v>6.0</v>
      </c>
      <c r="M712" s="2">
        <v>30.0</v>
      </c>
      <c r="N712" s="2" t="s">
        <v>192</v>
      </c>
      <c r="O712" s="2">
        <v>1.0</v>
      </c>
      <c r="R712" t="str">
        <f t="shared" si="2"/>
        <v/>
      </c>
      <c r="U712" t="str">
        <f t="shared" si="3"/>
        <v/>
      </c>
      <c r="V712" s="2">
        <v>1.0</v>
      </c>
      <c r="W712" s="2" t="s">
        <v>35</v>
      </c>
      <c r="Y712" t="str">
        <f t="shared" si="4"/>
        <v>Data Analyst</v>
      </c>
      <c r="Z712" s="2" t="s">
        <v>147</v>
      </c>
      <c r="AB712" t="str">
        <f t="shared" si="5"/>
        <v>Not Applicable</v>
      </c>
      <c r="AD712" s="2" t="s">
        <v>3316</v>
      </c>
      <c r="AE712" t="str">
        <f t="shared" si="6"/>
        <v>Security</v>
      </c>
      <c r="AF712" s="2">
        <v>5.0</v>
      </c>
      <c r="AG712" s="2" t="s">
        <v>3317</v>
      </c>
      <c r="AH712" s="2" t="s">
        <v>464</v>
      </c>
      <c r="AI712" s="11">
        <f>if(surveydata3!AE711="", 0, 1)</f>
        <v>0</v>
      </c>
      <c r="AJ712" s="11">
        <f>if(surveydata3!AF711="", 0, 1)</f>
        <v>0</v>
      </c>
      <c r="AK712" s="11">
        <f>if(surveydata3!AG711="", 0, 1)</f>
        <v>1</v>
      </c>
      <c r="AL712" s="11">
        <f>if(surveydata3!AH711="", 0, 1)</f>
        <v>0</v>
      </c>
      <c r="AM712" s="11">
        <f>if(surveydata3!AI711="", 0, 1)</f>
        <v>0</v>
      </c>
      <c r="AN712" s="11">
        <f>if(surveydata3!AJ711="", 0, 1)</f>
        <v>0</v>
      </c>
      <c r="AO712" s="11">
        <f>if(surveydata3!AK711="", 0, 1)</f>
        <v>0</v>
      </c>
      <c r="AP712" s="11">
        <f>if(surveydata3!AL711="", 0, 1)</f>
        <v>0</v>
      </c>
      <c r="AQ712" s="11">
        <f>if(surveydata3!AM711="", 0, 1)</f>
        <v>0</v>
      </c>
      <c r="AR712" s="11">
        <f>if(surveydata3!AN711="", 0, 1)</f>
        <v>0</v>
      </c>
      <c r="AS712" s="2" t="s">
        <v>116</v>
      </c>
      <c r="AU712" t="str">
        <f t="shared" si="7"/>
        <v>Stack Overflow</v>
      </c>
      <c r="AV712" s="2">
        <v>4.0</v>
      </c>
      <c r="AX712">
        <f t="shared" si="8"/>
        <v>4</v>
      </c>
      <c r="AY712" s="2">
        <v>4.0</v>
      </c>
      <c r="BA712">
        <f t="shared" si="9"/>
        <v>4</v>
      </c>
      <c r="BB712" s="2">
        <v>20.0</v>
      </c>
      <c r="BC712" s="2" t="s">
        <v>3318</v>
      </c>
      <c r="BD712" s="2" t="s">
        <v>84</v>
      </c>
      <c r="BF712" t="str">
        <f t="shared" si="10"/>
        <v>Friend / word of mouth</v>
      </c>
      <c r="BG712" s="2">
        <v>9.0</v>
      </c>
      <c r="BH712" s="2" t="s">
        <v>3319</v>
      </c>
      <c r="BI712" s="2" t="s">
        <v>3320</v>
      </c>
      <c r="BJ712" s="2" t="s">
        <v>3321</v>
      </c>
      <c r="BK712" s="2">
        <v>1.0</v>
      </c>
    </row>
    <row r="713">
      <c r="A713" s="2">
        <v>710.0</v>
      </c>
      <c r="B713">
        <f>if(surveydata3!D712="", 0, 1)</f>
        <v>1</v>
      </c>
      <c r="C713">
        <f>if(surveydata3!E712="", 0, 1)</f>
        <v>0</v>
      </c>
      <c r="D713">
        <f>if(surveydata3!F712="", 0, 1)</f>
        <v>0</v>
      </c>
      <c r="E713">
        <f>if(surveydata3!G712="", 0, 1)</f>
        <v>0</v>
      </c>
      <c r="F713">
        <f>if(surveydata3!H712="", 0, 1)</f>
        <v>0</v>
      </c>
      <c r="G713">
        <f>if(surveydata3!I712="", 0, 1)</f>
        <v>0</v>
      </c>
      <c r="H713" s="4">
        <v>31861.0</v>
      </c>
      <c r="I713" s="2">
        <f t="shared" si="1"/>
        <v>31</v>
      </c>
      <c r="J713" s="2">
        <v>7.0</v>
      </c>
      <c r="K713" s="2">
        <v>0.0</v>
      </c>
      <c r="L713" s="2">
        <v>14.0</v>
      </c>
      <c r="M713" s="2">
        <v>1.0</v>
      </c>
      <c r="N713" s="2" t="s">
        <v>327</v>
      </c>
      <c r="O713" s="2">
        <v>0.0</v>
      </c>
      <c r="Q713" s="2" t="s">
        <v>3322</v>
      </c>
      <c r="R713" t="str">
        <f t="shared" si="2"/>
        <v>Don't really want swag</v>
      </c>
      <c r="S713" s="2" t="s">
        <v>72</v>
      </c>
      <c r="U713" t="str">
        <f t="shared" si="3"/>
        <v>“Data is the new bacon"</v>
      </c>
      <c r="V713" s="2">
        <v>0.0</v>
      </c>
      <c r="Y713" t="str">
        <f t="shared" si="4"/>
        <v/>
      </c>
      <c r="AB713" t="str">
        <f t="shared" si="5"/>
        <v/>
      </c>
      <c r="AE713" t="str">
        <f t="shared" si="6"/>
        <v/>
      </c>
      <c r="AH713" s="2" t="s">
        <v>114</v>
      </c>
      <c r="AI713" s="11">
        <f>if(surveydata3!AE712="", 0, 1)</f>
        <v>0</v>
      </c>
      <c r="AJ713" s="11">
        <f>if(surveydata3!AF712="", 0, 1)</f>
        <v>0</v>
      </c>
      <c r="AK713" s="11">
        <f>if(surveydata3!AG712="", 0, 1)</f>
        <v>1</v>
      </c>
      <c r="AL713" s="11">
        <f>if(surveydata3!AH712="", 0, 1)</f>
        <v>0</v>
      </c>
      <c r="AM713" s="11">
        <f>if(surveydata3!AI712="", 0, 1)</f>
        <v>0</v>
      </c>
      <c r="AN713" s="11">
        <f>if(surveydata3!AJ712="", 0, 1)</f>
        <v>0</v>
      </c>
      <c r="AO713" s="11">
        <f>if(surveydata3!AK712="", 0, 1)</f>
        <v>0</v>
      </c>
      <c r="AP713" s="11">
        <f>if(surveydata3!AL712="", 0, 1)</f>
        <v>0</v>
      </c>
      <c r="AQ713" s="11">
        <f>if(surveydata3!AM712="", 0, 1)</f>
        <v>0</v>
      </c>
      <c r="AR713" s="11">
        <f>if(surveydata3!AN712="", 0, 1)</f>
        <v>0</v>
      </c>
      <c r="AS713" s="2" t="s">
        <v>97</v>
      </c>
      <c r="AU713" t="str">
        <f t="shared" si="7"/>
        <v>Forums</v>
      </c>
      <c r="AV713" s="2">
        <v>6.0</v>
      </c>
      <c r="AX713">
        <f t="shared" si="8"/>
        <v>6</v>
      </c>
      <c r="AY713" s="2">
        <v>6.0</v>
      </c>
      <c r="BA713">
        <f t="shared" si="9"/>
        <v>6</v>
      </c>
      <c r="BB713" s="2">
        <v>8.0</v>
      </c>
      <c r="BC713" s="2" t="s">
        <v>3323</v>
      </c>
      <c r="BD713" s="2" t="s">
        <v>101</v>
      </c>
      <c r="BF713" t="str">
        <f t="shared" si="10"/>
        <v>Google</v>
      </c>
      <c r="BG713" s="2">
        <v>5.0</v>
      </c>
      <c r="BH713" s="2" t="s">
        <v>3324</v>
      </c>
      <c r="BJ713" s="2" t="s">
        <v>3325</v>
      </c>
    </row>
    <row r="714">
      <c r="A714" s="2">
        <v>711.0</v>
      </c>
      <c r="B714">
        <f>if(surveydata3!D713="", 0, 1)</f>
        <v>0</v>
      </c>
      <c r="C714">
        <f>if(surveydata3!E713="", 0, 1)</f>
        <v>0</v>
      </c>
      <c r="D714">
        <f>if(surveydata3!F713="", 0, 1)</f>
        <v>0</v>
      </c>
      <c r="E714">
        <f>if(surveydata3!G713="", 0, 1)</f>
        <v>0</v>
      </c>
      <c r="F714">
        <f>if(surveydata3!H713="", 0, 1)</f>
        <v>1</v>
      </c>
      <c r="G714">
        <f>if(surveydata3!I713="", 0, 1)</f>
        <v>0</v>
      </c>
      <c r="H714" s="4">
        <v>29528.0</v>
      </c>
      <c r="I714" s="2">
        <f t="shared" si="1"/>
        <v>37</v>
      </c>
      <c r="J714" s="2">
        <v>7.0</v>
      </c>
      <c r="K714" s="2">
        <v>75.0</v>
      </c>
      <c r="L714" s="2">
        <v>10.0</v>
      </c>
      <c r="M714" s="2">
        <v>2.0</v>
      </c>
      <c r="N714" s="2" t="s">
        <v>87</v>
      </c>
      <c r="O714" s="2">
        <v>0.0</v>
      </c>
      <c r="P714" s="2" t="s">
        <v>172</v>
      </c>
      <c r="R714" t="str">
        <f t="shared" si="2"/>
        <v>hat</v>
      </c>
      <c r="S714" s="2" t="s">
        <v>72</v>
      </c>
      <c r="U714" t="str">
        <f t="shared" si="3"/>
        <v>“Data is the new bacon"</v>
      </c>
      <c r="V714" s="2">
        <v>0.0</v>
      </c>
      <c r="Y714" t="str">
        <f t="shared" si="4"/>
        <v/>
      </c>
      <c r="AB714" t="str">
        <f t="shared" si="5"/>
        <v/>
      </c>
      <c r="AE714" t="str">
        <f t="shared" si="6"/>
        <v/>
      </c>
      <c r="AH714" s="2" t="s">
        <v>78</v>
      </c>
      <c r="AI714" s="11">
        <f>if(surveydata3!AE713="", 0, 1)</f>
        <v>0</v>
      </c>
      <c r="AJ714" s="11">
        <f>if(surveydata3!AF713="", 0, 1)</f>
        <v>0</v>
      </c>
      <c r="AK714" s="11">
        <f>if(surveydata3!AG713="", 0, 1)</f>
        <v>0</v>
      </c>
      <c r="AL714" s="11">
        <f>if(surveydata3!AH713="", 0, 1)</f>
        <v>0</v>
      </c>
      <c r="AM714" s="11">
        <f>if(surveydata3!AI713="", 0, 1)</f>
        <v>1</v>
      </c>
      <c r="AN714" s="11">
        <f>if(surveydata3!AJ713="", 0, 1)</f>
        <v>0</v>
      </c>
      <c r="AO714" s="11">
        <f>if(surveydata3!AK713="", 0, 1)</f>
        <v>0</v>
      </c>
      <c r="AP714" s="11">
        <f>if(surveydata3!AL713="", 0, 1)</f>
        <v>0</v>
      </c>
      <c r="AQ714" s="11">
        <f>if(surveydata3!AM713="", 0, 1)</f>
        <v>0</v>
      </c>
      <c r="AR714" s="11">
        <f>if(surveydata3!AN713="", 0, 1)</f>
        <v>0</v>
      </c>
      <c r="AS714" s="2" t="s">
        <v>97</v>
      </c>
      <c r="AU714" t="str">
        <f t="shared" si="7"/>
        <v>Forums</v>
      </c>
      <c r="AV714" s="2">
        <v>2.0</v>
      </c>
      <c r="AX714">
        <f t="shared" si="8"/>
        <v>2</v>
      </c>
      <c r="AY714" s="2">
        <v>4.0</v>
      </c>
      <c r="BA714">
        <f t="shared" si="9"/>
        <v>4</v>
      </c>
      <c r="BB714" s="2">
        <v>50.0</v>
      </c>
      <c r="BC714" s="2" t="s">
        <v>3326</v>
      </c>
      <c r="BD714" s="2" t="s">
        <v>101</v>
      </c>
      <c r="BF714" t="str">
        <f t="shared" si="10"/>
        <v>Google</v>
      </c>
      <c r="BG714" s="2">
        <v>10.0</v>
      </c>
      <c r="BH714" s="2" t="s">
        <v>3327</v>
      </c>
      <c r="BK714" s="2">
        <v>0.0</v>
      </c>
    </row>
    <row r="715">
      <c r="A715" s="2">
        <v>712.0</v>
      </c>
      <c r="B715">
        <f>if(surveydata3!D714="", 0, 1)</f>
        <v>0</v>
      </c>
      <c r="C715">
        <f>if(surveydata3!E714="", 0, 1)</f>
        <v>0</v>
      </c>
      <c r="D715">
        <f>if(surveydata3!F714="", 0, 1)</f>
        <v>0</v>
      </c>
      <c r="E715">
        <f>if(surveydata3!G714="", 0, 1)</f>
        <v>0</v>
      </c>
      <c r="F715">
        <f>if(surveydata3!H714="", 0, 1)</f>
        <v>1</v>
      </c>
      <c r="G715">
        <f>if(surveydata3!I714="", 0, 1)</f>
        <v>0</v>
      </c>
      <c r="H715" s="4">
        <v>34844.0</v>
      </c>
      <c r="I715" s="2">
        <f t="shared" si="1"/>
        <v>23</v>
      </c>
      <c r="J715" s="2">
        <v>8.0</v>
      </c>
      <c r="K715" s="2">
        <v>0.0</v>
      </c>
      <c r="L715" s="2">
        <v>12.0</v>
      </c>
      <c r="M715" s="2">
        <v>20.0</v>
      </c>
      <c r="N715" s="2" t="s">
        <v>106</v>
      </c>
      <c r="O715" s="2">
        <v>0.0</v>
      </c>
      <c r="P715" s="2" t="s">
        <v>89</v>
      </c>
      <c r="R715" t="str">
        <f t="shared" si="2"/>
        <v>t-shirt</v>
      </c>
      <c r="S715" s="2" t="s">
        <v>130</v>
      </c>
      <c r="U715" t="str">
        <f t="shared" si="3"/>
        <v>“Machine learning for life”</v>
      </c>
      <c r="V715" s="2">
        <v>0.0</v>
      </c>
      <c r="Y715" t="str">
        <f t="shared" si="4"/>
        <v/>
      </c>
      <c r="AB715" t="str">
        <f t="shared" si="5"/>
        <v/>
      </c>
      <c r="AE715" t="str">
        <f t="shared" si="6"/>
        <v/>
      </c>
      <c r="AH715" s="2" t="s">
        <v>78</v>
      </c>
      <c r="AI715" s="11">
        <f>if(surveydata3!AE714="", 0, 1)</f>
        <v>0</v>
      </c>
      <c r="AJ715" s="11">
        <f>if(surveydata3!AF714="", 0, 1)</f>
        <v>0</v>
      </c>
      <c r="AK715" s="11">
        <f>if(surveydata3!AG714="", 0, 1)</f>
        <v>0</v>
      </c>
      <c r="AL715" s="11">
        <f>if(surveydata3!AH714="", 0, 1)</f>
        <v>0</v>
      </c>
      <c r="AM715" s="11">
        <f>if(surveydata3!AI714="", 0, 1)</f>
        <v>0</v>
      </c>
      <c r="AN715" s="11">
        <f>if(surveydata3!AJ714="", 0, 1)</f>
        <v>1</v>
      </c>
      <c r="AO715" s="11">
        <f>if(surveydata3!AK714="", 0, 1)</f>
        <v>0</v>
      </c>
      <c r="AP715" s="11">
        <f>if(surveydata3!AL714="", 0, 1)</f>
        <v>0</v>
      </c>
      <c r="AQ715" s="11">
        <f>if(surveydata3!AM714="", 0, 1)</f>
        <v>0</v>
      </c>
      <c r="AR715" s="11">
        <f>if(surveydata3!AN714="", 0, 1)</f>
        <v>0</v>
      </c>
      <c r="AS715" s="2" t="s">
        <v>116</v>
      </c>
      <c r="AU715" t="str">
        <f t="shared" si="7"/>
        <v>Stack Overflow</v>
      </c>
      <c r="AV715" s="2">
        <v>6.0</v>
      </c>
      <c r="AX715">
        <f t="shared" si="8"/>
        <v>6</v>
      </c>
      <c r="AY715" s="2">
        <v>6.0</v>
      </c>
      <c r="BA715">
        <f t="shared" si="9"/>
        <v>6</v>
      </c>
      <c r="BB715" s="2">
        <v>4.0</v>
      </c>
      <c r="BC715" s="2" t="s">
        <v>3328</v>
      </c>
      <c r="BD715" s="2" t="s">
        <v>84</v>
      </c>
      <c r="BF715" t="str">
        <f t="shared" si="10"/>
        <v>Friend / word of mouth</v>
      </c>
      <c r="BG715" s="2">
        <v>10.0</v>
      </c>
      <c r="BH715" s="2" t="s">
        <v>3329</v>
      </c>
      <c r="BI715" s="2" t="s">
        <v>3330</v>
      </c>
      <c r="BJ715" s="2" t="s">
        <v>3330</v>
      </c>
      <c r="BK715" s="2">
        <v>0.0</v>
      </c>
    </row>
    <row r="716">
      <c r="A716" s="2">
        <v>713.0</v>
      </c>
      <c r="B716">
        <f>if(surveydata3!D715="", 0, 1)</f>
        <v>1</v>
      </c>
      <c r="C716">
        <f>if(surveydata3!E715="", 0, 1)</f>
        <v>1</v>
      </c>
      <c r="D716">
        <f>if(surveydata3!F715="", 0, 1)</f>
        <v>1</v>
      </c>
      <c r="E716">
        <f>if(surveydata3!G715="", 0, 1)</f>
        <v>1</v>
      </c>
      <c r="F716">
        <f>if(surveydata3!H715="", 0, 1)</f>
        <v>1</v>
      </c>
      <c r="G716">
        <f>if(surveydata3!I715="", 0, 1)</f>
        <v>0</v>
      </c>
      <c r="H716" s="4">
        <v>32667.0</v>
      </c>
      <c r="I716" s="2">
        <f t="shared" si="1"/>
        <v>29</v>
      </c>
      <c r="J716" s="2">
        <v>8.0</v>
      </c>
      <c r="K716" s="2">
        <v>30.0</v>
      </c>
      <c r="L716" s="2">
        <v>5.0</v>
      </c>
      <c r="M716" s="2">
        <v>30.0</v>
      </c>
      <c r="N716" s="2" t="s">
        <v>291</v>
      </c>
      <c r="O716" s="2">
        <v>0.0</v>
      </c>
      <c r="P716" s="2" t="s">
        <v>129</v>
      </c>
      <c r="R716" t="str">
        <f t="shared" si="2"/>
        <v>backpack</v>
      </c>
      <c r="T716" s="2" t="s">
        <v>41</v>
      </c>
      <c r="U716" t="str">
        <f t="shared" si="3"/>
        <v>None</v>
      </c>
      <c r="V716" s="2">
        <v>1.0</v>
      </c>
      <c r="W716" s="2" t="s">
        <v>577</v>
      </c>
      <c r="Y716" t="str">
        <f t="shared" si="4"/>
        <v>Accounting/Finance</v>
      </c>
      <c r="Z716" s="2" t="s">
        <v>75</v>
      </c>
      <c r="AB716" t="str">
        <f t="shared" si="5"/>
        <v>Manager</v>
      </c>
      <c r="AD716" s="2" t="s">
        <v>3331</v>
      </c>
      <c r="AE716" t="str">
        <f t="shared" si="6"/>
        <v>Service industry</v>
      </c>
      <c r="AF716" s="2">
        <v>5.0</v>
      </c>
      <c r="AG716" s="2" t="s">
        <v>3332</v>
      </c>
      <c r="AH716" s="2" t="s">
        <v>78</v>
      </c>
      <c r="AI716" s="11">
        <f>if(surveydata3!AE715="", 0, 1)</f>
        <v>1</v>
      </c>
      <c r="AJ716" s="11">
        <f>if(surveydata3!AF715="", 0, 1)</f>
        <v>0</v>
      </c>
      <c r="AK716" s="11">
        <f>if(surveydata3!AG715="", 0, 1)</f>
        <v>0</v>
      </c>
      <c r="AL716" s="11">
        <f>if(surveydata3!AH715="", 0, 1)</f>
        <v>0</v>
      </c>
      <c r="AM716" s="11">
        <f>if(surveydata3!AI715="", 0, 1)</f>
        <v>0</v>
      </c>
      <c r="AN716" s="11">
        <f>if(surveydata3!AJ715="", 0, 1)</f>
        <v>1</v>
      </c>
      <c r="AO716" s="11">
        <f>if(surveydata3!AK715="", 0, 1)</f>
        <v>0</v>
      </c>
      <c r="AP716" s="11">
        <f>if(surveydata3!AL715="", 0, 1)</f>
        <v>0</v>
      </c>
      <c r="AQ716" s="11">
        <f>if(surveydata3!AM715="", 0, 1)</f>
        <v>0</v>
      </c>
      <c r="AR716" s="11">
        <f>if(surveydata3!AN715="", 0, 1)</f>
        <v>1</v>
      </c>
      <c r="AS716" s="2" t="s">
        <v>97</v>
      </c>
      <c r="AU716" t="str">
        <f t="shared" si="7"/>
        <v>Forums</v>
      </c>
      <c r="AV716" s="2">
        <v>5.0</v>
      </c>
      <c r="AX716">
        <f t="shared" si="8"/>
        <v>5</v>
      </c>
      <c r="AZ716" s="2">
        <v>8.0</v>
      </c>
      <c r="BA716">
        <f t="shared" si="9"/>
        <v>8</v>
      </c>
      <c r="BB716" s="2">
        <v>10.0</v>
      </c>
      <c r="BC716" s="2" t="s">
        <v>3334</v>
      </c>
      <c r="BD716" s="2" t="s">
        <v>101</v>
      </c>
      <c r="BF716" t="str">
        <f t="shared" si="10"/>
        <v>Google</v>
      </c>
      <c r="BG716" s="2">
        <v>10.0</v>
      </c>
      <c r="BH716" s="2" t="s">
        <v>3335</v>
      </c>
      <c r="BK716" s="2">
        <v>1.0</v>
      </c>
    </row>
    <row r="717">
      <c r="A717" s="2">
        <v>714.0</v>
      </c>
      <c r="B717">
        <f>if(surveydata3!D716="", 0, 1)</f>
        <v>0</v>
      </c>
      <c r="C717">
        <f>if(surveydata3!E716="", 0, 1)</f>
        <v>1</v>
      </c>
      <c r="D717">
        <f>if(surveydata3!F716="", 0, 1)</f>
        <v>0</v>
      </c>
      <c r="E717">
        <f>if(surveydata3!G716="", 0, 1)</f>
        <v>0</v>
      </c>
      <c r="F717">
        <f>if(surveydata3!H716="", 0, 1)</f>
        <v>0</v>
      </c>
      <c r="G717">
        <f>if(surveydata3!I716="", 0, 1)</f>
        <v>0</v>
      </c>
      <c r="H717" s="4">
        <v>31082.0</v>
      </c>
      <c r="I717" s="2">
        <f t="shared" si="1"/>
        <v>33</v>
      </c>
      <c r="J717" s="2">
        <v>8.0</v>
      </c>
      <c r="K717" s="2">
        <v>80.0</v>
      </c>
      <c r="L717" s="2">
        <v>9.0</v>
      </c>
      <c r="M717" s="2">
        <v>2.0</v>
      </c>
      <c r="N717" s="2" t="s">
        <v>106</v>
      </c>
      <c r="O717" s="2">
        <v>1.0</v>
      </c>
      <c r="R717" t="str">
        <f t="shared" si="2"/>
        <v/>
      </c>
      <c r="U717" t="str">
        <f t="shared" si="3"/>
        <v/>
      </c>
      <c r="V717" s="2">
        <v>1.0</v>
      </c>
      <c r="W717" s="2" t="s">
        <v>11</v>
      </c>
      <c r="Y717" t="str">
        <f t="shared" si="4"/>
        <v>Other</v>
      </c>
      <c r="Z717" s="2" t="s">
        <v>111</v>
      </c>
      <c r="AB717" t="str">
        <f t="shared" si="5"/>
        <v>Individual Contributor</v>
      </c>
      <c r="AC717" s="2" t="s">
        <v>760</v>
      </c>
      <c r="AE717" t="str">
        <f t="shared" si="6"/>
        <v>Airlines &amp; Aerospace (including Defense)</v>
      </c>
      <c r="AF717" s="2">
        <v>10.0</v>
      </c>
      <c r="AG717" s="2" t="s">
        <v>3336</v>
      </c>
      <c r="AH717" s="2" t="s">
        <v>114</v>
      </c>
      <c r="AI717" s="11">
        <f>if(surveydata3!AE716="", 0, 1)</f>
        <v>0</v>
      </c>
      <c r="AJ717" s="11">
        <f>if(surveydata3!AF716="", 0, 1)</f>
        <v>0</v>
      </c>
      <c r="AK717" s="11">
        <f>if(surveydata3!AG716="", 0, 1)</f>
        <v>1</v>
      </c>
      <c r="AL717" s="11">
        <f>if(surveydata3!AH716="", 0, 1)</f>
        <v>0</v>
      </c>
      <c r="AM717" s="11">
        <f>if(surveydata3!AI716="", 0, 1)</f>
        <v>0</v>
      </c>
      <c r="AN717" s="11">
        <f>if(surveydata3!AJ716="", 0, 1)</f>
        <v>0</v>
      </c>
      <c r="AO717" s="11">
        <f>if(surveydata3!AK716="", 0, 1)</f>
        <v>0</v>
      </c>
      <c r="AP717" s="11">
        <f>if(surveydata3!AL716="", 0, 1)</f>
        <v>0</v>
      </c>
      <c r="AQ717" s="11">
        <f>if(surveydata3!AM716="", 0, 1)</f>
        <v>0</v>
      </c>
      <c r="AR717" s="11">
        <f>if(surveydata3!AN716="", 0, 1)</f>
        <v>0</v>
      </c>
      <c r="AS717" s="2" t="s">
        <v>97</v>
      </c>
      <c r="AU717" t="str">
        <f t="shared" si="7"/>
        <v>Forums</v>
      </c>
      <c r="AW717" s="2">
        <v>13.0</v>
      </c>
      <c r="AX717">
        <f t="shared" si="8"/>
        <v>13</v>
      </c>
      <c r="AZ717" s="2">
        <v>10.0</v>
      </c>
      <c r="BA717">
        <f t="shared" si="9"/>
        <v>10</v>
      </c>
      <c r="BB717" s="2">
        <v>30.0</v>
      </c>
      <c r="BC717" s="2" t="s">
        <v>3337</v>
      </c>
      <c r="BE717" s="2" t="s">
        <v>3338</v>
      </c>
      <c r="BF717" t="str">
        <f t="shared" si="10"/>
        <v>Workplace</v>
      </c>
      <c r="BG717" s="2">
        <v>7.0</v>
      </c>
      <c r="BH717" s="2" t="s">
        <v>3339</v>
      </c>
      <c r="BI717" s="2" t="s">
        <v>719</v>
      </c>
      <c r="BJ717" s="2" t="s">
        <v>719</v>
      </c>
      <c r="BK717" s="2">
        <v>1.0</v>
      </c>
    </row>
    <row r="718">
      <c r="A718" s="2">
        <v>715.0</v>
      </c>
      <c r="B718">
        <f>if(surveydata3!D717="", 0, 1)</f>
        <v>0</v>
      </c>
      <c r="C718">
        <f>if(surveydata3!E717="", 0, 1)</f>
        <v>1</v>
      </c>
      <c r="D718">
        <f>if(surveydata3!F717="", 0, 1)</f>
        <v>0</v>
      </c>
      <c r="E718">
        <f>if(surveydata3!G717="", 0, 1)</f>
        <v>0</v>
      </c>
      <c r="F718">
        <f>if(surveydata3!H717="", 0, 1)</f>
        <v>0</v>
      </c>
      <c r="G718">
        <f>if(surveydata3!I717="", 0, 1)</f>
        <v>0</v>
      </c>
      <c r="H718" s="4">
        <v>34222.0</v>
      </c>
      <c r="I718" s="2">
        <f t="shared" si="1"/>
        <v>24</v>
      </c>
      <c r="J718" s="2">
        <v>8.0</v>
      </c>
      <c r="K718" s="2">
        <v>15.0</v>
      </c>
      <c r="L718" s="2">
        <v>9.0</v>
      </c>
      <c r="M718" s="2">
        <v>12.0</v>
      </c>
      <c r="N718" s="2" t="s">
        <v>327</v>
      </c>
      <c r="O718" s="2">
        <v>1.0</v>
      </c>
      <c r="R718" t="str">
        <f t="shared" si="2"/>
        <v/>
      </c>
      <c r="U718" t="str">
        <f t="shared" si="3"/>
        <v/>
      </c>
      <c r="V718" s="2">
        <v>0.0</v>
      </c>
      <c r="Y718" t="str">
        <f t="shared" si="4"/>
        <v/>
      </c>
      <c r="AB718" t="str">
        <f t="shared" si="5"/>
        <v/>
      </c>
      <c r="AE718" t="str">
        <f t="shared" si="6"/>
        <v/>
      </c>
      <c r="AH718" s="2" t="s">
        <v>78</v>
      </c>
      <c r="AI718" s="11">
        <f>if(surveydata3!AE717="", 0, 1)</f>
        <v>0</v>
      </c>
      <c r="AJ718" s="11">
        <f>if(surveydata3!AF717="", 0, 1)</f>
        <v>0</v>
      </c>
      <c r="AK718" s="11">
        <f>if(surveydata3!AG717="", 0, 1)</f>
        <v>0</v>
      </c>
      <c r="AL718" s="11">
        <f>if(surveydata3!AH717="", 0, 1)</f>
        <v>1</v>
      </c>
      <c r="AM718" s="11">
        <f>if(surveydata3!AI717="", 0, 1)</f>
        <v>0</v>
      </c>
      <c r="AN718" s="11">
        <f>if(surveydata3!AJ717="", 0, 1)</f>
        <v>0</v>
      </c>
      <c r="AO718" s="11">
        <f>if(surveydata3!AK717="", 0, 1)</f>
        <v>0</v>
      </c>
      <c r="AP718" s="11">
        <f>if(surveydata3!AL717="", 0, 1)</f>
        <v>0</v>
      </c>
      <c r="AQ718" s="11">
        <f>if(surveydata3!AM717="", 0, 1)</f>
        <v>0</v>
      </c>
      <c r="AR718" s="11">
        <f>if(surveydata3!AN717="", 0, 1)</f>
        <v>0</v>
      </c>
      <c r="AS718" s="2" t="s">
        <v>97</v>
      </c>
      <c r="AU718" t="str">
        <f t="shared" si="7"/>
        <v>Forums</v>
      </c>
      <c r="AW718" s="2" t="s">
        <v>728</v>
      </c>
      <c r="AX718" t="str">
        <f t="shared" si="8"/>
        <v>10+</v>
      </c>
      <c r="AZ718" s="2" t="s">
        <v>728</v>
      </c>
      <c r="BA718" t="str">
        <f t="shared" si="9"/>
        <v>10+</v>
      </c>
      <c r="BB718" s="2">
        <v>30.0</v>
      </c>
      <c r="BC718" s="2" t="s">
        <v>3340</v>
      </c>
      <c r="BD718" s="2" t="s">
        <v>84</v>
      </c>
      <c r="BF718" t="str">
        <f t="shared" si="10"/>
        <v>Friend / word of mouth</v>
      </c>
      <c r="BG718" s="2">
        <v>10.0</v>
      </c>
      <c r="BH718" s="2" t="s">
        <v>3341</v>
      </c>
      <c r="BJ718" s="2" t="s">
        <v>3342</v>
      </c>
      <c r="BK718" s="2">
        <v>1.0</v>
      </c>
    </row>
    <row r="719">
      <c r="A719" s="2">
        <v>716.0</v>
      </c>
      <c r="B719">
        <f>if(surveydata3!D718="", 0, 1)</f>
        <v>1</v>
      </c>
      <c r="C719">
        <f>if(surveydata3!E718="", 0, 1)</f>
        <v>1</v>
      </c>
      <c r="D719">
        <f>if(surveydata3!F718="", 0, 1)</f>
        <v>1</v>
      </c>
      <c r="E719">
        <f>if(surveydata3!G718="", 0, 1)</f>
        <v>0</v>
      </c>
      <c r="F719">
        <f>if(surveydata3!H718="", 0, 1)</f>
        <v>0</v>
      </c>
      <c r="G719">
        <f>if(surveydata3!I718="", 0, 1)</f>
        <v>0</v>
      </c>
      <c r="H719" s="4">
        <v>29744.0</v>
      </c>
      <c r="I719" s="2">
        <f t="shared" si="1"/>
        <v>37</v>
      </c>
      <c r="J719" s="2">
        <v>7.0</v>
      </c>
      <c r="K719" s="2">
        <v>40.0</v>
      </c>
      <c r="L719" s="2">
        <v>10.0</v>
      </c>
      <c r="M719" s="2">
        <v>0.0</v>
      </c>
      <c r="N719" s="2" t="s">
        <v>134</v>
      </c>
      <c r="O719" s="2">
        <v>0.0</v>
      </c>
      <c r="P719" s="2" t="s">
        <v>89</v>
      </c>
      <c r="R719" t="str">
        <f t="shared" si="2"/>
        <v>t-shirt</v>
      </c>
      <c r="S719" s="2" t="s">
        <v>130</v>
      </c>
      <c r="U719" t="str">
        <f t="shared" si="3"/>
        <v>“Machine learning for life”</v>
      </c>
      <c r="V719" s="2">
        <v>1.0</v>
      </c>
      <c r="W719" s="2" t="s">
        <v>515</v>
      </c>
      <c r="Y719" t="str">
        <f t="shared" si="4"/>
        <v>Research</v>
      </c>
      <c r="Z719" s="2" t="s">
        <v>147</v>
      </c>
      <c r="AB719" t="str">
        <f t="shared" si="5"/>
        <v>Not Applicable</v>
      </c>
      <c r="AC719" s="2" t="s">
        <v>76</v>
      </c>
      <c r="AE719" t="str">
        <f t="shared" si="6"/>
        <v>Education</v>
      </c>
      <c r="AF719" s="2">
        <v>6.0</v>
      </c>
      <c r="AG719" s="2" t="s">
        <v>3343</v>
      </c>
      <c r="AH719" s="2" t="s">
        <v>96</v>
      </c>
      <c r="AI719" s="11">
        <f>if(surveydata3!AE718="", 0, 1)</f>
        <v>0</v>
      </c>
      <c r="AJ719" s="11">
        <f>if(surveydata3!AF718="", 0, 1)</f>
        <v>0</v>
      </c>
      <c r="AK719" s="11">
        <f>if(surveydata3!AG718="", 0, 1)</f>
        <v>0</v>
      </c>
      <c r="AL719" s="11">
        <f>if(surveydata3!AH718="", 0, 1)</f>
        <v>1</v>
      </c>
      <c r="AM719" s="11">
        <f>if(surveydata3!AI718="", 0, 1)</f>
        <v>0</v>
      </c>
      <c r="AN719" s="11">
        <f>if(surveydata3!AJ718="", 0, 1)</f>
        <v>0</v>
      </c>
      <c r="AO719" s="11">
        <f>if(surveydata3!AK718="", 0, 1)</f>
        <v>0</v>
      </c>
      <c r="AP719" s="11">
        <f>if(surveydata3!AL718="", 0, 1)</f>
        <v>0</v>
      </c>
      <c r="AQ719" s="11">
        <f>if(surveydata3!AM718="", 0, 1)</f>
        <v>0</v>
      </c>
      <c r="AR719" s="11">
        <f>if(surveydata3!AN718="", 0, 1)</f>
        <v>0</v>
      </c>
      <c r="AS719" s="2" t="s">
        <v>237</v>
      </c>
      <c r="AU719" t="str">
        <f t="shared" si="7"/>
        <v>Mentor Help (classroom or 1:1 mentors)</v>
      </c>
      <c r="AV719" s="2">
        <v>5.0</v>
      </c>
      <c r="AX719">
        <f t="shared" si="8"/>
        <v>5</v>
      </c>
      <c r="AY719" s="2">
        <v>5.0</v>
      </c>
      <c r="BA719">
        <f t="shared" si="9"/>
        <v>5</v>
      </c>
      <c r="BB719" s="2">
        <v>4.0</v>
      </c>
      <c r="BC719" s="2" t="s">
        <v>3344</v>
      </c>
      <c r="BD719" s="2" t="s">
        <v>84</v>
      </c>
      <c r="BF719" t="str">
        <f t="shared" si="10"/>
        <v>Friend / word of mouth</v>
      </c>
      <c r="BG719" s="2">
        <v>8.0</v>
      </c>
      <c r="BH719" s="2" t="s">
        <v>3345</v>
      </c>
      <c r="BK719" s="2">
        <v>1.0</v>
      </c>
    </row>
    <row r="720">
      <c r="A720" s="2">
        <v>717.0</v>
      </c>
      <c r="B720">
        <f>if(surveydata3!D719="", 0, 1)</f>
        <v>1</v>
      </c>
      <c r="C720">
        <f>if(surveydata3!E719="", 0, 1)</f>
        <v>0</v>
      </c>
      <c r="D720">
        <f>if(surveydata3!F719="", 0, 1)</f>
        <v>0</v>
      </c>
      <c r="E720">
        <f>if(surveydata3!G719="", 0, 1)</f>
        <v>0</v>
      </c>
      <c r="F720">
        <f>if(surveydata3!H719="", 0, 1)</f>
        <v>0</v>
      </c>
      <c r="G720">
        <f>if(surveydata3!I719="", 0, 1)</f>
        <v>0</v>
      </c>
      <c r="H720" s="4">
        <v>32181.0</v>
      </c>
      <c r="I720" s="2">
        <f t="shared" si="1"/>
        <v>30</v>
      </c>
      <c r="J720" s="2">
        <v>10.0</v>
      </c>
      <c r="K720" s="2">
        <v>60.0</v>
      </c>
      <c r="L720" s="2">
        <v>8.0</v>
      </c>
      <c r="M720" s="2">
        <v>10.0</v>
      </c>
      <c r="N720" s="2" t="s">
        <v>167</v>
      </c>
      <c r="O720" s="2">
        <v>0.0</v>
      </c>
      <c r="P720" s="2" t="s">
        <v>108</v>
      </c>
      <c r="R720" t="str">
        <f t="shared" si="2"/>
        <v>jacket (brand is TBD... probably Patagonia)</v>
      </c>
      <c r="S720" s="2" t="s">
        <v>135</v>
      </c>
      <c r="U720" t="str">
        <f t="shared" si="3"/>
        <v>“A quality life demands quality questions”</v>
      </c>
      <c r="V720" s="2">
        <v>0.0</v>
      </c>
      <c r="Y720" t="str">
        <f t="shared" si="4"/>
        <v/>
      </c>
      <c r="AB720" t="str">
        <f t="shared" si="5"/>
        <v/>
      </c>
      <c r="AE720" t="str">
        <f t="shared" si="6"/>
        <v/>
      </c>
      <c r="AH720" s="2" t="s">
        <v>114</v>
      </c>
      <c r="AI720" s="11">
        <f>if(surveydata3!AE719="", 0, 1)</f>
        <v>0</v>
      </c>
      <c r="AJ720" s="11">
        <f>if(surveydata3!AF719="", 0, 1)</f>
        <v>0</v>
      </c>
      <c r="AK720" s="11">
        <f>if(surveydata3!AG719="", 0, 1)</f>
        <v>0</v>
      </c>
      <c r="AL720" s="11">
        <f>if(surveydata3!AH719="", 0, 1)</f>
        <v>0</v>
      </c>
      <c r="AM720" s="11">
        <f>if(surveydata3!AI719="", 0, 1)</f>
        <v>1</v>
      </c>
      <c r="AN720" s="11">
        <f>if(surveydata3!AJ719="", 0, 1)</f>
        <v>0</v>
      </c>
      <c r="AO720" s="11">
        <f>if(surveydata3!AK719="", 0, 1)</f>
        <v>1</v>
      </c>
      <c r="AP720" s="11">
        <f>if(surveydata3!AL719="", 0, 1)</f>
        <v>0</v>
      </c>
      <c r="AQ720" s="11">
        <f>if(surveydata3!AM719="", 0, 1)</f>
        <v>0</v>
      </c>
      <c r="AR720" s="11">
        <f>if(surveydata3!AN719="", 0, 1)</f>
        <v>0</v>
      </c>
      <c r="AS720" s="2" t="s">
        <v>79</v>
      </c>
      <c r="AU720" t="str">
        <f t="shared" si="7"/>
        <v>Slack Channel</v>
      </c>
      <c r="AV720" s="2">
        <v>4.0</v>
      </c>
      <c r="AX720">
        <f t="shared" si="8"/>
        <v>4</v>
      </c>
      <c r="AY720" s="2">
        <v>4.0</v>
      </c>
      <c r="BA720">
        <f t="shared" si="9"/>
        <v>4</v>
      </c>
      <c r="BB720" s="2">
        <v>6.0</v>
      </c>
      <c r="BC720" s="2" t="s">
        <v>3346</v>
      </c>
      <c r="BD720" s="2" t="s">
        <v>84</v>
      </c>
      <c r="BF720" t="str">
        <f t="shared" si="10"/>
        <v>Friend / word of mouth</v>
      </c>
      <c r="BG720" s="2">
        <v>10.0</v>
      </c>
      <c r="BH720" s="2" t="s">
        <v>3347</v>
      </c>
      <c r="BI720" s="2" t="s">
        <v>3348</v>
      </c>
      <c r="BJ720" s="2" t="s">
        <v>3349</v>
      </c>
      <c r="BK720" s="2">
        <v>1.0</v>
      </c>
    </row>
    <row r="721">
      <c r="A721" s="2">
        <v>718.0</v>
      </c>
      <c r="B721">
        <f>if(surveydata3!D720="", 0, 1)</f>
        <v>1</v>
      </c>
      <c r="C721">
        <f>if(surveydata3!E720="", 0, 1)</f>
        <v>1</v>
      </c>
      <c r="D721">
        <f>if(surveydata3!F720="", 0, 1)</f>
        <v>0</v>
      </c>
      <c r="E721">
        <f>if(surveydata3!G720="", 0, 1)</f>
        <v>0</v>
      </c>
      <c r="F721">
        <f>if(surveydata3!H720="", 0, 1)</f>
        <v>1</v>
      </c>
      <c r="G721">
        <f>if(surveydata3!I720="", 0, 1)</f>
        <v>0</v>
      </c>
      <c r="H721" s="4">
        <v>32762.0</v>
      </c>
      <c r="I721" s="2">
        <f t="shared" si="1"/>
        <v>28</v>
      </c>
      <c r="J721" s="2">
        <v>4.0</v>
      </c>
      <c r="K721" s="2">
        <v>30.0</v>
      </c>
      <c r="L721" s="2">
        <v>18.0</v>
      </c>
      <c r="M721" s="2">
        <v>24.0</v>
      </c>
      <c r="N721" s="2" t="s">
        <v>405</v>
      </c>
      <c r="O721" s="2">
        <v>1.0</v>
      </c>
      <c r="R721" t="str">
        <f t="shared" si="2"/>
        <v/>
      </c>
      <c r="U721" t="str">
        <f t="shared" si="3"/>
        <v/>
      </c>
      <c r="V721" s="2">
        <v>1.0</v>
      </c>
      <c r="W721" s="2" t="s">
        <v>195</v>
      </c>
      <c r="Y721" t="str">
        <f t="shared" si="4"/>
        <v>Co-founder (or solo founder)</v>
      </c>
      <c r="Z721" s="2" t="s">
        <v>111</v>
      </c>
      <c r="AB721" t="str">
        <f t="shared" si="5"/>
        <v>Individual Contributor</v>
      </c>
      <c r="AC721" s="2" t="s">
        <v>123</v>
      </c>
      <c r="AE721" t="str">
        <f t="shared" si="6"/>
        <v>Technology &amp; Internet</v>
      </c>
      <c r="AF721" s="2">
        <v>5.0</v>
      </c>
      <c r="AG721" s="2" t="s">
        <v>3350</v>
      </c>
      <c r="AH721" s="2" t="s">
        <v>78</v>
      </c>
      <c r="AI721" s="11">
        <f>if(surveydata3!AE720="", 0, 1)</f>
        <v>0</v>
      </c>
      <c r="AJ721" s="11">
        <f>if(surveydata3!AF720="", 0, 1)</f>
        <v>0</v>
      </c>
      <c r="AK721" s="11">
        <f>if(surveydata3!AG720="", 0, 1)</f>
        <v>0</v>
      </c>
      <c r="AL721" s="11">
        <f>if(surveydata3!AH720="", 0, 1)</f>
        <v>0</v>
      </c>
      <c r="AM721" s="11">
        <f>if(surveydata3!AI720="", 0, 1)</f>
        <v>0</v>
      </c>
      <c r="AN721" s="11">
        <f>if(surveydata3!AJ720="", 0, 1)</f>
        <v>1</v>
      </c>
      <c r="AO721" s="11">
        <f>if(surveydata3!AK720="", 0, 1)</f>
        <v>0</v>
      </c>
      <c r="AP721" s="11">
        <f>if(surveydata3!AL720="", 0, 1)</f>
        <v>0</v>
      </c>
      <c r="AQ721" s="11">
        <f>if(surveydata3!AM720="", 0, 1)</f>
        <v>0</v>
      </c>
      <c r="AR721" s="11">
        <f>if(surveydata3!AN720="", 0, 1)</f>
        <v>0</v>
      </c>
      <c r="AS721" s="2" t="s">
        <v>79</v>
      </c>
      <c r="AU721" t="str">
        <f t="shared" si="7"/>
        <v>Slack Channel</v>
      </c>
      <c r="AW721" s="2">
        <v>10.0</v>
      </c>
      <c r="AX721">
        <f t="shared" si="8"/>
        <v>10</v>
      </c>
      <c r="AY721" s="2">
        <v>6.0</v>
      </c>
      <c r="BA721">
        <f t="shared" si="9"/>
        <v>6</v>
      </c>
      <c r="BB721" s="2">
        <v>72.0</v>
      </c>
      <c r="BC721" s="2" t="s">
        <v>3351</v>
      </c>
      <c r="BD721" s="2" t="s">
        <v>101</v>
      </c>
      <c r="BF721" t="str">
        <f t="shared" si="10"/>
        <v>Google</v>
      </c>
      <c r="BG721" s="2">
        <v>10.0</v>
      </c>
      <c r="BH721" s="2" t="s">
        <v>3352</v>
      </c>
      <c r="BI721" s="2" t="s">
        <v>3353</v>
      </c>
      <c r="BJ721" s="2" t="s">
        <v>3354</v>
      </c>
      <c r="BK721" s="2">
        <v>1.0</v>
      </c>
    </row>
    <row r="722">
      <c r="A722" s="2">
        <v>719.0</v>
      </c>
      <c r="B722">
        <f>if(surveydata3!D721="", 0, 1)</f>
        <v>1</v>
      </c>
      <c r="C722">
        <f>if(surveydata3!E721="", 0, 1)</f>
        <v>1</v>
      </c>
      <c r="D722">
        <f>if(surveydata3!F721="", 0, 1)</f>
        <v>0</v>
      </c>
      <c r="E722">
        <f>if(surveydata3!G721="", 0, 1)</f>
        <v>0</v>
      </c>
      <c r="F722">
        <f>if(surveydata3!H721="", 0, 1)</f>
        <v>0</v>
      </c>
      <c r="G722">
        <f>if(surveydata3!I721="", 0, 1)</f>
        <v>0</v>
      </c>
      <c r="H722" s="4">
        <v>30799.0</v>
      </c>
      <c r="I722" s="2">
        <f t="shared" si="1"/>
        <v>34</v>
      </c>
      <c r="J722" s="2">
        <v>6.0</v>
      </c>
      <c r="K722" s="2">
        <v>135.0</v>
      </c>
      <c r="L722" s="2">
        <v>7.0</v>
      </c>
      <c r="M722" s="2">
        <v>40.0</v>
      </c>
      <c r="N722" s="2" t="s">
        <v>167</v>
      </c>
      <c r="O722" s="2">
        <v>1.0</v>
      </c>
      <c r="R722" t="str">
        <f t="shared" si="2"/>
        <v/>
      </c>
      <c r="U722" t="str">
        <f t="shared" si="3"/>
        <v/>
      </c>
      <c r="V722" s="2">
        <v>1.0</v>
      </c>
      <c r="W722" s="2" t="s">
        <v>74</v>
      </c>
      <c r="Y722" t="str">
        <f t="shared" si="4"/>
        <v>Product Management/Project Management</v>
      </c>
      <c r="Z722" s="2" t="s">
        <v>147</v>
      </c>
      <c r="AB722" t="str">
        <f t="shared" si="5"/>
        <v>Not Applicable</v>
      </c>
      <c r="AC722" s="2" t="s">
        <v>374</v>
      </c>
      <c r="AE722" t="str">
        <f t="shared" si="6"/>
        <v>Automotive</v>
      </c>
      <c r="AF722" s="2">
        <v>5.0</v>
      </c>
      <c r="AG722" s="2" t="s">
        <v>3355</v>
      </c>
      <c r="AH722" s="2" t="s">
        <v>114</v>
      </c>
      <c r="AI722" s="11">
        <f>if(surveydata3!AE721="", 0, 1)</f>
        <v>0</v>
      </c>
      <c r="AJ722" s="11">
        <f>if(surveydata3!AF721="", 0, 1)</f>
        <v>0</v>
      </c>
      <c r="AK722" s="11">
        <f>if(surveydata3!AG721="", 0, 1)</f>
        <v>0</v>
      </c>
      <c r="AL722" s="11">
        <f>if(surveydata3!AH721="", 0, 1)</f>
        <v>0</v>
      </c>
      <c r="AM722" s="11">
        <f>if(surveydata3!AI721="", 0, 1)</f>
        <v>1</v>
      </c>
      <c r="AN722" s="11">
        <f>if(surveydata3!AJ721="", 0, 1)</f>
        <v>0</v>
      </c>
      <c r="AO722" s="11">
        <f>if(surveydata3!AK721="", 0, 1)</f>
        <v>0</v>
      </c>
      <c r="AP722" s="11">
        <f>if(surveydata3!AL721="", 0, 1)</f>
        <v>0</v>
      </c>
      <c r="AQ722" s="11">
        <f>if(surveydata3!AM721="", 0, 1)</f>
        <v>0</v>
      </c>
      <c r="AR722" s="11">
        <f>if(surveydata3!AN721="", 0, 1)</f>
        <v>0</v>
      </c>
      <c r="AS722" s="2" t="s">
        <v>97</v>
      </c>
      <c r="AU722" t="str">
        <f t="shared" si="7"/>
        <v>Forums</v>
      </c>
      <c r="AV722" s="2">
        <v>4.0</v>
      </c>
      <c r="AX722">
        <f t="shared" si="8"/>
        <v>4</v>
      </c>
      <c r="AY722" s="2">
        <v>5.0</v>
      </c>
      <c r="BA722">
        <f t="shared" si="9"/>
        <v>5</v>
      </c>
      <c r="BB722" s="2">
        <v>25.0</v>
      </c>
      <c r="BC722" s="2" t="s">
        <v>3356</v>
      </c>
      <c r="BD722" s="2" t="s">
        <v>101</v>
      </c>
      <c r="BF722" t="str">
        <f t="shared" si="10"/>
        <v>Google</v>
      </c>
      <c r="BG722" s="2">
        <v>8.0</v>
      </c>
      <c r="BH722" s="2" t="s">
        <v>3357</v>
      </c>
      <c r="BK722" s="2">
        <v>0.0</v>
      </c>
    </row>
    <row r="723">
      <c r="A723" s="2">
        <v>720.0</v>
      </c>
      <c r="B723">
        <f>if(surveydata3!D722="", 0, 1)</f>
        <v>1</v>
      </c>
      <c r="C723">
        <f>if(surveydata3!E722="", 0, 1)</f>
        <v>0</v>
      </c>
      <c r="D723">
        <f>if(surveydata3!F722="", 0, 1)</f>
        <v>0</v>
      </c>
      <c r="E723">
        <f>if(surveydata3!G722="", 0, 1)</f>
        <v>0</v>
      </c>
      <c r="F723">
        <f>if(surveydata3!H722="", 0, 1)</f>
        <v>0</v>
      </c>
      <c r="G723">
        <f>if(surveydata3!I722="", 0, 1)</f>
        <v>0</v>
      </c>
      <c r="H723" s="4">
        <v>29746.0</v>
      </c>
      <c r="I723" s="2">
        <f t="shared" si="1"/>
        <v>37</v>
      </c>
      <c r="J723" s="2">
        <v>8.0</v>
      </c>
      <c r="K723" s="2">
        <v>0.0</v>
      </c>
      <c r="L723" s="2">
        <v>8.0</v>
      </c>
      <c r="M723" s="2">
        <v>15.0</v>
      </c>
      <c r="N723" s="2" t="s">
        <v>70</v>
      </c>
      <c r="O723" s="2">
        <v>1.0</v>
      </c>
      <c r="R723" t="str">
        <f t="shared" si="2"/>
        <v/>
      </c>
      <c r="U723" t="str">
        <f t="shared" si="3"/>
        <v/>
      </c>
      <c r="V723" s="2">
        <v>0.0</v>
      </c>
      <c r="Y723" t="str">
        <f t="shared" si="4"/>
        <v/>
      </c>
      <c r="AB723" t="str">
        <f t="shared" si="5"/>
        <v/>
      </c>
      <c r="AE723" t="str">
        <f t="shared" si="6"/>
        <v/>
      </c>
      <c r="AH723" s="2" t="s">
        <v>78</v>
      </c>
      <c r="AI723" s="11">
        <f>if(surveydata3!AE722="", 0, 1)</f>
        <v>0</v>
      </c>
      <c r="AJ723" s="11">
        <f>if(surveydata3!AF722="", 0, 1)</f>
        <v>0</v>
      </c>
      <c r="AK723" s="11">
        <f>if(surveydata3!AG722="", 0, 1)</f>
        <v>0</v>
      </c>
      <c r="AL723" s="11">
        <f>if(surveydata3!AH722="", 0, 1)</f>
        <v>0</v>
      </c>
      <c r="AM723" s="11">
        <f>if(surveydata3!AI722="", 0, 1)</f>
        <v>0</v>
      </c>
      <c r="AN723" s="11">
        <f>if(surveydata3!AJ722="", 0, 1)</f>
        <v>1</v>
      </c>
      <c r="AO723" s="11">
        <f>if(surveydata3!AK722="", 0, 1)</f>
        <v>0</v>
      </c>
      <c r="AP723" s="11">
        <f>if(surveydata3!AL722="", 0, 1)</f>
        <v>0</v>
      </c>
      <c r="AQ723" s="11">
        <f>if(surveydata3!AM722="", 0, 1)</f>
        <v>0</v>
      </c>
      <c r="AR723" s="11">
        <f>if(surveydata3!AN722="", 0, 1)</f>
        <v>0</v>
      </c>
      <c r="AS723" s="2" t="s">
        <v>79</v>
      </c>
      <c r="AU723" t="str">
        <f t="shared" si="7"/>
        <v>Slack Channel</v>
      </c>
      <c r="AV723" s="2">
        <v>6.0</v>
      </c>
      <c r="AX723">
        <f t="shared" si="8"/>
        <v>6</v>
      </c>
      <c r="AY723" s="2">
        <v>6.0</v>
      </c>
      <c r="BA723">
        <f t="shared" si="9"/>
        <v>6</v>
      </c>
      <c r="BB723" s="2">
        <v>10.0</v>
      </c>
      <c r="BC723" s="2" t="s">
        <v>3358</v>
      </c>
      <c r="BE723" s="2" t="s">
        <v>484</v>
      </c>
      <c r="BF723" t="str">
        <f t="shared" si="10"/>
        <v>I don't know</v>
      </c>
      <c r="BG723" s="2">
        <v>8.0</v>
      </c>
      <c r="BH723" s="2" t="s">
        <v>3359</v>
      </c>
      <c r="BI723" s="2" t="s">
        <v>3360</v>
      </c>
      <c r="BJ723" s="2" t="s">
        <v>3361</v>
      </c>
      <c r="BK723" s="2">
        <v>1.0</v>
      </c>
    </row>
    <row r="724">
      <c r="A724" s="2">
        <v>721.0</v>
      </c>
      <c r="B724">
        <f>if(surveydata3!D723="", 0, 1)</f>
        <v>1</v>
      </c>
      <c r="C724">
        <f>if(surveydata3!E723="", 0, 1)</f>
        <v>0</v>
      </c>
      <c r="D724">
        <f>if(surveydata3!F723="", 0, 1)</f>
        <v>0</v>
      </c>
      <c r="E724">
        <f>if(surveydata3!G723="", 0, 1)</f>
        <v>0</v>
      </c>
      <c r="F724">
        <f>if(surveydata3!H723="", 0, 1)</f>
        <v>0</v>
      </c>
      <c r="G724">
        <f>if(surveydata3!I723="", 0, 1)</f>
        <v>0</v>
      </c>
      <c r="H724" s="4">
        <v>30306.0</v>
      </c>
      <c r="I724" s="2">
        <f t="shared" si="1"/>
        <v>35</v>
      </c>
      <c r="J724" s="2">
        <v>8.0</v>
      </c>
      <c r="K724" s="2">
        <v>90.0</v>
      </c>
      <c r="L724" s="2">
        <v>15.0</v>
      </c>
      <c r="M724" s="2">
        <v>10.0</v>
      </c>
      <c r="N724" s="2" t="s">
        <v>70</v>
      </c>
      <c r="O724" s="2">
        <v>0.0</v>
      </c>
      <c r="P724" s="2" t="s">
        <v>89</v>
      </c>
      <c r="R724" t="str">
        <f t="shared" si="2"/>
        <v>t-shirt</v>
      </c>
      <c r="T724" s="2" t="s">
        <v>3362</v>
      </c>
      <c r="U724" t="str">
        <f t="shared" si="3"/>
        <v>udacity</v>
      </c>
      <c r="V724" s="2">
        <v>1.0</v>
      </c>
      <c r="W724" s="2" t="s">
        <v>224</v>
      </c>
      <c r="Y724" t="str">
        <f t="shared" si="4"/>
        <v>Data Scientist</v>
      </c>
      <c r="Z724" s="2" t="s">
        <v>111</v>
      </c>
      <c r="AB724" t="str">
        <f t="shared" si="5"/>
        <v>Individual Contributor</v>
      </c>
      <c r="AC724" s="2" t="s">
        <v>123</v>
      </c>
      <c r="AE724" t="str">
        <f t="shared" si="6"/>
        <v>Technology &amp; Internet</v>
      </c>
      <c r="AF724" s="2">
        <v>2.0</v>
      </c>
      <c r="AG724" s="2" t="s">
        <v>3363</v>
      </c>
      <c r="AH724" s="2" t="s">
        <v>78</v>
      </c>
      <c r="AI724" s="11">
        <f>if(surveydata3!AE723="", 0, 1)</f>
        <v>0</v>
      </c>
      <c r="AJ724" s="11">
        <f>if(surveydata3!AF723="", 0, 1)</f>
        <v>0</v>
      </c>
      <c r="AK724" s="11">
        <f>if(surveydata3!AG723="", 0, 1)</f>
        <v>0</v>
      </c>
      <c r="AL724" s="11">
        <f>if(surveydata3!AH723="", 0, 1)</f>
        <v>1</v>
      </c>
      <c r="AM724" s="11">
        <f>if(surveydata3!AI723="", 0, 1)</f>
        <v>0</v>
      </c>
      <c r="AN724" s="11">
        <f>if(surveydata3!AJ723="", 0, 1)</f>
        <v>0</v>
      </c>
      <c r="AO724" s="11">
        <f>if(surveydata3!AK723="", 0, 1)</f>
        <v>0</v>
      </c>
      <c r="AP724" s="11">
        <f>if(surveydata3!AL723="", 0, 1)</f>
        <v>0</v>
      </c>
      <c r="AQ724" s="11">
        <f>if(surveydata3!AM723="", 0, 1)</f>
        <v>0</v>
      </c>
      <c r="AR724" s="11">
        <f>if(surveydata3!AN723="", 0, 1)</f>
        <v>0</v>
      </c>
      <c r="AS724" s="2" t="s">
        <v>116</v>
      </c>
      <c r="AU724" t="str">
        <f t="shared" si="7"/>
        <v>Stack Overflow</v>
      </c>
      <c r="AV724" s="2">
        <v>6.0</v>
      </c>
      <c r="AX724">
        <f t="shared" si="8"/>
        <v>6</v>
      </c>
      <c r="AY724" s="2">
        <v>6.0</v>
      </c>
      <c r="BA724">
        <f t="shared" si="9"/>
        <v>6</v>
      </c>
      <c r="BB724" s="2">
        <v>15.0</v>
      </c>
      <c r="BC724" s="2" t="s">
        <v>3364</v>
      </c>
      <c r="BD724" s="2" t="s">
        <v>101</v>
      </c>
      <c r="BF724" t="str">
        <f t="shared" si="10"/>
        <v>Google</v>
      </c>
      <c r="BG724" s="2">
        <v>4.0</v>
      </c>
      <c r="BH724" s="2" t="s">
        <v>3365</v>
      </c>
      <c r="BI724" s="2" t="s">
        <v>3366</v>
      </c>
      <c r="BJ724" s="2" t="s">
        <v>3367</v>
      </c>
      <c r="BK724" s="2">
        <v>1.0</v>
      </c>
    </row>
    <row r="725">
      <c r="A725" s="2">
        <v>722.0</v>
      </c>
      <c r="B725">
        <f>if(surveydata3!D724="", 0, 1)</f>
        <v>1</v>
      </c>
      <c r="C725">
        <f>if(surveydata3!E724="", 0, 1)</f>
        <v>0</v>
      </c>
      <c r="D725">
        <f>if(surveydata3!F724="", 0, 1)</f>
        <v>0</v>
      </c>
      <c r="E725">
        <f>if(surveydata3!G724="", 0, 1)</f>
        <v>0</v>
      </c>
      <c r="F725">
        <f>if(surveydata3!H724="", 0, 1)</f>
        <v>1</v>
      </c>
      <c r="G725">
        <f>if(surveydata3!I724="", 0, 1)</f>
        <v>0</v>
      </c>
      <c r="H725" s="4">
        <v>32860.0</v>
      </c>
      <c r="I725" s="2">
        <f t="shared" si="1"/>
        <v>28</v>
      </c>
      <c r="J725" s="2">
        <v>8.0</v>
      </c>
      <c r="K725" s="2">
        <v>120.0</v>
      </c>
      <c r="L725" s="2">
        <v>8.0</v>
      </c>
      <c r="M725" s="2">
        <v>1.0</v>
      </c>
      <c r="N725" s="2" t="s">
        <v>192</v>
      </c>
      <c r="O725" s="2">
        <v>0.0</v>
      </c>
      <c r="P725" s="2" t="s">
        <v>89</v>
      </c>
      <c r="R725" t="str">
        <f t="shared" si="2"/>
        <v>t-shirt</v>
      </c>
      <c r="S725" s="2" t="s">
        <v>135</v>
      </c>
      <c r="U725" t="str">
        <f t="shared" si="3"/>
        <v>“A quality life demands quality questions”</v>
      </c>
      <c r="V725" s="2">
        <v>0.0</v>
      </c>
      <c r="Y725" t="str">
        <f t="shared" si="4"/>
        <v/>
      </c>
      <c r="AB725" t="str">
        <f t="shared" si="5"/>
        <v/>
      </c>
      <c r="AE725" t="str">
        <f t="shared" si="6"/>
        <v/>
      </c>
      <c r="AH725" s="2" t="s">
        <v>78</v>
      </c>
      <c r="AI725" s="11">
        <f>if(surveydata3!AE724="", 0, 1)</f>
        <v>0</v>
      </c>
      <c r="AJ725" s="11">
        <f>if(surveydata3!AF724="", 0, 1)</f>
        <v>1</v>
      </c>
      <c r="AK725" s="11">
        <f>if(surveydata3!AG724="", 0, 1)</f>
        <v>0</v>
      </c>
      <c r="AL725" s="11">
        <f>if(surveydata3!AH724="", 0, 1)</f>
        <v>0</v>
      </c>
      <c r="AM725" s="11">
        <f>if(surveydata3!AI724="", 0, 1)</f>
        <v>0</v>
      </c>
      <c r="AN725" s="11">
        <f>if(surveydata3!AJ724="", 0, 1)</f>
        <v>0</v>
      </c>
      <c r="AO725" s="11">
        <f>if(surveydata3!AK724="", 0, 1)</f>
        <v>0</v>
      </c>
      <c r="AP725" s="11">
        <f>if(surveydata3!AL724="", 0, 1)</f>
        <v>0</v>
      </c>
      <c r="AQ725" s="11">
        <f>if(surveydata3!AM724="", 0, 1)</f>
        <v>0</v>
      </c>
      <c r="AR725" s="11">
        <f>if(surveydata3!AN724="", 0, 1)</f>
        <v>0</v>
      </c>
      <c r="AS725" s="2" t="s">
        <v>97</v>
      </c>
      <c r="AU725" t="str">
        <f t="shared" si="7"/>
        <v>Forums</v>
      </c>
      <c r="AW725" s="2">
        <v>15.0</v>
      </c>
      <c r="AX725">
        <f t="shared" si="8"/>
        <v>15</v>
      </c>
      <c r="AZ725" s="2">
        <v>20.0</v>
      </c>
      <c r="BA725">
        <f t="shared" si="9"/>
        <v>20</v>
      </c>
      <c r="BB725" s="2">
        <v>80.0</v>
      </c>
      <c r="BC725" s="2" t="s">
        <v>3368</v>
      </c>
      <c r="BD725" s="2" t="s">
        <v>84</v>
      </c>
      <c r="BF725" t="str">
        <f t="shared" si="10"/>
        <v>Friend / word of mouth</v>
      </c>
      <c r="BG725" s="2">
        <v>7.0</v>
      </c>
      <c r="BH725" s="2" t="s">
        <v>3369</v>
      </c>
      <c r="BI725" s="2" t="s">
        <v>1113</v>
      </c>
      <c r="BJ725" s="2" t="s">
        <v>1113</v>
      </c>
      <c r="BK725" s="2">
        <v>0.0</v>
      </c>
    </row>
    <row r="726">
      <c r="A726" s="2">
        <v>723.0</v>
      </c>
      <c r="B726">
        <f>if(surveydata3!D725="", 0, 1)</f>
        <v>1</v>
      </c>
      <c r="C726">
        <f>if(surveydata3!E725="", 0, 1)</f>
        <v>0</v>
      </c>
      <c r="D726">
        <f>if(surveydata3!F725="", 0, 1)</f>
        <v>0</v>
      </c>
      <c r="E726">
        <f>if(surveydata3!G725="", 0, 1)</f>
        <v>0</v>
      </c>
      <c r="F726">
        <f>if(surveydata3!H725="", 0, 1)</f>
        <v>1</v>
      </c>
      <c r="G726">
        <f>if(surveydata3!I725="", 0, 1)</f>
        <v>0</v>
      </c>
      <c r="H726" s="4">
        <v>34227.0</v>
      </c>
      <c r="I726" s="2">
        <f t="shared" si="1"/>
        <v>24</v>
      </c>
      <c r="J726" s="2">
        <v>8.0</v>
      </c>
      <c r="K726" s="2">
        <v>40.0</v>
      </c>
      <c r="L726" s="2">
        <v>10.0</v>
      </c>
      <c r="M726" s="2">
        <v>6.0</v>
      </c>
      <c r="N726" s="2" t="s">
        <v>106</v>
      </c>
      <c r="O726" s="2">
        <v>1.0</v>
      </c>
      <c r="R726" t="str">
        <f t="shared" si="2"/>
        <v/>
      </c>
      <c r="U726" t="str">
        <f t="shared" si="3"/>
        <v/>
      </c>
      <c r="V726" s="2">
        <v>1.0</v>
      </c>
      <c r="W726" s="2" t="s">
        <v>74</v>
      </c>
      <c r="Y726" t="str">
        <f t="shared" si="4"/>
        <v>Product Management/Project Management</v>
      </c>
      <c r="Z726" s="2" t="s">
        <v>75</v>
      </c>
      <c r="AB726" t="str">
        <f t="shared" si="5"/>
        <v>Manager</v>
      </c>
      <c r="AC726" s="2" t="s">
        <v>457</v>
      </c>
      <c r="AE726" t="str">
        <f t="shared" si="6"/>
        <v>Telecommunications</v>
      </c>
      <c r="AF726" s="2">
        <v>2.0</v>
      </c>
      <c r="AG726" s="2" t="s">
        <v>3370</v>
      </c>
      <c r="AH726" s="2" t="s">
        <v>78</v>
      </c>
      <c r="AI726" s="11">
        <f>if(surveydata3!AE725="", 0, 1)</f>
        <v>0</v>
      </c>
      <c r="AJ726" s="11">
        <f>if(surveydata3!AF725="", 0, 1)</f>
        <v>0</v>
      </c>
      <c r="AK726" s="11">
        <f>if(surveydata3!AG725="", 0, 1)</f>
        <v>0</v>
      </c>
      <c r="AL726" s="11">
        <f>if(surveydata3!AH725="", 0, 1)</f>
        <v>0</v>
      </c>
      <c r="AM726" s="11">
        <f>if(surveydata3!AI725="", 0, 1)</f>
        <v>1</v>
      </c>
      <c r="AN726" s="11">
        <f>if(surveydata3!AJ725="", 0, 1)</f>
        <v>0</v>
      </c>
      <c r="AO726" s="11">
        <f>if(surveydata3!AK725="", 0, 1)</f>
        <v>0</v>
      </c>
      <c r="AP726" s="11">
        <f>if(surveydata3!AL725="", 0, 1)</f>
        <v>0</v>
      </c>
      <c r="AQ726" s="11">
        <f>if(surveydata3!AM725="", 0, 1)</f>
        <v>0</v>
      </c>
      <c r="AR726" s="11">
        <f>if(surveydata3!AN725="", 0, 1)</f>
        <v>0</v>
      </c>
      <c r="AS726" s="2" t="s">
        <v>79</v>
      </c>
      <c r="AU726" t="str">
        <f t="shared" si="7"/>
        <v>Slack Channel</v>
      </c>
      <c r="AV726" s="2">
        <v>3.0</v>
      </c>
      <c r="AX726">
        <f t="shared" si="8"/>
        <v>3</v>
      </c>
      <c r="AY726" s="2">
        <v>3.0</v>
      </c>
      <c r="BA726">
        <f t="shared" si="9"/>
        <v>3</v>
      </c>
      <c r="BB726" s="2">
        <v>4.0</v>
      </c>
      <c r="BC726" s="2" t="s">
        <v>3371</v>
      </c>
      <c r="BD726" s="2" t="s">
        <v>101</v>
      </c>
      <c r="BF726" t="str">
        <f t="shared" si="10"/>
        <v>Google</v>
      </c>
      <c r="BG726" s="2">
        <v>10.0</v>
      </c>
      <c r="BH726" s="2" t="s">
        <v>3372</v>
      </c>
      <c r="BI726" s="2" t="s">
        <v>3373</v>
      </c>
      <c r="BK726" s="2">
        <v>1.0</v>
      </c>
    </row>
    <row r="727">
      <c r="A727" s="2">
        <v>724.0</v>
      </c>
      <c r="B727">
        <f>if(surveydata3!D726="", 0, 1)</f>
        <v>1</v>
      </c>
      <c r="C727">
        <f>if(surveydata3!E726="", 0, 1)</f>
        <v>0</v>
      </c>
      <c r="D727">
        <f>if(surveydata3!F726="", 0, 1)</f>
        <v>0</v>
      </c>
      <c r="E727">
        <f>if(surveydata3!G726="", 0, 1)</f>
        <v>0</v>
      </c>
      <c r="F727">
        <f>if(surveydata3!H726="", 0, 1)</f>
        <v>0</v>
      </c>
      <c r="G727">
        <f>if(surveydata3!I726="", 0, 1)</f>
        <v>0</v>
      </c>
      <c r="I727" s="2" t="str">
        <f t="shared" si="1"/>
        <v/>
      </c>
      <c r="J727" s="2">
        <v>7.0</v>
      </c>
      <c r="K727" s="2">
        <v>10.0</v>
      </c>
      <c r="L727" s="2">
        <v>8.0</v>
      </c>
      <c r="M727" s="2">
        <v>8.0</v>
      </c>
      <c r="N727" s="2" t="s">
        <v>87</v>
      </c>
      <c r="O727" s="2">
        <v>1.0</v>
      </c>
      <c r="R727" t="str">
        <f t="shared" si="2"/>
        <v/>
      </c>
      <c r="U727" t="str">
        <f t="shared" si="3"/>
        <v/>
      </c>
      <c r="V727" s="2">
        <v>1.0</v>
      </c>
      <c r="W727" s="2" t="s">
        <v>206</v>
      </c>
      <c r="Y727" t="str">
        <f t="shared" si="4"/>
        <v>Artificial Intelligence Engineer</v>
      </c>
      <c r="Z727" s="2" t="s">
        <v>111</v>
      </c>
      <c r="AB727" t="str">
        <f t="shared" si="5"/>
        <v>Individual Contributor</v>
      </c>
      <c r="AC727" s="2" t="s">
        <v>123</v>
      </c>
      <c r="AE727" t="str">
        <f t="shared" si="6"/>
        <v>Technology &amp; Internet</v>
      </c>
      <c r="AF727" s="2">
        <v>1.0</v>
      </c>
      <c r="AG727" s="2" t="s">
        <v>3374</v>
      </c>
      <c r="AH727" s="2" t="s">
        <v>78</v>
      </c>
      <c r="AI727" s="11">
        <f>if(surveydata3!AE726="", 0, 1)</f>
        <v>0</v>
      </c>
      <c r="AJ727" s="11">
        <f>if(surveydata3!AF726="", 0, 1)</f>
        <v>0</v>
      </c>
      <c r="AK727" s="11">
        <f>if(surveydata3!AG726="", 0, 1)</f>
        <v>0</v>
      </c>
      <c r="AL727" s="11">
        <f>if(surveydata3!AH726="", 0, 1)</f>
        <v>1</v>
      </c>
      <c r="AM727" s="11">
        <f>if(surveydata3!AI726="", 0, 1)</f>
        <v>0</v>
      </c>
      <c r="AN727" s="11">
        <f>if(surveydata3!AJ726="", 0, 1)</f>
        <v>1</v>
      </c>
      <c r="AO727" s="11">
        <f>if(surveydata3!AK726="", 0, 1)</f>
        <v>0</v>
      </c>
      <c r="AP727" s="11">
        <f>if(surveydata3!AL726="", 0, 1)</f>
        <v>0</v>
      </c>
      <c r="AQ727" s="11">
        <f>if(surveydata3!AM726="", 0, 1)</f>
        <v>0</v>
      </c>
      <c r="AR727" s="11">
        <f>if(surveydata3!AN726="", 0, 1)</f>
        <v>0</v>
      </c>
      <c r="AS727" s="2" t="s">
        <v>79</v>
      </c>
      <c r="AU727" t="str">
        <f t="shared" si="7"/>
        <v>Slack Channel</v>
      </c>
      <c r="AV727" s="2">
        <v>4.0</v>
      </c>
      <c r="AX727">
        <f t="shared" si="8"/>
        <v>4</v>
      </c>
      <c r="AY727" s="2">
        <v>4.0</v>
      </c>
      <c r="BA727">
        <f t="shared" si="9"/>
        <v>4</v>
      </c>
      <c r="BB727" s="2">
        <v>5.0</v>
      </c>
      <c r="BC727" s="2" t="s">
        <v>3375</v>
      </c>
      <c r="BD727" s="2" t="s">
        <v>101</v>
      </c>
      <c r="BF727" t="str">
        <f t="shared" si="10"/>
        <v>Google</v>
      </c>
      <c r="BG727" s="2">
        <v>9.0</v>
      </c>
      <c r="BH727" s="2" t="s">
        <v>3376</v>
      </c>
      <c r="BI727" s="2" t="s">
        <v>188</v>
      </c>
      <c r="BJ727" s="2" t="s">
        <v>3377</v>
      </c>
      <c r="BK727" s="2">
        <v>1.0</v>
      </c>
    </row>
    <row r="728">
      <c r="A728" s="2">
        <v>725.0</v>
      </c>
      <c r="B728">
        <f>if(surveydata3!D727="", 0, 1)</f>
        <v>1</v>
      </c>
      <c r="C728">
        <f>if(surveydata3!E727="", 0, 1)</f>
        <v>0</v>
      </c>
      <c r="D728">
        <f>if(surveydata3!F727="", 0, 1)</f>
        <v>0</v>
      </c>
      <c r="E728">
        <f>if(surveydata3!G727="", 0, 1)</f>
        <v>0</v>
      </c>
      <c r="F728">
        <f>if(surveydata3!H727="", 0, 1)</f>
        <v>0</v>
      </c>
      <c r="G728">
        <f>if(surveydata3!I727="", 0, 1)</f>
        <v>0</v>
      </c>
      <c r="H728" s="4">
        <v>33191.0</v>
      </c>
      <c r="I728" s="2">
        <f t="shared" si="1"/>
        <v>27</v>
      </c>
      <c r="J728" s="2">
        <v>7.0</v>
      </c>
      <c r="K728" s="2">
        <v>70.0</v>
      </c>
      <c r="L728" s="2">
        <v>3.0</v>
      </c>
      <c r="M728" s="2">
        <v>5.0</v>
      </c>
      <c r="N728" s="2" t="s">
        <v>134</v>
      </c>
      <c r="O728" s="2">
        <v>0.0</v>
      </c>
      <c r="P728" s="2" t="s">
        <v>129</v>
      </c>
      <c r="R728" t="str">
        <f t="shared" si="2"/>
        <v>backpack</v>
      </c>
      <c r="S728" s="2" t="s">
        <v>130</v>
      </c>
      <c r="U728" t="str">
        <f t="shared" si="3"/>
        <v>“Machine learning for life”</v>
      </c>
      <c r="V728" s="2">
        <v>1.0</v>
      </c>
      <c r="W728" s="2" t="s">
        <v>631</v>
      </c>
      <c r="Y728" t="str">
        <f t="shared" si="4"/>
        <v>Self employed</v>
      </c>
      <c r="Z728" s="2" t="s">
        <v>147</v>
      </c>
      <c r="AB728" t="str">
        <f t="shared" si="5"/>
        <v>Not Applicable</v>
      </c>
      <c r="AC728" s="2" t="s">
        <v>76</v>
      </c>
      <c r="AE728" t="str">
        <f t="shared" si="6"/>
        <v>Education</v>
      </c>
      <c r="AF728" s="2">
        <v>2.0</v>
      </c>
      <c r="AG728" s="2" t="s">
        <v>1604</v>
      </c>
      <c r="AH728" s="2" t="s">
        <v>78</v>
      </c>
      <c r="AI728" s="11">
        <f>if(surveydata3!AE727="", 0, 1)</f>
        <v>0</v>
      </c>
      <c r="AJ728" s="11">
        <f>if(surveydata3!AF727="", 0, 1)</f>
        <v>0</v>
      </c>
      <c r="AK728" s="11">
        <f>if(surveydata3!AG727="", 0, 1)</f>
        <v>0</v>
      </c>
      <c r="AL728" s="11">
        <f>if(surveydata3!AH727="", 0, 1)</f>
        <v>0</v>
      </c>
      <c r="AM728" s="11">
        <f>if(surveydata3!AI727="", 0, 1)</f>
        <v>0</v>
      </c>
      <c r="AN728" s="11">
        <f>if(surveydata3!AJ727="", 0, 1)</f>
        <v>0</v>
      </c>
      <c r="AO728" s="11">
        <f>if(surveydata3!AK727="", 0, 1)</f>
        <v>0</v>
      </c>
      <c r="AP728" s="11">
        <f>if(surveydata3!AL727="", 0, 1)</f>
        <v>0</v>
      </c>
      <c r="AQ728" s="11">
        <f>if(surveydata3!AM727="", 0, 1)</f>
        <v>1</v>
      </c>
      <c r="AR728" s="11">
        <f>if(surveydata3!AN727="", 0, 1)</f>
        <v>0</v>
      </c>
      <c r="AU728" t="str">
        <f t="shared" si="7"/>
        <v/>
      </c>
      <c r="AX728" t="str">
        <f t="shared" si="8"/>
        <v/>
      </c>
      <c r="BA728" t="str">
        <f t="shared" si="9"/>
        <v/>
      </c>
      <c r="BE728" s="2" t="s">
        <v>1438</v>
      </c>
      <c r="BF728" t="str">
        <f t="shared" si="10"/>
        <v>Reddit</v>
      </c>
      <c r="BG728" s="2">
        <v>10.0</v>
      </c>
      <c r="BH728" s="2" t="s">
        <v>3378</v>
      </c>
      <c r="BI728" s="2" t="s">
        <v>3379</v>
      </c>
      <c r="BK728" s="2">
        <v>1.0</v>
      </c>
    </row>
    <row r="729">
      <c r="A729" s="2">
        <v>726.0</v>
      </c>
      <c r="B729">
        <f>if(surveydata3!D728="", 0, 1)</f>
        <v>1</v>
      </c>
      <c r="C729">
        <f>if(surveydata3!E728="", 0, 1)</f>
        <v>1</v>
      </c>
      <c r="D729">
        <f>if(surveydata3!F728="", 0, 1)</f>
        <v>0</v>
      </c>
      <c r="E729">
        <f>if(surveydata3!G728="", 0, 1)</f>
        <v>0</v>
      </c>
      <c r="F729">
        <f>if(surveydata3!H728="", 0, 1)</f>
        <v>0</v>
      </c>
      <c r="G729">
        <f>if(surveydata3!I728="", 0, 1)</f>
        <v>0</v>
      </c>
      <c r="H729" s="4">
        <v>30188.0</v>
      </c>
      <c r="I729" s="2">
        <f t="shared" si="1"/>
        <v>36</v>
      </c>
      <c r="J729" s="2">
        <v>7.0</v>
      </c>
      <c r="K729" s="2">
        <v>30.0</v>
      </c>
      <c r="L729" s="2">
        <v>7.0</v>
      </c>
      <c r="M729" s="2">
        <v>1.0</v>
      </c>
      <c r="N729" s="2" t="s">
        <v>120</v>
      </c>
      <c r="O729" s="2">
        <v>0.0</v>
      </c>
      <c r="P729" s="2" t="s">
        <v>89</v>
      </c>
      <c r="R729" t="str">
        <f t="shared" si="2"/>
        <v>t-shirt</v>
      </c>
      <c r="S729" s="2" t="s">
        <v>130</v>
      </c>
      <c r="U729" t="str">
        <f t="shared" si="3"/>
        <v>“Machine learning for life”</v>
      </c>
      <c r="V729" s="2">
        <v>1.0</v>
      </c>
      <c r="W729" s="2" t="s">
        <v>91</v>
      </c>
      <c r="Y729" t="str">
        <f t="shared" si="4"/>
        <v>Educator / Instructor</v>
      </c>
      <c r="Z729" s="2" t="s">
        <v>111</v>
      </c>
      <c r="AB729" t="str">
        <f t="shared" si="5"/>
        <v>Individual Contributor</v>
      </c>
      <c r="AC729" s="2" t="s">
        <v>76</v>
      </c>
      <c r="AE729" t="str">
        <f t="shared" si="6"/>
        <v>Education</v>
      </c>
      <c r="AF729" s="2">
        <v>7.0</v>
      </c>
      <c r="AG729" s="2" t="s">
        <v>3380</v>
      </c>
      <c r="AH729" s="2" t="s">
        <v>114</v>
      </c>
      <c r="AI729" s="11">
        <f>if(surveydata3!AE728="", 0, 1)</f>
        <v>0</v>
      </c>
      <c r="AJ729" s="11">
        <f>if(surveydata3!AF728="", 0, 1)</f>
        <v>0</v>
      </c>
      <c r="AK729" s="11">
        <f>if(surveydata3!AG728="", 0, 1)</f>
        <v>0</v>
      </c>
      <c r="AL729" s="11">
        <f>if(surveydata3!AH728="", 0, 1)</f>
        <v>0</v>
      </c>
      <c r="AM729" s="11">
        <f>if(surveydata3!AI728="", 0, 1)</f>
        <v>0</v>
      </c>
      <c r="AN729" s="11">
        <f>if(surveydata3!AJ728="", 0, 1)</f>
        <v>1</v>
      </c>
      <c r="AO729" s="11">
        <f>if(surveydata3!AK728="", 0, 1)</f>
        <v>0</v>
      </c>
      <c r="AP729" s="11">
        <f>if(surveydata3!AL728="", 0, 1)</f>
        <v>0</v>
      </c>
      <c r="AQ729" s="11">
        <f>if(surveydata3!AM728="", 0, 1)</f>
        <v>0</v>
      </c>
      <c r="AR729" s="11">
        <f>if(surveydata3!AN728="", 0, 1)</f>
        <v>0</v>
      </c>
      <c r="AS729" s="2" t="s">
        <v>79</v>
      </c>
      <c r="AU729" t="str">
        <f t="shared" si="7"/>
        <v>Slack Channel</v>
      </c>
      <c r="AV729" s="2">
        <v>4.0</v>
      </c>
      <c r="AX729">
        <f t="shared" si="8"/>
        <v>4</v>
      </c>
      <c r="AY729" s="2">
        <v>2.0</v>
      </c>
      <c r="BA729">
        <f t="shared" si="9"/>
        <v>2</v>
      </c>
      <c r="BB729" s="2">
        <v>2.0</v>
      </c>
      <c r="BC729" s="2" t="s">
        <v>3381</v>
      </c>
      <c r="BD729" s="2" t="s">
        <v>101</v>
      </c>
      <c r="BF729" t="str">
        <f t="shared" si="10"/>
        <v>Google</v>
      </c>
      <c r="BG729" s="2">
        <v>10.0</v>
      </c>
      <c r="BH729" s="2" t="s">
        <v>3382</v>
      </c>
      <c r="BI729" s="2" t="s">
        <v>3383</v>
      </c>
      <c r="BJ729" s="2" t="s">
        <v>3384</v>
      </c>
      <c r="BK729" s="2">
        <v>1.0</v>
      </c>
    </row>
    <row r="730">
      <c r="A730" s="2">
        <v>727.0</v>
      </c>
      <c r="B730">
        <f>if(surveydata3!D729="", 0, 1)</f>
        <v>0</v>
      </c>
      <c r="C730">
        <f>if(surveydata3!E729="", 0, 1)</f>
        <v>0</v>
      </c>
      <c r="D730">
        <f>if(surveydata3!F729="", 0, 1)</f>
        <v>0</v>
      </c>
      <c r="E730">
        <f>if(surveydata3!G729="", 0, 1)</f>
        <v>0</v>
      </c>
      <c r="F730">
        <f>if(surveydata3!H729="", 0, 1)</f>
        <v>1</v>
      </c>
      <c r="G730">
        <f>if(surveydata3!I729="", 0, 1)</f>
        <v>0</v>
      </c>
      <c r="H730" s="4">
        <v>43069.0</v>
      </c>
      <c r="I730" s="2">
        <f t="shared" si="1"/>
        <v>0</v>
      </c>
      <c r="J730" s="2">
        <v>6.0</v>
      </c>
      <c r="K730" s="2">
        <v>30.0</v>
      </c>
      <c r="L730" s="2">
        <v>10.0</v>
      </c>
      <c r="M730" s="2">
        <v>6.0</v>
      </c>
      <c r="N730" s="2" t="s">
        <v>192</v>
      </c>
      <c r="O730" s="2">
        <v>0.0</v>
      </c>
      <c r="P730" s="2" t="s">
        <v>129</v>
      </c>
      <c r="R730" t="str">
        <f t="shared" si="2"/>
        <v>backpack</v>
      </c>
      <c r="S730" s="2" t="s">
        <v>135</v>
      </c>
      <c r="U730" t="str">
        <f t="shared" si="3"/>
        <v>“A quality life demands quality questions”</v>
      </c>
      <c r="V730" s="2">
        <v>1.0</v>
      </c>
      <c r="W730" s="2" t="s">
        <v>315</v>
      </c>
      <c r="Y730" t="str">
        <f t="shared" si="4"/>
        <v>Software Engineer</v>
      </c>
      <c r="AA730" s="2" t="s">
        <v>393</v>
      </c>
      <c r="AB730" t="str">
        <f t="shared" si="5"/>
        <v>Engineer</v>
      </c>
      <c r="AC730" s="2" t="s">
        <v>123</v>
      </c>
      <c r="AE730" t="str">
        <f t="shared" si="6"/>
        <v>Technology &amp; Internet</v>
      </c>
      <c r="AF730" s="2">
        <v>3.0</v>
      </c>
      <c r="AG730" s="2" t="s">
        <v>3385</v>
      </c>
      <c r="AH730" s="2" t="s">
        <v>96</v>
      </c>
      <c r="AI730" s="11">
        <f>if(surveydata3!AE729="", 0, 1)</f>
        <v>0</v>
      </c>
      <c r="AJ730" s="11">
        <f>if(surveydata3!AF729="", 0, 1)</f>
        <v>0</v>
      </c>
      <c r="AK730" s="11">
        <f>if(surveydata3!AG729="", 0, 1)</f>
        <v>0</v>
      </c>
      <c r="AL730" s="11">
        <f>if(surveydata3!AH729="", 0, 1)</f>
        <v>0</v>
      </c>
      <c r="AM730" s="11">
        <f>if(surveydata3!AI729="", 0, 1)</f>
        <v>1</v>
      </c>
      <c r="AN730" s="11">
        <f>if(surveydata3!AJ729="", 0, 1)</f>
        <v>0</v>
      </c>
      <c r="AO730" s="11">
        <f>if(surveydata3!AK729="", 0, 1)</f>
        <v>0</v>
      </c>
      <c r="AP730" s="11">
        <f>if(surveydata3!AL729="", 0, 1)</f>
        <v>0</v>
      </c>
      <c r="AQ730" s="11">
        <f>if(surveydata3!AM729="", 0, 1)</f>
        <v>0</v>
      </c>
      <c r="AR730" s="11">
        <f>if(surveydata3!AN729="", 0, 1)</f>
        <v>0</v>
      </c>
      <c r="AT730" s="2" t="s">
        <v>3386</v>
      </c>
      <c r="AU730" t="str">
        <f t="shared" si="7"/>
        <v>Me</v>
      </c>
      <c r="AV730" s="2">
        <v>3.0</v>
      </c>
      <c r="AX730">
        <f t="shared" si="8"/>
        <v>3</v>
      </c>
      <c r="AY730" s="2">
        <v>4.0</v>
      </c>
      <c r="BA730">
        <f t="shared" si="9"/>
        <v>4</v>
      </c>
      <c r="BB730" s="2">
        <v>6.0</v>
      </c>
      <c r="BC730" s="2" t="s">
        <v>3387</v>
      </c>
      <c r="BD730" s="2" t="s">
        <v>101</v>
      </c>
      <c r="BF730" t="str">
        <f t="shared" si="10"/>
        <v>Google</v>
      </c>
      <c r="BG730" s="2">
        <v>0.0</v>
      </c>
      <c r="BH730" s="2" t="s">
        <v>3388</v>
      </c>
      <c r="BI730" s="2" t="s">
        <v>881</v>
      </c>
      <c r="BJ730" s="2" t="s">
        <v>3389</v>
      </c>
      <c r="BK730" s="2">
        <v>0.0</v>
      </c>
    </row>
    <row r="731">
      <c r="A731" s="2">
        <v>728.0</v>
      </c>
      <c r="B731">
        <f>if(surveydata3!D730="", 0, 1)</f>
        <v>1</v>
      </c>
      <c r="C731">
        <f>if(surveydata3!E730="", 0, 1)</f>
        <v>1</v>
      </c>
      <c r="D731">
        <f>if(surveydata3!F730="", 0, 1)</f>
        <v>0</v>
      </c>
      <c r="E731">
        <f>if(surveydata3!G730="", 0, 1)</f>
        <v>0</v>
      </c>
      <c r="F731">
        <f>if(surveydata3!H730="", 0, 1)</f>
        <v>1</v>
      </c>
      <c r="G731">
        <f>if(surveydata3!I730="", 0, 1)</f>
        <v>0</v>
      </c>
      <c r="H731" s="4">
        <v>30087.0</v>
      </c>
      <c r="I731" s="2">
        <f t="shared" si="1"/>
        <v>36</v>
      </c>
      <c r="J731" s="2">
        <v>8.0</v>
      </c>
      <c r="K731" s="2">
        <v>60.0</v>
      </c>
      <c r="L731" s="2">
        <v>6.0</v>
      </c>
      <c r="M731" s="2">
        <v>10.0</v>
      </c>
      <c r="N731" s="2" t="s">
        <v>192</v>
      </c>
      <c r="O731" s="2">
        <v>1.0</v>
      </c>
      <c r="R731" t="str">
        <f t="shared" si="2"/>
        <v/>
      </c>
      <c r="U731" t="str">
        <f t="shared" si="3"/>
        <v/>
      </c>
      <c r="V731" s="2">
        <v>1.0</v>
      </c>
      <c r="W731" s="2" t="s">
        <v>315</v>
      </c>
      <c r="Y731" t="str">
        <f t="shared" si="4"/>
        <v>Software Engineer</v>
      </c>
      <c r="AA731" s="2" t="s">
        <v>393</v>
      </c>
      <c r="AB731" t="str">
        <f t="shared" si="5"/>
        <v>Engineer</v>
      </c>
      <c r="AD731" s="2" t="s">
        <v>1010</v>
      </c>
      <c r="AE731" t="str">
        <f t="shared" si="6"/>
        <v>Finance</v>
      </c>
      <c r="AF731" s="2">
        <v>10.0</v>
      </c>
      <c r="AG731" s="2" t="s">
        <v>3390</v>
      </c>
      <c r="AH731" s="2" t="s">
        <v>78</v>
      </c>
      <c r="AI731" s="11">
        <f>if(surveydata3!AE730="", 0, 1)</f>
        <v>0</v>
      </c>
      <c r="AJ731" s="11">
        <f>if(surveydata3!AF730="", 0, 1)</f>
        <v>0</v>
      </c>
      <c r="AK731" s="11">
        <f>if(surveydata3!AG730="", 0, 1)</f>
        <v>0</v>
      </c>
      <c r="AL731" s="11">
        <f>if(surveydata3!AH730="", 0, 1)</f>
        <v>0</v>
      </c>
      <c r="AM731" s="11">
        <f>if(surveydata3!AI730="", 0, 1)</f>
        <v>1</v>
      </c>
      <c r="AN731" s="11">
        <f>if(surveydata3!AJ730="", 0, 1)</f>
        <v>0</v>
      </c>
      <c r="AO731" s="11">
        <f>if(surveydata3!AK730="", 0, 1)</f>
        <v>0</v>
      </c>
      <c r="AP731" s="11">
        <f>if(surveydata3!AL730="", 0, 1)</f>
        <v>0</v>
      </c>
      <c r="AQ731" s="11">
        <f>if(surveydata3!AM730="", 0, 1)</f>
        <v>0</v>
      </c>
      <c r="AR731" s="11">
        <f>if(surveydata3!AN730="", 0, 1)</f>
        <v>0</v>
      </c>
      <c r="AS731" s="2" t="s">
        <v>79</v>
      </c>
      <c r="AU731" t="str">
        <f t="shared" si="7"/>
        <v>Slack Channel</v>
      </c>
      <c r="AV731" s="2">
        <v>6.0</v>
      </c>
      <c r="AX731">
        <f t="shared" si="8"/>
        <v>6</v>
      </c>
      <c r="AY731" s="2">
        <v>6.0</v>
      </c>
      <c r="BA731">
        <f t="shared" si="9"/>
        <v>6</v>
      </c>
      <c r="BB731" s="2">
        <v>10.0</v>
      </c>
      <c r="BC731" s="2" t="s">
        <v>808</v>
      </c>
      <c r="BD731" s="2" t="s">
        <v>101</v>
      </c>
      <c r="BF731" t="str">
        <f t="shared" si="10"/>
        <v>Google</v>
      </c>
      <c r="BG731" s="2">
        <v>8.0</v>
      </c>
      <c r="BH731" s="2" t="s">
        <v>3391</v>
      </c>
      <c r="BI731" s="2" t="s">
        <v>3392</v>
      </c>
      <c r="BK731" s="2">
        <v>0.0</v>
      </c>
    </row>
    <row r="732">
      <c r="A732" s="2">
        <v>729.0</v>
      </c>
      <c r="B732">
        <f>if(surveydata3!D731="", 0, 1)</f>
        <v>1</v>
      </c>
      <c r="C732">
        <f>if(surveydata3!E731="", 0, 1)</f>
        <v>0</v>
      </c>
      <c r="D732">
        <f>if(surveydata3!F731="", 0, 1)</f>
        <v>0</v>
      </c>
      <c r="E732">
        <f>if(surveydata3!G731="", 0, 1)</f>
        <v>0</v>
      </c>
      <c r="F732">
        <f>if(surveydata3!H731="", 0, 1)</f>
        <v>1</v>
      </c>
      <c r="G732">
        <f>if(surveydata3!I731="", 0, 1)</f>
        <v>0</v>
      </c>
      <c r="H732" s="4">
        <v>19245.0</v>
      </c>
      <c r="I732" s="2">
        <f t="shared" si="1"/>
        <v>66</v>
      </c>
      <c r="J732" s="2">
        <v>6.0</v>
      </c>
      <c r="K732" s="2">
        <v>90.0</v>
      </c>
      <c r="L732" s="2">
        <v>9.0</v>
      </c>
      <c r="M732" s="2">
        <v>1.0</v>
      </c>
      <c r="N732" s="2" t="s">
        <v>327</v>
      </c>
      <c r="O732" s="2">
        <v>0.0</v>
      </c>
      <c r="Q732" s="2" t="s">
        <v>719</v>
      </c>
      <c r="R732" t="str">
        <f t="shared" si="2"/>
        <v>-</v>
      </c>
      <c r="S732" s="2" t="s">
        <v>130</v>
      </c>
      <c r="U732" t="str">
        <f t="shared" si="3"/>
        <v>“Machine learning for life”</v>
      </c>
      <c r="V732" s="2">
        <v>1.0</v>
      </c>
      <c r="W732" s="2" t="s">
        <v>35</v>
      </c>
      <c r="Y732" t="str">
        <f t="shared" si="4"/>
        <v>Data Analyst</v>
      </c>
      <c r="Z732" s="2" t="s">
        <v>111</v>
      </c>
      <c r="AB732" t="str">
        <f t="shared" si="5"/>
        <v>Individual Contributor</v>
      </c>
      <c r="AC732" s="2" t="s">
        <v>531</v>
      </c>
      <c r="AE732" t="str">
        <f t="shared" si="6"/>
        <v>Government</v>
      </c>
      <c r="AF732" s="2">
        <v>15.0</v>
      </c>
      <c r="AG732" s="2" t="s">
        <v>3393</v>
      </c>
      <c r="AH732" s="2" t="s">
        <v>96</v>
      </c>
      <c r="AI732" s="11">
        <f>if(surveydata3!AE731="", 0, 1)</f>
        <v>0</v>
      </c>
      <c r="AJ732" s="11">
        <f>if(surveydata3!AF731="", 0, 1)</f>
        <v>0</v>
      </c>
      <c r="AK732" s="11">
        <f>if(surveydata3!AG731="", 0, 1)</f>
        <v>0</v>
      </c>
      <c r="AL732" s="11">
        <f>if(surveydata3!AH731="", 0, 1)</f>
        <v>1</v>
      </c>
      <c r="AM732" s="11">
        <f>if(surveydata3!AI731="", 0, 1)</f>
        <v>0</v>
      </c>
      <c r="AN732" s="11">
        <f>if(surveydata3!AJ731="", 0, 1)</f>
        <v>0</v>
      </c>
      <c r="AO732" s="11">
        <f>if(surveydata3!AK731="", 0, 1)</f>
        <v>0</v>
      </c>
      <c r="AP732" s="11">
        <f>if(surveydata3!AL731="", 0, 1)</f>
        <v>0</v>
      </c>
      <c r="AQ732" s="11">
        <f>if(surveydata3!AM731="", 0, 1)</f>
        <v>0</v>
      </c>
      <c r="AR732" s="11">
        <f>if(surveydata3!AN731="", 0, 1)</f>
        <v>0</v>
      </c>
      <c r="AS732" s="2" t="s">
        <v>97</v>
      </c>
      <c r="AU732" t="str">
        <f t="shared" si="7"/>
        <v>Forums</v>
      </c>
      <c r="AW732" s="2">
        <v>10.0</v>
      </c>
      <c r="AX732">
        <f t="shared" si="8"/>
        <v>10</v>
      </c>
      <c r="AY732" s="2">
        <v>5.0</v>
      </c>
      <c r="BA732">
        <f t="shared" si="9"/>
        <v>5</v>
      </c>
      <c r="BB732" s="2">
        <v>20.0</v>
      </c>
      <c r="BC732" s="2" t="s">
        <v>3394</v>
      </c>
      <c r="BD732" s="2" t="s">
        <v>101</v>
      </c>
      <c r="BF732" t="str">
        <f t="shared" si="10"/>
        <v>Google</v>
      </c>
      <c r="BG732" s="2">
        <v>7.0</v>
      </c>
      <c r="BH732" s="2" t="s">
        <v>3395</v>
      </c>
      <c r="BI732" s="2" t="s">
        <v>3396</v>
      </c>
      <c r="BJ732" s="2" t="s">
        <v>3397</v>
      </c>
      <c r="BK732" s="2">
        <v>0.0</v>
      </c>
    </row>
    <row r="733">
      <c r="A733" s="2">
        <v>730.0</v>
      </c>
      <c r="B733">
        <f>if(surveydata3!D732="", 0, 1)</f>
        <v>0</v>
      </c>
      <c r="C733">
        <f>if(surveydata3!E732="", 0, 1)</f>
        <v>1</v>
      </c>
      <c r="D733">
        <f>if(surveydata3!F732="", 0, 1)</f>
        <v>0</v>
      </c>
      <c r="E733">
        <f>if(surveydata3!G732="", 0, 1)</f>
        <v>0</v>
      </c>
      <c r="F733">
        <f>if(surveydata3!H732="", 0, 1)</f>
        <v>0</v>
      </c>
      <c r="G733">
        <f>if(surveydata3!I732="", 0, 1)</f>
        <v>0</v>
      </c>
      <c r="H733" s="4">
        <v>34285.0</v>
      </c>
      <c r="I733" s="2">
        <f t="shared" si="1"/>
        <v>24</v>
      </c>
      <c r="J733" s="2">
        <v>6.0</v>
      </c>
      <c r="K733" s="2">
        <v>50.0</v>
      </c>
      <c r="L733" s="2">
        <v>10.0</v>
      </c>
      <c r="M733" s="2">
        <v>1.0</v>
      </c>
      <c r="N733" s="2" t="s">
        <v>291</v>
      </c>
      <c r="O733" s="2">
        <v>1.0</v>
      </c>
      <c r="P733" s="2" t="s">
        <v>108</v>
      </c>
      <c r="R733" t="str">
        <f t="shared" si="2"/>
        <v>jacket (brand is TBD... probably Patagonia)</v>
      </c>
      <c r="S733" s="2" t="s">
        <v>130</v>
      </c>
      <c r="U733" t="str">
        <f t="shared" si="3"/>
        <v>“Machine learning for life”</v>
      </c>
      <c r="V733" s="2">
        <v>1.0</v>
      </c>
      <c r="W733" s="2" t="s">
        <v>315</v>
      </c>
      <c r="Y733" t="str">
        <f t="shared" si="4"/>
        <v>Software Engineer</v>
      </c>
      <c r="Z733" s="2" t="s">
        <v>111</v>
      </c>
      <c r="AB733" t="str">
        <f t="shared" si="5"/>
        <v>Individual Contributor</v>
      </c>
      <c r="AC733" s="2" t="s">
        <v>148</v>
      </c>
      <c r="AE733" t="str">
        <f t="shared" si="6"/>
        <v>Retail &amp; Consumer Durables</v>
      </c>
      <c r="AF733" s="2">
        <v>2.0</v>
      </c>
      <c r="AG733" s="2" t="s">
        <v>979</v>
      </c>
      <c r="AH733" s="2" t="s">
        <v>78</v>
      </c>
      <c r="AI733" s="11">
        <f>if(surveydata3!AE732="", 0, 1)</f>
        <v>0</v>
      </c>
      <c r="AJ733" s="11">
        <f>if(surveydata3!AF732="", 0, 1)</f>
        <v>0</v>
      </c>
      <c r="AK733" s="11">
        <f>if(surveydata3!AG732="", 0, 1)</f>
        <v>1</v>
      </c>
      <c r="AL733" s="11">
        <f>if(surveydata3!AH732="", 0, 1)</f>
        <v>0</v>
      </c>
      <c r="AM733" s="11">
        <f>if(surveydata3!AI732="", 0, 1)</f>
        <v>0</v>
      </c>
      <c r="AN733" s="11">
        <f>if(surveydata3!AJ732="", 0, 1)</f>
        <v>0</v>
      </c>
      <c r="AO733" s="11">
        <f>if(surveydata3!AK732="", 0, 1)</f>
        <v>0</v>
      </c>
      <c r="AP733" s="11">
        <f>if(surveydata3!AL732="", 0, 1)</f>
        <v>0</v>
      </c>
      <c r="AQ733" s="11">
        <f>if(surveydata3!AM732="", 0, 1)</f>
        <v>0</v>
      </c>
      <c r="AR733" s="11">
        <f>if(surveydata3!AN732="", 0, 1)</f>
        <v>0</v>
      </c>
      <c r="AS733" s="2" t="s">
        <v>116</v>
      </c>
      <c r="AU733" t="str">
        <f t="shared" si="7"/>
        <v>Stack Overflow</v>
      </c>
      <c r="AV733" s="2">
        <v>5.0</v>
      </c>
      <c r="AX733">
        <f t="shared" si="8"/>
        <v>5</v>
      </c>
      <c r="AY733" s="2">
        <v>4.0</v>
      </c>
      <c r="BA733">
        <f t="shared" si="9"/>
        <v>4</v>
      </c>
      <c r="BB733" s="2">
        <v>4.0</v>
      </c>
      <c r="BC733" s="2" t="s">
        <v>3398</v>
      </c>
      <c r="BD733" s="2" t="s">
        <v>101</v>
      </c>
      <c r="BF733" t="str">
        <f t="shared" si="10"/>
        <v>Google</v>
      </c>
      <c r="BG733" s="2">
        <v>8.0</v>
      </c>
      <c r="BH733" s="2" t="s">
        <v>3399</v>
      </c>
    </row>
    <row r="734">
      <c r="A734" s="2">
        <v>731.0</v>
      </c>
      <c r="B734">
        <f>if(surveydata3!D733="", 0, 1)</f>
        <v>0</v>
      </c>
      <c r="C734">
        <f>if(surveydata3!E733="", 0, 1)</f>
        <v>0</v>
      </c>
      <c r="D734">
        <f>if(surveydata3!F733="", 0, 1)</f>
        <v>0</v>
      </c>
      <c r="E734">
        <f>if(surveydata3!G733="", 0, 1)</f>
        <v>0</v>
      </c>
      <c r="F734">
        <f>if(surveydata3!H733="", 0, 1)</f>
        <v>0</v>
      </c>
      <c r="G734">
        <f>if(surveydata3!I733="", 0, 1)</f>
        <v>1</v>
      </c>
      <c r="H734" s="4">
        <v>29290.0</v>
      </c>
      <c r="I734" s="2">
        <f t="shared" si="1"/>
        <v>38</v>
      </c>
      <c r="J734" s="2">
        <v>7.0</v>
      </c>
      <c r="K734" s="2">
        <v>240.0</v>
      </c>
      <c r="L734" s="2">
        <v>12.0</v>
      </c>
      <c r="M734" s="2">
        <v>6.0</v>
      </c>
      <c r="N734" s="2" t="s">
        <v>437</v>
      </c>
      <c r="O734" s="2">
        <v>0.0</v>
      </c>
      <c r="P734" s="2" t="s">
        <v>129</v>
      </c>
      <c r="R734" t="str">
        <f t="shared" si="2"/>
        <v>backpack</v>
      </c>
      <c r="T734" s="2" t="s">
        <v>3401</v>
      </c>
      <c r="U734" t="str">
        <f t="shared" si="3"/>
        <v>Working relentlessly for Nirvan Of Machines :)</v>
      </c>
      <c r="V734" s="2">
        <v>1.0</v>
      </c>
      <c r="W734" s="2" t="s">
        <v>195</v>
      </c>
      <c r="Y734" t="str">
        <f t="shared" si="4"/>
        <v>Co-founder (or solo founder)</v>
      </c>
      <c r="Z734" s="2" t="s">
        <v>207</v>
      </c>
      <c r="AB734" t="str">
        <f t="shared" si="5"/>
        <v>C-Level</v>
      </c>
      <c r="AC734" s="2" t="s">
        <v>123</v>
      </c>
      <c r="AE734" t="str">
        <f t="shared" si="6"/>
        <v>Technology &amp; Internet</v>
      </c>
      <c r="AF734" s="2">
        <v>16.0</v>
      </c>
      <c r="AG734" s="2" t="s">
        <v>3402</v>
      </c>
      <c r="AH734" s="2" t="s">
        <v>78</v>
      </c>
      <c r="AI734" s="11">
        <f>if(surveydata3!AE733="", 0, 1)</f>
        <v>0</v>
      </c>
      <c r="AJ734" s="11">
        <f>if(surveydata3!AF733="", 0, 1)</f>
        <v>0</v>
      </c>
      <c r="AK734" s="11">
        <f>if(surveydata3!AG733="", 0, 1)</f>
        <v>0</v>
      </c>
      <c r="AL734" s="11">
        <f>if(surveydata3!AH733="", 0, 1)</f>
        <v>0</v>
      </c>
      <c r="AM734" s="11">
        <f>if(surveydata3!AI733="", 0, 1)</f>
        <v>0</v>
      </c>
      <c r="AN734" s="11">
        <f>if(surveydata3!AJ733="", 0, 1)</f>
        <v>1</v>
      </c>
      <c r="AO734" s="11">
        <f>if(surveydata3!AK733="", 0, 1)</f>
        <v>0</v>
      </c>
      <c r="AP734" s="11">
        <f>if(surveydata3!AL733="", 0, 1)</f>
        <v>0</v>
      </c>
      <c r="AQ734" s="11">
        <f>if(surveydata3!AM733="", 0, 1)</f>
        <v>0</v>
      </c>
      <c r="AR734" s="11">
        <f>if(surveydata3!AN733="", 0, 1)</f>
        <v>0</v>
      </c>
      <c r="AS734" s="2" t="s">
        <v>97</v>
      </c>
      <c r="AU734" t="str">
        <f t="shared" si="7"/>
        <v>Forums</v>
      </c>
      <c r="AV734" s="2">
        <v>4.0</v>
      </c>
      <c r="AX734">
        <f t="shared" si="8"/>
        <v>4</v>
      </c>
      <c r="AY734" s="2">
        <v>4.0</v>
      </c>
      <c r="BA734">
        <f t="shared" si="9"/>
        <v>4</v>
      </c>
      <c r="BB734" s="2">
        <v>6.0</v>
      </c>
      <c r="BC734" s="2" t="s">
        <v>3403</v>
      </c>
      <c r="BD734" s="2" t="s">
        <v>84</v>
      </c>
      <c r="BF734" t="str">
        <f t="shared" si="10"/>
        <v>Friend / word of mouth</v>
      </c>
      <c r="BG734" s="2">
        <v>9.0</v>
      </c>
      <c r="BH734" s="2" t="s">
        <v>3404</v>
      </c>
      <c r="BI734" s="2" t="s">
        <v>3405</v>
      </c>
      <c r="BJ734" s="2" t="s">
        <v>3406</v>
      </c>
      <c r="BK734" s="2">
        <v>1.0</v>
      </c>
    </row>
    <row r="735">
      <c r="A735" s="2">
        <v>732.0</v>
      </c>
      <c r="B735">
        <f>if(surveydata3!D734="", 0, 1)</f>
        <v>0</v>
      </c>
      <c r="C735">
        <f>if(surveydata3!E734="", 0, 1)</f>
        <v>1</v>
      </c>
      <c r="D735">
        <f>if(surveydata3!F734="", 0, 1)</f>
        <v>0</v>
      </c>
      <c r="E735">
        <f>if(surveydata3!G734="", 0, 1)</f>
        <v>0</v>
      </c>
      <c r="F735">
        <f>if(surveydata3!H734="", 0, 1)</f>
        <v>1</v>
      </c>
      <c r="G735">
        <f>if(surveydata3!I734="", 0, 1)</f>
        <v>0</v>
      </c>
      <c r="H735" s="4">
        <v>29645.0</v>
      </c>
      <c r="I735" s="2">
        <f t="shared" si="1"/>
        <v>37</v>
      </c>
      <c r="J735" s="2">
        <v>7.0</v>
      </c>
      <c r="K735" s="2">
        <v>60.0</v>
      </c>
      <c r="L735" s="2">
        <v>5.0</v>
      </c>
      <c r="M735" s="2">
        <v>9.0</v>
      </c>
      <c r="N735" s="2" t="s">
        <v>291</v>
      </c>
      <c r="O735" s="2">
        <v>1.0</v>
      </c>
      <c r="R735" t="str">
        <f t="shared" si="2"/>
        <v/>
      </c>
      <c r="U735" t="str">
        <f t="shared" si="3"/>
        <v/>
      </c>
      <c r="V735" s="2">
        <v>1.0</v>
      </c>
      <c r="W735" s="2" t="s">
        <v>315</v>
      </c>
      <c r="Y735" t="str">
        <f t="shared" si="4"/>
        <v>Software Engineer</v>
      </c>
      <c r="Z735" s="2" t="s">
        <v>147</v>
      </c>
      <c r="AB735" t="str">
        <f t="shared" si="5"/>
        <v>Not Applicable</v>
      </c>
      <c r="AD735" s="2" t="s">
        <v>2346</v>
      </c>
      <c r="AE735" t="str">
        <f t="shared" si="6"/>
        <v>Banking</v>
      </c>
      <c r="AF735" s="2">
        <v>10.0</v>
      </c>
      <c r="AG735" s="2" t="s">
        <v>3407</v>
      </c>
      <c r="AH735" s="2" t="s">
        <v>114</v>
      </c>
      <c r="AI735" s="11">
        <f>if(surveydata3!AE734="", 0, 1)</f>
        <v>0</v>
      </c>
      <c r="AJ735" s="11">
        <f>if(surveydata3!AF734="", 0, 1)</f>
        <v>0</v>
      </c>
      <c r="AK735" s="11">
        <f>if(surveydata3!AG734="", 0, 1)</f>
        <v>0</v>
      </c>
      <c r="AL735" s="11">
        <f>if(surveydata3!AH734="", 0, 1)</f>
        <v>0</v>
      </c>
      <c r="AM735" s="11">
        <f>if(surveydata3!AI734="", 0, 1)</f>
        <v>1</v>
      </c>
      <c r="AN735" s="11">
        <f>if(surveydata3!AJ734="", 0, 1)</f>
        <v>0</v>
      </c>
      <c r="AO735" s="11">
        <f>if(surveydata3!AK734="", 0, 1)</f>
        <v>0</v>
      </c>
      <c r="AP735" s="11">
        <f>if(surveydata3!AL734="", 0, 1)</f>
        <v>0</v>
      </c>
      <c r="AQ735" s="11">
        <f>if(surveydata3!AM734="", 0, 1)</f>
        <v>0</v>
      </c>
      <c r="AR735" s="11">
        <f>if(surveydata3!AN734="", 0, 1)</f>
        <v>0</v>
      </c>
      <c r="AS735" s="2" t="s">
        <v>237</v>
      </c>
      <c r="AU735" t="str">
        <f t="shared" si="7"/>
        <v>Mentor Help (classroom or 1:1 mentors)</v>
      </c>
      <c r="AW735" s="2">
        <v>15.0</v>
      </c>
      <c r="AX735">
        <f t="shared" si="8"/>
        <v>15</v>
      </c>
      <c r="AZ735" s="2">
        <v>10.0</v>
      </c>
      <c r="BA735">
        <f t="shared" si="9"/>
        <v>10</v>
      </c>
      <c r="BB735" s="2">
        <v>20.0</v>
      </c>
      <c r="BC735" s="2" t="s">
        <v>3408</v>
      </c>
      <c r="BD735" s="2" t="s">
        <v>2590</v>
      </c>
      <c r="BF735" t="str">
        <f t="shared" si="10"/>
        <v>Billboard</v>
      </c>
      <c r="BG735" s="2">
        <v>10.0</v>
      </c>
      <c r="BH735" s="2" t="s">
        <v>3409</v>
      </c>
      <c r="BI735" s="2" t="s">
        <v>3410</v>
      </c>
      <c r="BJ735" s="2" t="s">
        <v>3411</v>
      </c>
      <c r="BK735" s="2">
        <v>1.0</v>
      </c>
    </row>
    <row r="736">
      <c r="A736" s="2">
        <v>733.0</v>
      </c>
      <c r="B736">
        <f>if(surveydata3!D735="", 0, 1)</f>
        <v>1</v>
      </c>
      <c r="C736">
        <f>if(surveydata3!E735="", 0, 1)</f>
        <v>0</v>
      </c>
      <c r="D736">
        <f>if(surveydata3!F735="", 0, 1)</f>
        <v>0</v>
      </c>
      <c r="E736">
        <f>if(surveydata3!G735="", 0, 1)</f>
        <v>0</v>
      </c>
      <c r="F736">
        <f>if(surveydata3!H735="", 0, 1)</f>
        <v>0</v>
      </c>
      <c r="G736">
        <f>if(surveydata3!I735="", 0, 1)</f>
        <v>0</v>
      </c>
      <c r="H736" s="4">
        <v>29049.0</v>
      </c>
      <c r="I736" s="2">
        <f t="shared" si="1"/>
        <v>39</v>
      </c>
      <c r="J736" s="2">
        <v>6.0</v>
      </c>
      <c r="K736" s="2">
        <v>20.0</v>
      </c>
      <c r="L736" s="2">
        <v>13.0</v>
      </c>
      <c r="M736" s="2">
        <v>2.0</v>
      </c>
      <c r="N736" s="2" t="s">
        <v>106</v>
      </c>
      <c r="O736" s="2">
        <v>0.0</v>
      </c>
      <c r="P736" s="2" t="s">
        <v>129</v>
      </c>
      <c r="R736" t="str">
        <f t="shared" si="2"/>
        <v>backpack</v>
      </c>
      <c r="S736" s="2" t="s">
        <v>135</v>
      </c>
      <c r="U736" t="str">
        <f t="shared" si="3"/>
        <v>“A quality life demands quality questions”</v>
      </c>
      <c r="V736" s="2">
        <v>1.0</v>
      </c>
      <c r="W736" s="2" t="s">
        <v>315</v>
      </c>
      <c r="Y736" t="str">
        <f t="shared" si="4"/>
        <v>Software Engineer</v>
      </c>
      <c r="Z736" s="2" t="s">
        <v>111</v>
      </c>
      <c r="AB736" t="str">
        <f t="shared" si="5"/>
        <v>Individual Contributor</v>
      </c>
      <c r="AC736" s="2" t="s">
        <v>123</v>
      </c>
      <c r="AE736" t="str">
        <f t="shared" si="6"/>
        <v>Technology &amp; Internet</v>
      </c>
      <c r="AF736" s="2">
        <v>2.0</v>
      </c>
      <c r="AG736" s="2" t="s">
        <v>3412</v>
      </c>
      <c r="AH736" s="2" t="s">
        <v>114</v>
      </c>
      <c r="AI736" s="11">
        <f>if(surveydata3!AE735="", 0, 1)</f>
        <v>0</v>
      </c>
      <c r="AJ736" s="11">
        <f>if(surveydata3!AF735="", 0, 1)</f>
        <v>0</v>
      </c>
      <c r="AK736" s="11">
        <f>if(surveydata3!AG735="", 0, 1)</f>
        <v>1</v>
      </c>
      <c r="AL736" s="11">
        <f>if(surveydata3!AH735="", 0, 1)</f>
        <v>0</v>
      </c>
      <c r="AM736" s="11">
        <f>if(surveydata3!AI735="", 0, 1)</f>
        <v>0</v>
      </c>
      <c r="AN736" s="11">
        <f>if(surveydata3!AJ735="", 0, 1)</f>
        <v>0</v>
      </c>
      <c r="AO736" s="11">
        <f>if(surveydata3!AK735="", 0, 1)</f>
        <v>0</v>
      </c>
      <c r="AP736" s="11">
        <f>if(surveydata3!AL735="", 0, 1)</f>
        <v>0</v>
      </c>
      <c r="AQ736" s="11">
        <f>if(surveydata3!AM735="", 0, 1)</f>
        <v>0</v>
      </c>
      <c r="AR736" s="11">
        <f>if(surveydata3!AN735="", 0, 1)</f>
        <v>0</v>
      </c>
      <c r="AS736" s="2" t="s">
        <v>97</v>
      </c>
      <c r="AU736" t="str">
        <f t="shared" si="7"/>
        <v>Forums</v>
      </c>
      <c r="AV736" s="2">
        <v>6.0</v>
      </c>
      <c r="AX736">
        <f t="shared" si="8"/>
        <v>6</v>
      </c>
      <c r="AY736" s="2">
        <v>6.0</v>
      </c>
      <c r="BA736">
        <f t="shared" si="9"/>
        <v>6</v>
      </c>
      <c r="BB736" s="2">
        <v>25.0</v>
      </c>
      <c r="BC736" s="2" t="s">
        <v>3413</v>
      </c>
      <c r="BD736" s="2" t="s">
        <v>101</v>
      </c>
      <c r="BF736" t="str">
        <f t="shared" si="10"/>
        <v>Google</v>
      </c>
      <c r="BG736" s="2">
        <v>8.0</v>
      </c>
      <c r="BH736" s="2" t="s">
        <v>3414</v>
      </c>
      <c r="BK736" s="2">
        <v>1.0</v>
      </c>
    </row>
    <row r="737">
      <c r="A737" s="2">
        <v>734.0</v>
      </c>
      <c r="B737">
        <f>if(surveydata3!D736="", 0, 1)</f>
        <v>1</v>
      </c>
      <c r="C737">
        <f>if(surveydata3!E736="", 0, 1)</f>
        <v>0</v>
      </c>
      <c r="D737">
        <f>if(surveydata3!F736="", 0, 1)</f>
        <v>0</v>
      </c>
      <c r="E737">
        <f>if(surveydata3!G736="", 0, 1)</f>
        <v>0</v>
      </c>
      <c r="F737">
        <f>if(surveydata3!H736="", 0, 1)</f>
        <v>0</v>
      </c>
      <c r="G737">
        <f>if(surveydata3!I736="", 0, 1)</f>
        <v>0</v>
      </c>
      <c r="H737" s="4">
        <v>29668.0</v>
      </c>
      <c r="I737" s="2">
        <f t="shared" si="1"/>
        <v>37</v>
      </c>
      <c r="J737" s="2">
        <v>65.0</v>
      </c>
      <c r="K737" s="2">
        <v>40.0</v>
      </c>
      <c r="L737" s="2">
        <v>12.0</v>
      </c>
      <c r="M737" s="2">
        <v>3.0</v>
      </c>
      <c r="N737" s="2" t="s">
        <v>128</v>
      </c>
      <c r="O737" s="2">
        <v>0.0</v>
      </c>
      <c r="P737" s="2" t="s">
        <v>89</v>
      </c>
      <c r="R737" t="str">
        <f t="shared" si="2"/>
        <v>t-shirt</v>
      </c>
      <c r="S737" s="2" t="s">
        <v>72</v>
      </c>
      <c r="U737" t="str">
        <f t="shared" si="3"/>
        <v>“Data is the new bacon"</v>
      </c>
      <c r="V737" s="2">
        <v>1.0</v>
      </c>
      <c r="W737" s="2" t="s">
        <v>515</v>
      </c>
      <c r="Y737" t="str">
        <f t="shared" si="4"/>
        <v>Research</v>
      </c>
      <c r="Z737" s="2" t="s">
        <v>111</v>
      </c>
      <c r="AB737" t="str">
        <f t="shared" si="5"/>
        <v>Individual Contributor</v>
      </c>
      <c r="AC737" s="2" t="s">
        <v>605</v>
      </c>
      <c r="AE737" t="str">
        <f t="shared" si="6"/>
        <v>Nonprofit</v>
      </c>
      <c r="AF737" s="2">
        <v>14.0</v>
      </c>
      <c r="AG737" s="2" t="s">
        <v>3415</v>
      </c>
      <c r="AH737" s="2" t="s">
        <v>96</v>
      </c>
      <c r="AI737" s="11">
        <f>if(surveydata3!AE736="", 0, 1)</f>
        <v>0</v>
      </c>
      <c r="AJ737" s="11">
        <f>if(surveydata3!AF736="", 0, 1)</f>
        <v>0</v>
      </c>
      <c r="AK737" s="11">
        <f>if(surveydata3!AG736="", 0, 1)</f>
        <v>1</v>
      </c>
      <c r="AL737" s="11">
        <f>if(surveydata3!AH736="", 0, 1)</f>
        <v>0</v>
      </c>
      <c r="AM737" s="11">
        <f>if(surveydata3!AI736="", 0, 1)</f>
        <v>0</v>
      </c>
      <c r="AN737" s="11">
        <f>if(surveydata3!AJ736="", 0, 1)</f>
        <v>0</v>
      </c>
      <c r="AO737" s="11">
        <f>if(surveydata3!AK736="", 0, 1)</f>
        <v>0</v>
      </c>
      <c r="AP737" s="11">
        <f>if(surveydata3!AL736="", 0, 1)</f>
        <v>0</v>
      </c>
      <c r="AQ737" s="11">
        <f>if(surveydata3!AM736="", 0, 1)</f>
        <v>0</v>
      </c>
      <c r="AR737" s="11">
        <f>if(surveydata3!AN736="", 0, 1)</f>
        <v>0</v>
      </c>
      <c r="AS737" s="2" t="s">
        <v>79</v>
      </c>
      <c r="AU737" t="str">
        <f t="shared" si="7"/>
        <v>Slack Channel</v>
      </c>
      <c r="AV737" s="2">
        <v>3.0</v>
      </c>
      <c r="AX737">
        <f t="shared" si="8"/>
        <v>3</v>
      </c>
      <c r="AZ737" s="2">
        <v>20.0</v>
      </c>
      <c r="BA737">
        <f t="shared" si="9"/>
        <v>20</v>
      </c>
      <c r="BB737" s="2">
        <v>30.0</v>
      </c>
      <c r="BC737" s="2" t="s">
        <v>3416</v>
      </c>
      <c r="BD737" s="2" t="s">
        <v>101</v>
      </c>
      <c r="BF737" t="str">
        <f t="shared" si="10"/>
        <v>Google</v>
      </c>
      <c r="BG737" s="2">
        <v>10.0</v>
      </c>
      <c r="BH737" s="2" t="s">
        <v>3417</v>
      </c>
      <c r="BI737" s="2" t="s">
        <v>3418</v>
      </c>
      <c r="BK737" s="2">
        <v>1.0</v>
      </c>
    </row>
    <row r="738">
      <c r="A738" s="2">
        <v>735.0</v>
      </c>
      <c r="B738">
        <f>if(surveydata3!D737="", 0, 1)</f>
        <v>1</v>
      </c>
      <c r="C738">
        <f>if(surveydata3!E737="", 0, 1)</f>
        <v>0</v>
      </c>
      <c r="D738">
        <f>if(surveydata3!F737="", 0, 1)</f>
        <v>0</v>
      </c>
      <c r="E738">
        <f>if(surveydata3!G737="", 0, 1)</f>
        <v>0</v>
      </c>
      <c r="F738">
        <f>if(surveydata3!H737="", 0, 1)</f>
        <v>0</v>
      </c>
      <c r="G738">
        <f>if(surveydata3!I737="", 0, 1)</f>
        <v>0</v>
      </c>
      <c r="H738" s="4">
        <v>28471.0</v>
      </c>
      <c r="I738" s="2">
        <f t="shared" si="1"/>
        <v>40</v>
      </c>
      <c r="J738" s="2">
        <v>4.0</v>
      </c>
      <c r="K738" s="2">
        <v>0.0</v>
      </c>
      <c r="L738" s="2">
        <v>12.0</v>
      </c>
      <c r="M738" s="2">
        <v>600.0</v>
      </c>
      <c r="N738" s="2" t="s">
        <v>120</v>
      </c>
      <c r="O738" s="2">
        <v>1.0</v>
      </c>
      <c r="R738" t="str">
        <f t="shared" si="2"/>
        <v/>
      </c>
      <c r="U738" t="str">
        <f t="shared" si="3"/>
        <v/>
      </c>
      <c r="V738" s="2">
        <v>1.0</v>
      </c>
      <c r="X738" s="2" t="s">
        <v>2745</v>
      </c>
      <c r="Y738" t="str">
        <f t="shared" si="4"/>
        <v>Paramedic</v>
      </c>
      <c r="AA738" s="2" t="s">
        <v>3419</v>
      </c>
      <c r="AB738" t="str">
        <f t="shared" si="5"/>
        <v>Advance</v>
      </c>
      <c r="AD738" s="2" t="s">
        <v>2745</v>
      </c>
      <c r="AE738" t="str">
        <f t="shared" si="6"/>
        <v>Paramedic</v>
      </c>
      <c r="AF738" s="2">
        <v>27.0</v>
      </c>
      <c r="AG738" s="2" t="s">
        <v>2746</v>
      </c>
      <c r="AH738" s="2" t="s">
        <v>1229</v>
      </c>
      <c r="AI738" s="11">
        <f>if(surveydata3!AE737="", 0, 1)</f>
        <v>0</v>
      </c>
      <c r="AJ738" s="11">
        <f>if(surveydata3!AF737="", 0, 1)</f>
        <v>0</v>
      </c>
      <c r="AK738" s="11">
        <f>if(surveydata3!AG737="", 0, 1)</f>
        <v>0</v>
      </c>
      <c r="AL738" s="11">
        <f>if(surveydata3!AH737="", 0, 1)</f>
        <v>0</v>
      </c>
      <c r="AM738" s="11">
        <f>if(surveydata3!AI737="", 0, 1)</f>
        <v>1</v>
      </c>
      <c r="AN738" s="11">
        <f>if(surveydata3!AJ737="", 0, 1)</f>
        <v>1</v>
      </c>
      <c r="AO738" s="11">
        <f>if(surveydata3!AK737="", 0, 1)</f>
        <v>0</v>
      </c>
      <c r="AP738" s="11">
        <f>if(surveydata3!AL737="", 0, 1)</f>
        <v>0</v>
      </c>
      <c r="AQ738" s="11">
        <f>if(surveydata3!AM737="", 0, 1)</f>
        <v>0</v>
      </c>
      <c r="AR738" s="11">
        <f>if(surveydata3!AN737="", 0, 1)</f>
        <v>0</v>
      </c>
      <c r="AT738" s="2" t="s">
        <v>274</v>
      </c>
      <c r="AU738" t="str">
        <f t="shared" si="7"/>
        <v>Google search</v>
      </c>
      <c r="AV738" s="2">
        <v>4.0</v>
      </c>
      <c r="AX738">
        <f t="shared" si="8"/>
        <v>4</v>
      </c>
      <c r="AY738" s="2">
        <v>6.0</v>
      </c>
      <c r="BA738">
        <f t="shared" si="9"/>
        <v>6</v>
      </c>
      <c r="BB738" s="2">
        <v>12.0</v>
      </c>
      <c r="BC738" s="2" t="s">
        <v>3420</v>
      </c>
      <c r="BE738" s="2" t="s">
        <v>3421</v>
      </c>
      <c r="BF738" t="str">
        <f t="shared" si="10"/>
        <v>On Netflix video " Lo and Behold, Reveries of the Connected Worl " </v>
      </c>
      <c r="BG738" s="2">
        <v>10.0</v>
      </c>
      <c r="BH738" s="2" t="s">
        <v>3422</v>
      </c>
      <c r="BI738" s="2" t="s">
        <v>3423</v>
      </c>
      <c r="BJ738" s="2" t="s">
        <v>3424</v>
      </c>
      <c r="BK738" s="2">
        <v>1.0</v>
      </c>
    </row>
    <row r="739">
      <c r="A739" s="2">
        <v>736.0</v>
      </c>
      <c r="B739">
        <f>if(surveydata3!D738="", 0, 1)</f>
        <v>1</v>
      </c>
      <c r="C739">
        <f>if(surveydata3!E738="", 0, 1)</f>
        <v>0</v>
      </c>
      <c r="D739">
        <f>if(surveydata3!F738="", 0, 1)</f>
        <v>0</v>
      </c>
      <c r="E739">
        <f>if(surveydata3!G738="", 0, 1)</f>
        <v>0</v>
      </c>
      <c r="F739">
        <f>if(surveydata3!H738="", 0, 1)</f>
        <v>0</v>
      </c>
      <c r="G739">
        <f>if(surveydata3!I738="", 0, 1)</f>
        <v>0</v>
      </c>
      <c r="H739" s="4">
        <v>42959.0</v>
      </c>
      <c r="I739" s="2">
        <f t="shared" si="1"/>
        <v>1</v>
      </c>
      <c r="J739" s="2">
        <v>8.0</v>
      </c>
      <c r="K739" s="2">
        <v>30.0</v>
      </c>
      <c r="L739" s="2">
        <v>10.0</v>
      </c>
      <c r="M739" s="2">
        <v>2.0</v>
      </c>
      <c r="N739" s="2" t="s">
        <v>291</v>
      </c>
      <c r="O739" s="2">
        <v>1.0</v>
      </c>
      <c r="R739" t="str">
        <f t="shared" si="2"/>
        <v/>
      </c>
      <c r="U739" t="str">
        <f t="shared" si="3"/>
        <v/>
      </c>
      <c r="V739" s="2">
        <v>1.0</v>
      </c>
      <c r="W739" s="2" t="s">
        <v>315</v>
      </c>
      <c r="Y739" t="str">
        <f t="shared" si="4"/>
        <v>Software Engineer</v>
      </c>
      <c r="Z739" s="2" t="s">
        <v>75</v>
      </c>
      <c r="AB739" t="str">
        <f t="shared" si="5"/>
        <v>Manager</v>
      </c>
      <c r="AC739" s="2" t="s">
        <v>123</v>
      </c>
      <c r="AE739" t="str">
        <f t="shared" si="6"/>
        <v>Technology &amp; Internet</v>
      </c>
      <c r="AF739" s="2">
        <v>10.0</v>
      </c>
      <c r="AG739" s="2" t="s">
        <v>3425</v>
      </c>
      <c r="AH739" s="2" t="s">
        <v>78</v>
      </c>
      <c r="AI739" s="11">
        <f>if(surveydata3!AE738="", 0, 1)</f>
        <v>0</v>
      </c>
      <c r="AJ739" s="11">
        <f>if(surveydata3!AF738="", 0, 1)</f>
        <v>0</v>
      </c>
      <c r="AK739" s="11">
        <f>if(surveydata3!AG738="", 0, 1)</f>
        <v>0</v>
      </c>
      <c r="AL739" s="11">
        <f>if(surveydata3!AH738="", 0, 1)</f>
        <v>0</v>
      </c>
      <c r="AM739" s="11">
        <f>if(surveydata3!AI738="", 0, 1)</f>
        <v>0</v>
      </c>
      <c r="AN739" s="11">
        <f>if(surveydata3!AJ738="", 0, 1)</f>
        <v>1</v>
      </c>
      <c r="AO739" s="11">
        <f>if(surveydata3!AK738="", 0, 1)</f>
        <v>0</v>
      </c>
      <c r="AP739" s="11">
        <f>if(surveydata3!AL738="", 0, 1)</f>
        <v>0</v>
      </c>
      <c r="AQ739" s="11">
        <f>if(surveydata3!AM738="", 0, 1)</f>
        <v>0</v>
      </c>
      <c r="AR739" s="11">
        <f>if(surveydata3!AN738="", 0, 1)</f>
        <v>0</v>
      </c>
      <c r="AS739" s="2" t="s">
        <v>97</v>
      </c>
      <c r="AU739" t="str">
        <f t="shared" si="7"/>
        <v>Forums</v>
      </c>
      <c r="AV739" s="2">
        <v>6.0</v>
      </c>
      <c r="AX739">
        <f t="shared" si="8"/>
        <v>6</v>
      </c>
      <c r="AY739" s="2">
        <v>6.0</v>
      </c>
      <c r="BA739">
        <f t="shared" si="9"/>
        <v>6</v>
      </c>
      <c r="BB739" s="2">
        <v>10.0</v>
      </c>
      <c r="BC739" s="2" t="s">
        <v>3426</v>
      </c>
      <c r="BD739" s="2" t="s">
        <v>101</v>
      </c>
      <c r="BF739" t="str">
        <f t="shared" si="10"/>
        <v>Google</v>
      </c>
      <c r="BG739" s="2">
        <v>10.0</v>
      </c>
      <c r="BH739" s="2" t="s">
        <v>3427</v>
      </c>
      <c r="BJ739" s="2" t="s">
        <v>3428</v>
      </c>
      <c r="BK739" s="2">
        <v>1.0</v>
      </c>
    </row>
    <row r="740">
      <c r="A740" s="2">
        <v>737.0</v>
      </c>
      <c r="B740">
        <f>if(surveydata3!D739="", 0, 1)</f>
        <v>1</v>
      </c>
      <c r="C740">
        <f>if(surveydata3!E739="", 0, 1)</f>
        <v>0</v>
      </c>
      <c r="D740">
        <f>if(surveydata3!F739="", 0, 1)</f>
        <v>0</v>
      </c>
      <c r="E740">
        <f>if(surveydata3!G739="", 0, 1)</f>
        <v>0</v>
      </c>
      <c r="F740">
        <f>if(surveydata3!H739="", 0, 1)</f>
        <v>0</v>
      </c>
      <c r="G740">
        <f>if(surveydata3!I739="", 0, 1)</f>
        <v>0</v>
      </c>
      <c r="H740" s="4">
        <v>33228.0</v>
      </c>
      <c r="I740" s="2">
        <f t="shared" si="1"/>
        <v>27</v>
      </c>
      <c r="J740" s="2">
        <v>7.0</v>
      </c>
      <c r="K740" s="2">
        <v>45.0</v>
      </c>
      <c r="L740" s="2">
        <v>9.0</v>
      </c>
      <c r="M740" s="2">
        <v>5.0</v>
      </c>
      <c r="N740" s="2" t="s">
        <v>87</v>
      </c>
      <c r="O740" s="2">
        <v>1.0</v>
      </c>
      <c r="R740" t="str">
        <f t="shared" si="2"/>
        <v/>
      </c>
      <c r="U740" t="str">
        <f t="shared" si="3"/>
        <v/>
      </c>
      <c r="V740" s="2">
        <v>1.0</v>
      </c>
      <c r="W740" s="2" t="s">
        <v>206</v>
      </c>
      <c r="Y740" t="str">
        <f t="shared" si="4"/>
        <v>Artificial Intelligence Engineer</v>
      </c>
      <c r="Z740" s="2" t="s">
        <v>451</v>
      </c>
      <c r="AB740" t="str">
        <f t="shared" si="5"/>
        <v>Intern</v>
      </c>
      <c r="AC740" s="2" t="s">
        <v>123</v>
      </c>
      <c r="AE740" t="str">
        <f t="shared" si="6"/>
        <v>Technology &amp; Internet</v>
      </c>
      <c r="AF740" s="2">
        <v>1.0</v>
      </c>
      <c r="AG740" s="2" t="s">
        <v>3429</v>
      </c>
      <c r="AH740" s="2" t="s">
        <v>236</v>
      </c>
      <c r="AI740" s="11">
        <f>if(surveydata3!AE739="", 0, 1)</f>
        <v>0</v>
      </c>
      <c r="AJ740" s="11">
        <f>if(surveydata3!AF739="", 0, 1)</f>
        <v>0</v>
      </c>
      <c r="AK740" s="11">
        <f>if(surveydata3!AG739="", 0, 1)</f>
        <v>0</v>
      </c>
      <c r="AL740" s="11">
        <f>if(surveydata3!AH739="", 0, 1)</f>
        <v>1</v>
      </c>
      <c r="AM740" s="11">
        <f>if(surveydata3!AI739="", 0, 1)</f>
        <v>0</v>
      </c>
      <c r="AN740" s="11">
        <f>if(surveydata3!AJ739="", 0, 1)</f>
        <v>0</v>
      </c>
      <c r="AO740" s="11">
        <f>if(surveydata3!AK739="", 0, 1)</f>
        <v>0</v>
      </c>
      <c r="AP740" s="11">
        <f>if(surveydata3!AL739="", 0, 1)</f>
        <v>0</v>
      </c>
      <c r="AQ740" s="11">
        <f>if(surveydata3!AM739="", 0, 1)</f>
        <v>1</v>
      </c>
      <c r="AR740" s="11">
        <f>if(surveydata3!AN739="", 0, 1)</f>
        <v>0</v>
      </c>
      <c r="AU740" t="str">
        <f t="shared" si="7"/>
        <v/>
      </c>
      <c r="AX740" t="str">
        <f t="shared" si="8"/>
        <v/>
      </c>
      <c r="BA740" t="str">
        <f t="shared" si="9"/>
        <v/>
      </c>
      <c r="BD740" s="2" t="s">
        <v>101</v>
      </c>
      <c r="BF740" t="str">
        <f t="shared" si="10"/>
        <v>Google</v>
      </c>
      <c r="BG740" s="2">
        <v>10.0</v>
      </c>
      <c r="BH740" s="2" t="s">
        <v>3430</v>
      </c>
      <c r="BI740" s="2" t="s">
        <v>3431</v>
      </c>
      <c r="BJ740" s="2" t="s">
        <v>3432</v>
      </c>
      <c r="BK740" s="2">
        <v>1.0</v>
      </c>
    </row>
    <row r="741">
      <c r="A741" s="2">
        <v>738.0</v>
      </c>
      <c r="B741">
        <f>if(surveydata3!D740="", 0, 1)</f>
        <v>1</v>
      </c>
      <c r="C741">
        <f>if(surveydata3!E740="", 0, 1)</f>
        <v>0</v>
      </c>
      <c r="D741">
        <f>if(surveydata3!F740="", 0, 1)</f>
        <v>0</v>
      </c>
      <c r="E741">
        <f>if(surveydata3!G740="", 0, 1)</f>
        <v>0</v>
      </c>
      <c r="F741">
        <f>if(surveydata3!H740="", 0, 1)</f>
        <v>0</v>
      </c>
      <c r="G741">
        <f>if(surveydata3!I740="", 0, 1)</f>
        <v>0</v>
      </c>
      <c r="H741" s="4">
        <v>34298.0</v>
      </c>
      <c r="I741" s="2">
        <f t="shared" si="1"/>
        <v>24</v>
      </c>
      <c r="J741" s="2">
        <v>10.0</v>
      </c>
      <c r="K741" s="2">
        <v>300.0</v>
      </c>
      <c r="L741" s="2">
        <v>10.0</v>
      </c>
      <c r="M741" s="2">
        <v>10.0</v>
      </c>
      <c r="N741" s="2" t="s">
        <v>405</v>
      </c>
      <c r="O741" s="2">
        <v>1.0</v>
      </c>
      <c r="R741" t="str">
        <f t="shared" si="2"/>
        <v/>
      </c>
      <c r="U741" t="str">
        <f t="shared" si="3"/>
        <v/>
      </c>
      <c r="V741" s="2">
        <v>1.0</v>
      </c>
      <c r="W741" s="2" t="s">
        <v>121</v>
      </c>
      <c r="Y741" t="str">
        <f t="shared" si="4"/>
        <v>Data Engineer</v>
      </c>
      <c r="Z741" s="2" t="s">
        <v>111</v>
      </c>
      <c r="AB741" t="str">
        <f t="shared" si="5"/>
        <v>Individual Contributor</v>
      </c>
      <c r="AC741" s="2" t="s">
        <v>123</v>
      </c>
      <c r="AE741" t="str">
        <f t="shared" si="6"/>
        <v>Technology &amp; Internet</v>
      </c>
      <c r="AF741" s="2">
        <v>1.0</v>
      </c>
      <c r="AG741" s="2" t="s">
        <v>3433</v>
      </c>
      <c r="AH741" s="2" t="s">
        <v>78</v>
      </c>
      <c r="AI741" s="11">
        <f>if(surveydata3!AE740="", 0, 1)</f>
        <v>0</v>
      </c>
      <c r="AJ741" s="11">
        <f>if(surveydata3!AF740="", 0, 1)</f>
        <v>0</v>
      </c>
      <c r="AK741" s="11">
        <f>if(surveydata3!AG740="", 0, 1)</f>
        <v>0</v>
      </c>
      <c r="AL741" s="11">
        <f>if(surveydata3!AH740="", 0, 1)</f>
        <v>0</v>
      </c>
      <c r="AM741" s="11">
        <f>if(surveydata3!AI740="", 0, 1)</f>
        <v>0</v>
      </c>
      <c r="AN741" s="11">
        <f>if(surveydata3!AJ740="", 0, 1)</f>
        <v>1</v>
      </c>
      <c r="AO741" s="11">
        <f>if(surveydata3!AK740="", 0, 1)</f>
        <v>0</v>
      </c>
      <c r="AP741" s="11">
        <f>if(surveydata3!AL740="", 0, 1)</f>
        <v>0</v>
      </c>
      <c r="AQ741" s="11">
        <f>if(surveydata3!AM740="", 0, 1)</f>
        <v>0</v>
      </c>
      <c r="AR741" s="11">
        <f>if(surveydata3!AN740="", 0, 1)</f>
        <v>0</v>
      </c>
      <c r="AS741" s="2" t="s">
        <v>116</v>
      </c>
      <c r="AU741" t="str">
        <f t="shared" si="7"/>
        <v>Stack Overflow</v>
      </c>
      <c r="AV741" s="2">
        <v>5.0</v>
      </c>
      <c r="AX741">
        <f t="shared" si="8"/>
        <v>5</v>
      </c>
      <c r="AY741" s="2">
        <v>5.0</v>
      </c>
      <c r="BA741">
        <f t="shared" si="9"/>
        <v>5</v>
      </c>
      <c r="BB741" s="2">
        <v>100.0</v>
      </c>
      <c r="BC741" s="2" t="s">
        <v>3434</v>
      </c>
      <c r="BD741" s="2" t="s">
        <v>84</v>
      </c>
      <c r="BF741" t="str">
        <f t="shared" si="10"/>
        <v>Friend / word of mouth</v>
      </c>
      <c r="BG741" s="2">
        <v>10.0</v>
      </c>
      <c r="BH741" s="2" t="s">
        <v>3435</v>
      </c>
      <c r="BI741" s="2" t="s">
        <v>3436</v>
      </c>
      <c r="BJ741" s="2" t="s">
        <v>41</v>
      </c>
      <c r="BK741" s="2">
        <v>1.0</v>
      </c>
    </row>
    <row r="742">
      <c r="A742" s="2">
        <v>739.0</v>
      </c>
      <c r="B742">
        <f>if(surveydata3!D741="", 0, 1)</f>
        <v>0</v>
      </c>
      <c r="C742">
        <f>if(surveydata3!E741="", 0, 1)</f>
        <v>1</v>
      </c>
      <c r="D742">
        <f>if(surveydata3!F741="", 0, 1)</f>
        <v>0</v>
      </c>
      <c r="E742">
        <f>if(surveydata3!G741="", 0, 1)</f>
        <v>0</v>
      </c>
      <c r="F742">
        <f>if(surveydata3!H741="", 0, 1)</f>
        <v>0</v>
      </c>
      <c r="G742">
        <f>if(surveydata3!I741="", 0, 1)</f>
        <v>0</v>
      </c>
      <c r="I742" s="2" t="str">
        <f t="shared" si="1"/>
        <v/>
      </c>
      <c r="J742" s="2">
        <v>7.0</v>
      </c>
      <c r="K742" s="2">
        <v>15.0</v>
      </c>
      <c r="L742" s="2">
        <v>5.0</v>
      </c>
      <c r="M742" s="2">
        <v>5.0</v>
      </c>
      <c r="N742" s="2" t="s">
        <v>192</v>
      </c>
      <c r="O742" s="2">
        <v>1.0</v>
      </c>
      <c r="R742" t="str">
        <f t="shared" si="2"/>
        <v/>
      </c>
      <c r="U742" t="str">
        <f t="shared" si="3"/>
        <v/>
      </c>
      <c r="V742" s="2">
        <v>1.0</v>
      </c>
      <c r="W742" s="2" t="s">
        <v>206</v>
      </c>
      <c r="Y742" t="str">
        <f t="shared" si="4"/>
        <v>Artificial Intelligence Engineer</v>
      </c>
      <c r="Z742" s="2" t="s">
        <v>75</v>
      </c>
      <c r="AB742" t="str">
        <f t="shared" si="5"/>
        <v>Manager</v>
      </c>
      <c r="AC742" s="2" t="s">
        <v>123</v>
      </c>
      <c r="AE742" t="str">
        <f t="shared" si="6"/>
        <v>Technology &amp; Internet</v>
      </c>
      <c r="AF742" s="2">
        <v>20.0</v>
      </c>
      <c r="AG742" s="2" t="s">
        <v>3437</v>
      </c>
      <c r="AH742" s="2" t="s">
        <v>96</v>
      </c>
      <c r="AI742" s="11">
        <f>if(surveydata3!AE741="", 0, 1)</f>
        <v>0</v>
      </c>
      <c r="AJ742" s="11">
        <f>if(surveydata3!AF741="", 0, 1)</f>
        <v>0</v>
      </c>
      <c r="AK742" s="11">
        <f>if(surveydata3!AG741="", 0, 1)</f>
        <v>0</v>
      </c>
      <c r="AL742" s="11">
        <f>if(surveydata3!AH741="", 0, 1)</f>
        <v>0</v>
      </c>
      <c r="AM742" s="11">
        <f>if(surveydata3!AI741="", 0, 1)</f>
        <v>1</v>
      </c>
      <c r="AN742" s="11">
        <f>if(surveydata3!AJ741="", 0, 1)</f>
        <v>1</v>
      </c>
      <c r="AO742" s="11">
        <f>if(surveydata3!AK741="", 0, 1)</f>
        <v>0</v>
      </c>
      <c r="AP742" s="11">
        <f>if(surveydata3!AL741="", 0, 1)</f>
        <v>0</v>
      </c>
      <c r="AQ742" s="11">
        <f>if(surveydata3!AM741="", 0, 1)</f>
        <v>0</v>
      </c>
      <c r="AR742" s="11">
        <f>if(surveydata3!AN741="", 0, 1)</f>
        <v>0</v>
      </c>
      <c r="AS742" s="2" t="s">
        <v>97</v>
      </c>
      <c r="AU742" t="str">
        <f t="shared" si="7"/>
        <v>Forums</v>
      </c>
      <c r="AV742" s="2">
        <v>3.0</v>
      </c>
      <c r="AX742">
        <f t="shared" si="8"/>
        <v>3</v>
      </c>
      <c r="AY742" s="2">
        <v>3.0</v>
      </c>
      <c r="BA742">
        <f t="shared" si="9"/>
        <v>3</v>
      </c>
      <c r="BB742" s="2">
        <v>2.0</v>
      </c>
      <c r="BC742" s="2" t="s">
        <v>3438</v>
      </c>
      <c r="BD742" s="2" t="s">
        <v>101</v>
      </c>
      <c r="BF742" t="str">
        <f t="shared" si="10"/>
        <v>Google</v>
      </c>
      <c r="BG742" s="2">
        <v>8.0</v>
      </c>
      <c r="BH742" s="2" t="s">
        <v>3439</v>
      </c>
      <c r="BI742" s="2" t="s">
        <v>3440</v>
      </c>
      <c r="BJ742" s="2" t="s">
        <v>3441</v>
      </c>
      <c r="BK742" s="2">
        <v>0.0</v>
      </c>
    </row>
    <row r="743">
      <c r="A743" s="2">
        <v>740.0</v>
      </c>
      <c r="B743">
        <f>if(surveydata3!D742="", 0, 1)</f>
        <v>0</v>
      </c>
      <c r="C743">
        <f>if(surveydata3!E742="", 0, 1)</f>
        <v>0</v>
      </c>
      <c r="D743">
        <f>if(surveydata3!F742="", 0, 1)</f>
        <v>1</v>
      </c>
      <c r="E743">
        <f>if(surveydata3!G742="", 0, 1)</f>
        <v>0</v>
      </c>
      <c r="F743">
        <f>if(surveydata3!H742="", 0, 1)</f>
        <v>1</v>
      </c>
      <c r="G743">
        <f>if(surveydata3!I742="", 0, 1)</f>
        <v>0</v>
      </c>
      <c r="H743" s="4">
        <v>32907.0</v>
      </c>
      <c r="I743" s="2">
        <f t="shared" si="1"/>
        <v>28</v>
      </c>
      <c r="J743" s="2">
        <v>6.0</v>
      </c>
      <c r="K743" s="2">
        <v>220.0</v>
      </c>
      <c r="L743" s="2">
        <v>10.0</v>
      </c>
      <c r="M743" s="2">
        <v>10.0</v>
      </c>
      <c r="N743" s="2" t="s">
        <v>70</v>
      </c>
      <c r="O743" s="2">
        <v>0.0</v>
      </c>
      <c r="P743" s="2" t="s">
        <v>71</v>
      </c>
      <c r="R743" t="str">
        <f t="shared" si="2"/>
        <v>hoodie</v>
      </c>
      <c r="S743" s="2" t="s">
        <v>72</v>
      </c>
      <c r="U743" t="str">
        <f t="shared" si="3"/>
        <v>“Data is the new bacon"</v>
      </c>
      <c r="V743" s="2">
        <v>0.0</v>
      </c>
      <c r="Y743" t="str">
        <f t="shared" si="4"/>
        <v/>
      </c>
      <c r="AB743" t="str">
        <f t="shared" si="5"/>
        <v/>
      </c>
      <c r="AE743" t="str">
        <f t="shared" si="6"/>
        <v/>
      </c>
      <c r="AH743" s="2" t="s">
        <v>78</v>
      </c>
      <c r="AI743" s="11">
        <f>if(surveydata3!AE742="", 0, 1)</f>
        <v>0</v>
      </c>
      <c r="AJ743" s="11">
        <f>if(surveydata3!AF742="", 0, 1)</f>
        <v>0</v>
      </c>
      <c r="AK743" s="11">
        <f>if(surveydata3!AG742="", 0, 1)</f>
        <v>0</v>
      </c>
      <c r="AL743" s="11">
        <f>if(surveydata3!AH742="", 0, 1)</f>
        <v>0</v>
      </c>
      <c r="AM743" s="11">
        <f>if(surveydata3!AI742="", 0, 1)</f>
        <v>0</v>
      </c>
      <c r="AN743" s="11">
        <f>if(surveydata3!AJ742="", 0, 1)</f>
        <v>1</v>
      </c>
      <c r="AO743" s="11">
        <f>if(surveydata3!AK742="", 0, 1)</f>
        <v>0</v>
      </c>
      <c r="AP743" s="11">
        <f>if(surveydata3!AL742="", 0, 1)</f>
        <v>0</v>
      </c>
      <c r="AQ743" s="11">
        <f>if(surveydata3!AM742="", 0, 1)</f>
        <v>0</v>
      </c>
      <c r="AR743" s="11">
        <f>if(surveydata3!AN742="", 0, 1)</f>
        <v>0</v>
      </c>
      <c r="AS743" s="2" t="s">
        <v>79</v>
      </c>
      <c r="AU743" t="str">
        <f t="shared" si="7"/>
        <v>Slack Channel</v>
      </c>
      <c r="AV743" s="2">
        <v>4.0</v>
      </c>
      <c r="AX743">
        <f t="shared" si="8"/>
        <v>4</v>
      </c>
      <c r="AY743" s="2">
        <v>3.0</v>
      </c>
      <c r="BA743">
        <f t="shared" si="9"/>
        <v>3</v>
      </c>
      <c r="BB743" s="2">
        <v>12.0</v>
      </c>
      <c r="BC743" s="2" t="s">
        <v>3442</v>
      </c>
      <c r="BD743" s="2" t="s">
        <v>292</v>
      </c>
      <c r="BF743" t="str">
        <f t="shared" si="10"/>
        <v>Facebook</v>
      </c>
      <c r="BG743" s="2">
        <v>10.0</v>
      </c>
      <c r="BH743" s="2" t="s">
        <v>3443</v>
      </c>
      <c r="BI743" s="2" t="s">
        <v>3444</v>
      </c>
      <c r="BK743" s="2">
        <v>0.0</v>
      </c>
    </row>
    <row r="744">
      <c r="A744" s="2">
        <v>741.0</v>
      </c>
      <c r="B744">
        <f>if(surveydata3!D743="", 0, 1)</f>
        <v>0</v>
      </c>
      <c r="C744">
        <f>if(surveydata3!E743="", 0, 1)</f>
        <v>0</v>
      </c>
      <c r="D744">
        <f>if(surveydata3!F743="", 0, 1)</f>
        <v>0</v>
      </c>
      <c r="E744">
        <f>if(surveydata3!G743="", 0, 1)</f>
        <v>0</v>
      </c>
      <c r="F744">
        <f>if(surveydata3!H743="", 0, 1)</f>
        <v>1</v>
      </c>
      <c r="G744">
        <f>if(surveydata3!I743="", 0, 1)</f>
        <v>0</v>
      </c>
      <c r="H744" s="4">
        <v>30528.0</v>
      </c>
      <c r="I744" s="2">
        <f t="shared" si="1"/>
        <v>35</v>
      </c>
      <c r="J744" s="2">
        <v>6.0</v>
      </c>
      <c r="K744" s="2">
        <v>20.0</v>
      </c>
      <c r="L744" s="2">
        <v>9.0</v>
      </c>
      <c r="M744" s="2">
        <v>4.0</v>
      </c>
      <c r="N744" s="2" t="s">
        <v>87</v>
      </c>
      <c r="O744" s="2">
        <v>1.0</v>
      </c>
      <c r="R744" t="str">
        <f t="shared" si="2"/>
        <v/>
      </c>
      <c r="U744" t="str">
        <f t="shared" si="3"/>
        <v/>
      </c>
      <c r="V744" s="2">
        <v>1.0</v>
      </c>
      <c r="W744" s="2" t="s">
        <v>74</v>
      </c>
      <c r="Y744" t="str">
        <f t="shared" si="4"/>
        <v>Product Management/Project Management</v>
      </c>
      <c r="Z744" s="2" t="s">
        <v>75</v>
      </c>
      <c r="AB744" t="str">
        <f t="shared" si="5"/>
        <v>Manager</v>
      </c>
      <c r="AC744" s="2" t="s">
        <v>374</v>
      </c>
      <c r="AE744" t="str">
        <f t="shared" si="6"/>
        <v>Automotive</v>
      </c>
      <c r="AF744" s="2">
        <v>10.0</v>
      </c>
      <c r="AG744" s="2" t="s">
        <v>3445</v>
      </c>
      <c r="AH744" s="2" t="s">
        <v>114</v>
      </c>
      <c r="AI744" s="11">
        <f>if(surveydata3!AE743="", 0, 1)</f>
        <v>0</v>
      </c>
      <c r="AJ744" s="11">
        <f>if(surveydata3!AF743="", 0, 1)</f>
        <v>0</v>
      </c>
      <c r="AK744" s="11">
        <f>if(surveydata3!AG743="", 0, 1)</f>
        <v>0</v>
      </c>
      <c r="AL744" s="11">
        <f>if(surveydata3!AH743="", 0, 1)</f>
        <v>0</v>
      </c>
      <c r="AM744" s="11">
        <f>if(surveydata3!AI743="", 0, 1)</f>
        <v>0</v>
      </c>
      <c r="AN744" s="11">
        <f>if(surveydata3!AJ743="", 0, 1)</f>
        <v>1</v>
      </c>
      <c r="AO744" s="11">
        <f>if(surveydata3!AK743="", 0, 1)</f>
        <v>0</v>
      </c>
      <c r="AP744" s="11">
        <f>if(surveydata3!AL743="", 0, 1)</f>
        <v>0</v>
      </c>
      <c r="AQ744" s="11">
        <f>if(surveydata3!AM743="", 0, 1)</f>
        <v>0</v>
      </c>
      <c r="AR744" s="11">
        <f>if(surveydata3!AN743="", 0, 1)</f>
        <v>0</v>
      </c>
      <c r="AS744" s="2" t="s">
        <v>79</v>
      </c>
      <c r="AU744" t="str">
        <f t="shared" si="7"/>
        <v>Slack Channel</v>
      </c>
      <c r="AV744" s="2">
        <v>4.0</v>
      </c>
      <c r="AX744">
        <f t="shared" si="8"/>
        <v>4</v>
      </c>
      <c r="AY744" s="2">
        <v>2.0</v>
      </c>
      <c r="BA744">
        <f t="shared" si="9"/>
        <v>2</v>
      </c>
      <c r="BB744" s="2">
        <v>20.0</v>
      </c>
      <c r="BC744" s="2" t="s">
        <v>3446</v>
      </c>
      <c r="BD744" s="2" t="s">
        <v>101</v>
      </c>
      <c r="BF744" t="str">
        <f t="shared" si="10"/>
        <v>Google</v>
      </c>
      <c r="BG744" s="2">
        <v>8.0</v>
      </c>
      <c r="BH744" s="2" t="s">
        <v>3447</v>
      </c>
      <c r="BI744" s="2" t="s">
        <v>2549</v>
      </c>
      <c r="BJ744" s="2" t="s">
        <v>3448</v>
      </c>
      <c r="BK744" s="2">
        <v>1.0</v>
      </c>
    </row>
    <row r="745">
      <c r="A745" s="2">
        <v>742.0</v>
      </c>
      <c r="B745">
        <f>if(surveydata3!D744="", 0, 1)</f>
        <v>0</v>
      </c>
      <c r="C745">
        <f>if(surveydata3!E744="", 0, 1)</f>
        <v>0</v>
      </c>
      <c r="D745">
        <f>if(surveydata3!F744="", 0, 1)</f>
        <v>0</v>
      </c>
      <c r="E745">
        <f>if(surveydata3!G744="", 0, 1)</f>
        <v>0</v>
      </c>
      <c r="F745">
        <f>if(surveydata3!H744="", 0, 1)</f>
        <v>1</v>
      </c>
      <c r="G745">
        <f>if(surveydata3!I744="", 0, 1)</f>
        <v>0</v>
      </c>
      <c r="H745" s="4">
        <v>29686.0</v>
      </c>
      <c r="I745" s="2">
        <f t="shared" si="1"/>
        <v>37</v>
      </c>
      <c r="J745" s="2">
        <v>6.0</v>
      </c>
      <c r="K745" s="2">
        <v>80.0</v>
      </c>
      <c r="L745" s="2">
        <v>8.0</v>
      </c>
      <c r="M745" s="2">
        <v>10.0</v>
      </c>
      <c r="N745" s="2" t="s">
        <v>167</v>
      </c>
      <c r="O745" s="2">
        <v>0.0</v>
      </c>
      <c r="P745" s="2" t="s">
        <v>71</v>
      </c>
      <c r="R745" t="str">
        <f t="shared" si="2"/>
        <v>hoodie</v>
      </c>
      <c r="S745" s="2" t="s">
        <v>130</v>
      </c>
      <c r="U745" t="str">
        <f t="shared" si="3"/>
        <v>“Machine learning for life”</v>
      </c>
      <c r="V745" s="2">
        <v>1.0</v>
      </c>
      <c r="W745" s="2" t="s">
        <v>315</v>
      </c>
      <c r="Y745" t="str">
        <f t="shared" si="4"/>
        <v>Software Engineer</v>
      </c>
      <c r="Z745" s="2" t="s">
        <v>111</v>
      </c>
      <c r="AB745" t="str">
        <f t="shared" si="5"/>
        <v>Individual Contributor</v>
      </c>
      <c r="AC745" s="2" t="s">
        <v>333</v>
      </c>
      <c r="AE745" t="str">
        <f t="shared" si="6"/>
        <v>Advertising &amp; Marketing</v>
      </c>
      <c r="AF745" s="2">
        <v>5.0</v>
      </c>
      <c r="AG745" s="2" t="s">
        <v>3449</v>
      </c>
      <c r="AH745" s="2" t="s">
        <v>114</v>
      </c>
      <c r="AI745" s="11">
        <f>if(surveydata3!AE744="", 0, 1)</f>
        <v>0</v>
      </c>
      <c r="AJ745" s="11">
        <f>if(surveydata3!AF744="", 0, 1)</f>
        <v>0</v>
      </c>
      <c r="AK745" s="11">
        <f>if(surveydata3!AG744="", 0, 1)</f>
        <v>0</v>
      </c>
      <c r="AL745" s="11">
        <f>if(surveydata3!AH744="", 0, 1)</f>
        <v>0</v>
      </c>
      <c r="AM745" s="11">
        <f>if(surveydata3!AI744="", 0, 1)</f>
        <v>0</v>
      </c>
      <c r="AN745" s="11">
        <f>if(surveydata3!AJ744="", 0, 1)</f>
        <v>1</v>
      </c>
      <c r="AO745" s="11">
        <f>if(surveydata3!AK744="", 0, 1)</f>
        <v>0</v>
      </c>
      <c r="AP745" s="11">
        <f>if(surveydata3!AL744="", 0, 1)</f>
        <v>0</v>
      </c>
      <c r="AQ745" s="11">
        <f>if(surveydata3!AM744="", 0, 1)</f>
        <v>0</v>
      </c>
      <c r="AR745" s="11">
        <f>if(surveydata3!AN744="", 0, 1)</f>
        <v>0</v>
      </c>
      <c r="AS745" s="2" t="s">
        <v>79</v>
      </c>
      <c r="AU745" t="str">
        <f t="shared" si="7"/>
        <v>Slack Channel</v>
      </c>
      <c r="AV745" s="2">
        <v>6.0</v>
      </c>
      <c r="AX745">
        <f t="shared" si="8"/>
        <v>6</v>
      </c>
      <c r="AY745" s="2">
        <v>1.0</v>
      </c>
      <c r="BA745">
        <f t="shared" si="9"/>
        <v>1</v>
      </c>
      <c r="BB745" s="2">
        <v>8.0</v>
      </c>
      <c r="BC745" s="2" t="s">
        <v>3450</v>
      </c>
      <c r="BE745" s="2" t="s">
        <v>3451</v>
      </c>
      <c r="BF745" t="str">
        <f t="shared" si="10"/>
        <v>Known for a while now...</v>
      </c>
      <c r="BG745" s="2">
        <v>8.0</v>
      </c>
      <c r="BH745" s="2" t="s">
        <v>3452</v>
      </c>
      <c r="BI745" s="2" t="s">
        <v>3453</v>
      </c>
      <c r="BJ745" s="2" t="s">
        <v>3454</v>
      </c>
      <c r="BK745" s="2">
        <v>1.0</v>
      </c>
    </row>
    <row r="746">
      <c r="A746" s="2">
        <v>743.0</v>
      </c>
      <c r="B746">
        <f>if(surveydata3!D745="", 0, 1)</f>
        <v>0</v>
      </c>
      <c r="C746">
        <f>if(surveydata3!E745="", 0, 1)</f>
        <v>1</v>
      </c>
      <c r="D746">
        <f>if(surveydata3!F745="", 0, 1)</f>
        <v>0</v>
      </c>
      <c r="E746">
        <f>if(surveydata3!G745="", 0, 1)</f>
        <v>0</v>
      </c>
      <c r="F746">
        <f>if(surveydata3!H745="", 0, 1)</f>
        <v>1</v>
      </c>
      <c r="G746">
        <f>if(surveydata3!I745="", 0, 1)</f>
        <v>0</v>
      </c>
      <c r="I746" s="2" t="str">
        <f t="shared" si="1"/>
        <v/>
      </c>
      <c r="J746" s="2">
        <v>8.0</v>
      </c>
      <c r="K746" s="2">
        <v>30.0</v>
      </c>
      <c r="L746" s="2">
        <v>6.0</v>
      </c>
      <c r="M746" s="2">
        <v>5.0</v>
      </c>
      <c r="N746" s="2" t="s">
        <v>192</v>
      </c>
      <c r="O746" s="2">
        <v>0.0</v>
      </c>
      <c r="P746" s="2" t="s">
        <v>193</v>
      </c>
      <c r="R746" t="str">
        <f t="shared" si="2"/>
        <v>shoes (brand is TBD… probably Adidas or Puma)</v>
      </c>
      <c r="S746" s="2" t="s">
        <v>90</v>
      </c>
      <c r="U746" t="str">
        <f t="shared" si="3"/>
        <v>”Math - all the cool kids are doing it”</v>
      </c>
      <c r="V746" s="2">
        <v>1.0</v>
      </c>
      <c r="W746" s="2" t="s">
        <v>631</v>
      </c>
      <c r="Y746" t="str">
        <f t="shared" si="4"/>
        <v>Self employed</v>
      </c>
      <c r="Z746" s="2" t="s">
        <v>75</v>
      </c>
      <c r="AB746" t="str">
        <f t="shared" si="5"/>
        <v>Manager</v>
      </c>
      <c r="AD746" s="2" t="s">
        <v>1010</v>
      </c>
      <c r="AE746" t="str">
        <f t="shared" si="6"/>
        <v>Finance</v>
      </c>
      <c r="AF746" s="2">
        <v>9.0</v>
      </c>
      <c r="AH746" s="2" t="s">
        <v>114</v>
      </c>
      <c r="AI746" s="11">
        <f>if(surveydata3!AE745="", 0, 1)</f>
        <v>0</v>
      </c>
      <c r="AJ746" s="11">
        <f>if(surveydata3!AF745="", 0, 1)</f>
        <v>0</v>
      </c>
      <c r="AK746" s="11">
        <f>if(surveydata3!AG745="", 0, 1)</f>
        <v>1</v>
      </c>
      <c r="AL746" s="11">
        <f>if(surveydata3!AH745="", 0, 1)</f>
        <v>0</v>
      </c>
      <c r="AM746" s="11">
        <f>if(surveydata3!AI745="", 0, 1)</f>
        <v>0</v>
      </c>
      <c r="AN746" s="11">
        <f>if(surveydata3!AJ745="", 0, 1)</f>
        <v>0</v>
      </c>
      <c r="AO746" s="11">
        <f>if(surveydata3!AK745="", 0, 1)</f>
        <v>0</v>
      </c>
      <c r="AP746" s="11">
        <f>if(surveydata3!AL745="", 0, 1)</f>
        <v>0</v>
      </c>
      <c r="AQ746" s="11">
        <f>if(surveydata3!AM745="", 0, 1)</f>
        <v>0</v>
      </c>
      <c r="AR746" s="11">
        <f>if(surveydata3!AN745="", 0, 1)</f>
        <v>0</v>
      </c>
      <c r="AS746" s="2" t="s">
        <v>237</v>
      </c>
      <c r="AU746" t="str">
        <f t="shared" si="7"/>
        <v>Mentor Help (classroom or 1:1 mentors)</v>
      </c>
      <c r="AV746" s="2">
        <v>5.0</v>
      </c>
      <c r="AX746">
        <f t="shared" si="8"/>
        <v>5</v>
      </c>
      <c r="AY746" s="2">
        <v>1.0</v>
      </c>
      <c r="BA746">
        <f t="shared" si="9"/>
        <v>1</v>
      </c>
      <c r="BB746" s="2">
        <v>8.0</v>
      </c>
      <c r="BC746" s="2" t="s">
        <v>3455</v>
      </c>
      <c r="BE746" s="2" t="s">
        <v>3456</v>
      </c>
      <c r="BF746" t="str">
        <f t="shared" si="10"/>
        <v>Followed first course of p. Thrun</v>
      </c>
      <c r="BG746" s="2">
        <v>8.0</v>
      </c>
      <c r="BH746" s="2" t="s">
        <v>3457</v>
      </c>
      <c r="BI746" s="2" t="s">
        <v>3458</v>
      </c>
      <c r="BK746" s="2">
        <v>0.0</v>
      </c>
    </row>
    <row r="747">
      <c r="A747" s="2">
        <v>744.0</v>
      </c>
      <c r="B747">
        <f>if(surveydata3!D746="", 0, 1)</f>
        <v>1</v>
      </c>
      <c r="C747">
        <f>if(surveydata3!E746="", 0, 1)</f>
        <v>0</v>
      </c>
      <c r="D747">
        <f>if(surveydata3!F746="", 0, 1)</f>
        <v>0</v>
      </c>
      <c r="E747">
        <f>if(surveydata3!G746="", 0, 1)</f>
        <v>0</v>
      </c>
      <c r="F747">
        <f>if(surveydata3!H746="", 0, 1)</f>
        <v>1</v>
      </c>
      <c r="G747">
        <f>if(surveydata3!I746="", 0, 1)</f>
        <v>0</v>
      </c>
      <c r="H747" s="4">
        <v>29339.0</v>
      </c>
      <c r="I747" s="2">
        <f t="shared" si="1"/>
        <v>38</v>
      </c>
      <c r="J747" s="2">
        <v>8.0</v>
      </c>
      <c r="K747" s="2">
        <v>45.0</v>
      </c>
      <c r="L747" s="2">
        <v>5.0</v>
      </c>
      <c r="M747" s="2">
        <v>6.0</v>
      </c>
      <c r="N747" s="2" t="s">
        <v>291</v>
      </c>
      <c r="O747" s="2">
        <v>1.0</v>
      </c>
      <c r="R747" t="str">
        <f t="shared" si="2"/>
        <v/>
      </c>
      <c r="U747" t="str">
        <f t="shared" si="3"/>
        <v/>
      </c>
      <c r="V747" s="2">
        <v>1.0</v>
      </c>
      <c r="W747" s="2" t="s">
        <v>631</v>
      </c>
      <c r="Y747" t="str">
        <f t="shared" si="4"/>
        <v>Self employed</v>
      </c>
      <c r="Z747" s="2" t="s">
        <v>147</v>
      </c>
      <c r="AB747" t="str">
        <f t="shared" si="5"/>
        <v>Not Applicable</v>
      </c>
      <c r="AC747" s="2" t="s">
        <v>407</v>
      </c>
      <c r="AE747" t="str">
        <f t="shared" si="6"/>
        <v>Real Estate</v>
      </c>
      <c r="AF747" s="2">
        <v>10.0</v>
      </c>
      <c r="AH747" s="2" t="s">
        <v>114</v>
      </c>
      <c r="AI747" s="11">
        <f>if(surveydata3!AE746="", 0, 1)</f>
        <v>0</v>
      </c>
      <c r="AJ747" s="11">
        <f>if(surveydata3!AF746="", 0, 1)</f>
        <v>0</v>
      </c>
      <c r="AK747" s="11">
        <f>if(surveydata3!AG746="", 0, 1)</f>
        <v>1</v>
      </c>
      <c r="AL747" s="11">
        <f>if(surveydata3!AH746="", 0, 1)</f>
        <v>0</v>
      </c>
      <c r="AM747" s="11">
        <f>if(surveydata3!AI746="", 0, 1)</f>
        <v>0</v>
      </c>
      <c r="AN747" s="11">
        <f>if(surveydata3!AJ746="", 0, 1)</f>
        <v>0</v>
      </c>
      <c r="AO747" s="11">
        <f>if(surveydata3!AK746="", 0, 1)</f>
        <v>0</v>
      </c>
      <c r="AP747" s="11">
        <f>if(surveydata3!AL746="", 0, 1)</f>
        <v>0</v>
      </c>
      <c r="AQ747" s="11">
        <f>if(surveydata3!AM746="", 0, 1)</f>
        <v>0</v>
      </c>
      <c r="AR747" s="11">
        <f>if(surveydata3!AN746="", 0, 1)</f>
        <v>0</v>
      </c>
      <c r="AS747" s="2" t="s">
        <v>116</v>
      </c>
      <c r="AU747" t="str">
        <f t="shared" si="7"/>
        <v>Stack Overflow</v>
      </c>
      <c r="AV747" s="2">
        <v>3.0</v>
      </c>
      <c r="AX747">
        <f t="shared" si="8"/>
        <v>3</v>
      </c>
      <c r="AY747" s="2">
        <v>4.0</v>
      </c>
      <c r="BA747">
        <f t="shared" si="9"/>
        <v>4</v>
      </c>
      <c r="BB747" s="2">
        <v>8.0</v>
      </c>
      <c r="BC747" s="2" t="s">
        <v>3459</v>
      </c>
      <c r="BD747" s="2" t="s">
        <v>101</v>
      </c>
      <c r="BF747" t="str">
        <f t="shared" si="10"/>
        <v>Google</v>
      </c>
      <c r="BG747" s="2">
        <v>10.0</v>
      </c>
      <c r="BH747" s="2" t="s">
        <v>3460</v>
      </c>
      <c r="BI747" s="2" t="s">
        <v>3461</v>
      </c>
      <c r="BJ747" s="2" t="s">
        <v>3462</v>
      </c>
      <c r="BK747" s="2">
        <v>1.0</v>
      </c>
    </row>
    <row r="748">
      <c r="A748" s="2">
        <v>745.0</v>
      </c>
      <c r="B748">
        <f>if(surveydata3!D747="", 0, 1)</f>
        <v>1</v>
      </c>
      <c r="C748">
        <f>if(surveydata3!E747="", 0, 1)</f>
        <v>0</v>
      </c>
      <c r="D748">
        <f>if(surveydata3!F747="", 0, 1)</f>
        <v>0</v>
      </c>
      <c r="E748">
        <f>if(surveydata3!G747="", 0, 1)</f>
        <v>0</v>
      </c>
      <c r="F748">
        <f>if(surveydata3!H747="", 0, 1)</f>
        <v>0</v>
      </c>
      <c r="G748">
        <f>if(surveydata3!I747="", 0, 1)</f>
        <v>0</v>
      </c>
      <c r="H748" s="4">
        <v>27612.0</v>
      </c>
      <c r="I748" s="2">
        <f t="shared" si="1"/>
        <v>43</v>
      </c>
      <c r="J748" s="2">
        <v>7.0</v>
      </c>
      <c r="K748" s="2">
        <v>40.0</v>
      </c>
      <c r="L748" s="2">
        <v>6.0</v>
      </c>
      <c r="M748" s="2">
        <v>1.0</v>
      </c>
      <c r="N748" s="2" t="s">
        <v>106</v>
      </c>
      <c r="O748" s="2">
        <v>0.0</v>
      </c>
      <c r="P748" s="2" t="s">
        <v>172</v>
      </c>
      <c r="R748" t="str">
        <f t="shared" si="2"/>
        <v>hat</v>
      </c>
      <c r="S748" s="2" t="s">
        <v>130</v>
      </c>
      <c r="U748" t="str">
        <f t="shared" si="3"/>
        <v>“Machine learning for life”</v>
      </c>
      <c r="V748" s="2">
        <v>1.0</v>
      </c>
      <c r="W748" s="2" t="s">
        <v>91</v>
      </c>
      <c r="Y748" t="str">
        <f t="shared" si="4"/>
        <v>Educator / Instructor</v>
      </c>
      <c r="Z748" s="2" t="s">
        <v>111</v>
      </c>
      <c r="AB748" t="str">
        <f t="shared" si="5"/>
        <v>Individual Contributor</v>
      </c>
      <c r="AC748" s="2" t="s">
        <v>76</v>
      </c>
      <c r="AE748" t="str">
        <f t="shared" si="6"/>
        <v>Education</v>
      </c>
      <c r="AF748" s="2">
        <v>10.0</v>
      </c>
      <c r="AH748" s="2" t="s">
        <v>96</v>
      </c>
      <c r="AI748" s="11">
        <f>if(surveydata3!AE747="", 0, 1)</f>
        <v>0</v>
      </c>
      <c r="AJ748" s="11">
        <f>if(surveydata3!AF747="", 0, 1)</f>
        <v>0</v>
      </c>
      <c r="AK748" s="11">
        <f>if(surveydata3!AG747="", 0, 1)</f>
        <v>0</v>
      </c>
      <c r="AL748" s="11">
        <f>if(surveydata3!AH747="", 0, 1)</f>
        <v>1</v>
      </c>
      <c r="AM748" s="11">
        <f>if(surveydata3!AI747="", 0, 1)</f>
        <v>0</v>
      </c>
      <c r="AN748" s="11">
        <f>if(surveydata3!AJ747="", 0, 1)</f>
        <v>0</v>
      </c>
      <c r="AO748" s="11">
        <f>if(surveydata3!AK747="", 0, 1)</f>
        <v>0</v>
      </c>
      <c r="AP748" s="11">
        <f>if(surveydata3!AL747="", 0, 1)</f>
        <v>0</v>
      </c>
      <c r="AQ748" s="11">
        <f>if(surveydata3!AM747="", 0, 1)</f>
        <v>0</v>
      </c>
      <c r="AR748" s="11">
        <f>if(surveydata3!AN747="", 0, 1)</f>
        <v>0</v>
      </c>
      <c r="AS748" s="2" t="s">
        <v>97</v>
      </c>
      <c r="AU748" t="str">
        <f t="shared" si="7"/>
        <v>Forums</v>
      </c>
      <c r="AV748" s="2">
        <v>3.0</v>
      </c>
      <c r="AX748">
        <f t="shared" si="8"/>
        <v>3</v>
      </c>
      <c r="AY748" s="2">
        <v>5.0</v>
      </c>
      <c r="BA748">
        <f t="shared" si="9"/>
        <v>5</v>
      </c>
      <c r="BB748" s="2">
        <v>36.0</v>
      </c>
      <c r="BC748" s="2" t="s">
        <v>3463</v>
      </c>
      <c r="BD748" s="2" t="s">
        <v>101</v>
      </c>
      <c r="BF748" t="str">
        <f t="shared" si="10"/>
        <v>Google</v>
      </c>
      <c r="BG748" s="2">
        <v>9.0</v>
      </c>
      <c r="BH748" s="2" t="s">
        <v>3464</v>
      </c>
      <c r="BI748" s="2" t="s">
        <v>3465</v>
      </c>
    </row>
    <row r="749">
      <c r="A749" s="2">
        <v>746.0</v>
      </c>
      <c r="B749">
        <f>if(surveydata3!D748="", 0, 1)</f>
        <v>0</v>
      </c>
      <c r="C749">
        <f>if(surveydata3!E748="", 0, 1)</f>
        <v>1</v>
      </c>
      <c r="D749">
        <f>if(surveydata3!F748="", 0, 1)</f>
        <v>0</v>
      </c>
      <c r="E749">
        <f>if(surveydata3!G748="", 0, 1)</f>
        <v>0</v>
      </c>
      <c r="F749">
        <f>if(surveydata3!H748="", 0, 1)</f>
        <v>1</v>
      </c>
      <c r="G749">
        <f>if(surveydata3!I748="", 0, 1)</f>
        <v>0</v>
      </c>
      <c r="H749" s="4">
        <v>32442.0</v>
      </c>
      <c r="I749" s="2">
        <f t="shared" si="1"/>
        <v>29</v>
      </c>
      <c r="J749" s="2">
        <v>4.0</v>
      </c>
      <c r="K749" s="2">
        <v>10.0</v>
      </c>
      <c r="L749" s="2">
        <v>8.0</v>
      </c>
      <c r="M749" s="2">
        <v>1.0</v>
      </c>
      <c r="N749" s="2" t="s">
        <v>437</v>
      </c>
      <c r="O749" s="2">
        <v>1.0</v>
      </c>
      <c r="R749" t="str">
        <f t="shared" si="2"/>
        <v/>
      </c>
      <c r="U749" t="str">
        <f t="shared" si="3"/>
        <v/>
      </c>
      <c r="V749" s="2">
        <v>1.0</v>
      </c>
      <c r="W749" s="2" t="s">
        <v>11</v>
      </c>
      <c r="Y749" t="str">
        <f t="shared" si="4"/>
        <v>Other</v>
      </c>
      <c r="Z749" s="2" t="s">
        <v>111</v>
      </c>
      <c r="AB749" t="str">
        <f t="shared" si="5"/>
        <v>Individual Contributor</v>
      </c>
      <c r="AC749" s="2" t="s">
        <v>76</v>
      </c>
      <c r="AE749" t="str">
        <f t="shared" si="6"/>
        <v>Education</v>
      </c>
      <c r="AF749" s="2">
        <v>12.0</v>
      </c>
      <c r="AG749" s="2" t="s">
        <v>3466</v>
      </c>
      <c r="AH749" s="2" t="s">
        <v>78</v>
      </c>
      <c r="AI749" s="11">
        <f>if(surveydata3!AE748="", 0, 1)</f>
        <v>0</v>
      </c>
      <c r="AJ749" s="11">
        <f>if(surveydata3!AF748="", 0, 1)</f>
        <v>0</v>
      </c>
      <c r="AK749" s="11">
        <f>if(surveydata3!AG748="", 0, 1)</f>
        <v>0</v>
      </c>
      <c r="AL749" s="11">
        <f>if(surveydata3!AH748="", 0, 1)</f>
        <v>1</v>
      </c>
      <c r="AM749" s="11">
        <f>if(surveydata3!AI748="", 0, 1)</f>
        <v>1</v>
      </c>
      <c r="AN749" s="11">
        <f>if(surveydata3!AJ748="", 0, 1)</f>
        <v>0</v>
      </c>
      <c r="AO749" s="11">
        <f>if(surveydata3!AK748="", 0, 1)</f>
        <v>0</v>
      </c>
      <c r="AP749" s="11">
        <f>if(surveydata3!AL748="", 0, 1)</f>
        <v>0</v>
      </c>
      <c r="AQ749" s="11">
        <f>if(surveydata3!AM748="", 0, 1)</f>
        <v>0</v>
      </c>
      <c r="AR749" s="11">
        <f>if(surveydata3!AN748="", 0, 1)</f>
        <v>0</v>
      </c>
      <c r="AS749" s="2" t="s">
        <v>97</v>
      </c>
      <c r="AU749" t="str">
        <f t="shared" si="7"/>
        <v>Forums</v>
      </c>
      <c r="AW749" s="2" t="s">
        <v>3467</v>
      </c>
      <c r="AX749" t="str">
        <f t="shared" si="8"/>
        <v>20-30</v>
      </c>
      <c r="AY749" s="2">
        <v>5.0</v>
      </c>
      <c r="BA749">
        <f t="shared" si="9"/>
        <v>5</v>
      </c>
      <c r="BB749" s="2">
        <v>20.0</v>
      </c>
      <c r="BC749" s="2" t="s">
        <v>3468</v>
      </c>
      <c r="BD749" s="2" t="s">
        <v>101</v>
      </c>
      <c r="BF749" t="str">
        <f t="shared" si="10"/>
        <v>Google</v>
      </c>
      <c r="BG749" s="2">
        <v>10.0</v>
      </c>
      <c r="BH749" s="2" t="s">
        <v>3469</v>
      </c>
      <c r="BI749" s="2" t="s">
        <v>3470</v>
      </c>
      <c r="BJ749" s="2" t="s">
        <v>154</v>
      </c>
      <c r="BK749" s="2">
        <v>1.0</v>
      </c>
    </row>
    <row r="750">
      <c r="A750" s="2">
        <v>747.0</v>
      </c>
      <c r="B750">
        <f>if(surveydata3!D749="", 0, 1)</f>
        <v>0</v>
      </c>
      <c r="C750">
        <f>if(surveydata3!E749="", 0, 1)</f>
        <v>1</v>
      </c>
      <c r="D750">
        <f>if(surveydata3!F749="", 0, 1)</f>
        <v>0</v>
      </c>
      <c r="E750">
        <f>if(surveydata3!G749="", 0, 1)</f>
        <v>0</v>
      </c>
      <c r="F750">
        <f>if(surveydata3!H749="", 0, 1)</f>
        <v>0</v>
      </c>
      <c r="G750">
        <f>if(surveydata3!I749="", 0, 1)</f>
        <v>0</v>
      </c>
      <c r="H750" s="4">
        <v>34109.0</v>
      </c>
      <c r="I750" s="2">
        <f t="shared" si="1"/>
        <v>25</v>
      </c>
      <c r="J750" s="2">
        <v>7.0</v>
      </c>
      <c r="K750" s="2">
        <v>30.0</v>
      </c>
      <c r="L750" s="2">
        <v>12.0</v>
      </c>
      <c r="M750" s="2">
        <v>0.0</v>
      </c>
      <c r="N750" s="2" t="s">
        <v>167</v>
      </c>
      <c r="O750" s="2">
        <v>0.0</v>
      </c>
      <c r="P750" s="2" t="s">
        <v>129</v>
      </c>
      <c r="R750" t="str">
        <f t="shared" si="2"/>
        <v>backpack</v>
      </c>
      <c r="S750" s="2" t="s">
        <v>130</v>
      </c>
      <c r="U750" t="str">
        <f t="shared" si="3"/>
        <v>“Machine learning for life”</v>
      </c>
      <c r="V750" s="2">
        <v>0.0</v>
      </c>
      <c r="Y750" t="str">
        <f t="shared" si="4"/>
        <v/>
      </c>
      <c r="AB750" t="str">
        <f t="shared" si="5"/>
        <v/>
      </c>
      <c r="AE750" t="str">
        <f t="shared" si="6"/>
        <v/>
      </c>
      <c r="AH750" s="2" t="s">
        <v>78</v>
      </c>
      <c r="AI750" s="11">
        <f>if(surveydata3!AE749="", 0, 1)</f>
        <v>0</v>
      </c>
      <c r="AJ750" s="11">
        <f>if(surveydata3!AF749="", 0, 1)</f>
        <v>0</v>
      </c>
      <c r="AK750" s="11">
        <f>if(surveydata3!AG749="", 0, 1)</f>
        <v>1</v>
      </c>
      <c r="AL750" s="11">
        <f>if(surveydata3!AH749="", 0, 1)</f>
        <v>0</v>
      </c>
      <c r="AM750" s="11">
        <f>if(surveydata3!AI749="", 0, 1)</f>
        <v>0</v>
      </c>
      <c r="AN750" s="11">
        <f>if(surveydata3!AJ749="", 0, 1)</f>
        <v>0</v>
      </c>
      <c r="AO750" s="11">
        <f>if(surveydata3!AK749="", 0, 1)</f>
        <v>0</v>
      </c>
      <c r="AP750" s="11">
        <f>if(surveydata3!AL749="", 0, 1)</f>
        <v>0</v>
      </c>
      <c r="AQ750" s="11">
        <f>if(surveydata3!AM749="", 0, 1)</f>
        <v>0</v>
      </c>
      <c r="AR750" s="11">
        <f>if(surveydata3!AN749="", 0, 1)</f>
        <v>0</v>
      </c>
      <c r="AS750" s="2" t="s">
        <v>237</v>
      </c>
      <c r="AU750" t="str">
        <f t="shared" si="7"/>
        <v>Mentor Help (classroom or 1:1 mentors)</v>
      </c>
      <c r="AV750" s="2">
        <v>5.0</v>
      </c>
      <c r="AX750">
        <f t="shared" si="8"/>
        <v>5</v>
      </c>
      <c r="AY750" s="2">
        <v>5.0</v>
      </c>
      <c r="BA750">
        <f t="shared" si="9"/>
        <v>5</v>
      </c>
      <c r="BB750" s="2">
        <v>16.0</v>
      </c>
      <c r="BC750" s="2" t="s">
        <v>3471</v>
      </c>
      <c r="BE750" s="2" t="s">
        <v>3472</v>
      </c>
      <c r="BF750" t="str">
        <f t="shared" si="10"/>
        <v>Github backpack</v>
      </c>
      <c r="BG750" s="2">
        <v>9.0</v>
      </c>
      <c r="BH750" s="2" t="s">
        <v>41</v>
      </c>
      <c r="BI750" s="2" t="s">
        <v>3473</v>
      </c>
      <c r="BJ750" s="2" t="s">
        <v>3474</v>
      </c>
      <c r="BK750" s="2">
        <v>1.0</v>
      </c>
    </row>
    <row r="751">
      <c r="A751" s="2">
        <v>748.0</v>
      </c>
      <c r="B751">
        <f>if(surveydata3!D750="", 0, 1)</f>
        <v>0</v>
      </c>
      <c r="C751">
        <f>if(surveydata3!E750="", 0, 1)</f>
        <v>1</v>
      </c>
      <c r="D751">
        <f>if(surveydata3!F750="", 0, 1)</f>
        <v>1</v>
      </c>
      <c r="E751">
        <f>if(surveydata3!G750="", 0, 1)</f>
        <v>0</v>
      </c>
      <c r="F751">
        <f>if(surveydata3!H750="", 0, 1)</f>
        <v>0</v>
      </c>
      <c r="G751">
        <f>if(surveydata3!I750="", 0, 1)</f>
        <v>0</v>
      </c>
      <c r="H751" s="4">
        <v>34114.0</v>
      </c>
      <c r="I751" s="2">
        <f t="shared" si="1"/>
        <v>25</v>
      </c>
      <c r="J751" s="2">
        <v>7.0</v>
      </c>
      <c r="K751" s="2">
        <v>40.0</v>
      </c>
      <c r="L751" s="2">
        <v>10.0</v>
      </c>
      <c r="M751" s="2">
        <v>4.0</v>
      </c>
      <c r="N751" s="2" t="s">
        <v>70</v>
      </c>
      <c r="O751" s="2">
        <v>1.0</v>
      </c>
      <c r="R751" t="str">
        <f t="shared" si="2"/>
        <v/>
      </c>
      <c r="U751" t="str">
        <f t="shared" si="3"/>
        <v/>
      </c>
      <c r="V751" s="2">
        <v>1.0</v>
      </c>
      <c r="W751" s="2" t="s">
        <v>524</v>
      </c>
      <c r="Y751" t="str">
        <f t="shared" si="4"/>
        <v>Consulting</v>
      </c>
      <c r="Z751" s="2" t="s">
        <v>75</v>
      </c>
      <c r="AB751" t="str">
        <f t="shared" si="5"/>
        <v>Manager</v>
      </c>
      <c r="AC751" s="2" t="s">
        <v>123</v>
      </c>
      <c r="AE751" t="str">
        <f t="shared" si="6"/>
        <v>Technology &amp; Internet</v>
      </c>
      <c r="AF751" s="2">
        <v>1.0</v>
      </c>
      <c r="AG751" s="2" t="s">
        <v>3475</v>
      </c>
      <c r="AH751" s="2" t="s">
        <v>78</v>
      </c>
      <c r="AI751" s="11">
        <f>if(surveydata3!AE750="", 0, 1)</f>
        <v>0</v>
      </c>
      <c r="AJ751" s="11">
        <f>if(surveydata3!AF750="", 0, 1)</f>
        <v>0</v>
      </c>
      <c r="AK751" s="11">
        <f>if(surveydata3!AG750="", 0, 1)</f>
        <v>1</v>
      </c>
      <c r="AL751" s="11">
        <f>if(surveydata3!AH750="", 0, 1)</f>
        <v>0</v>
      </c>
      <c r="AM751" s="11">
        <f>if(surveydata3!AI750="", 0, 1)</f>
        <v>0</v>
      </c>
      <c r="AN751" s="11">
        <f>if(surveydata3!AJ750="", 0, 1)</f>
        <v>0</v>
      </c>
      <c r="AO751" s="11">
        <f>if(surveydata3!AK750="", 0, 1)</f>
        <v>0</v>
      </c>
      <c r="AP751" s="11">
        <f>if(surveydata3!AL750="", 0, 1)</f>
        <v>0</v>
      </c>
      <c r="AQ751" s="11">
        <f>if(surveydata3!AM750="", 0, 1)</f>
        <v>0</v>
      </c>
      <c r="AR751" s="11">
        <f>if(surveydata3!AN750="", 0, 1)</f>
        <v>0</v>
      </c>
      <c r="AS751" s="2" t="s">
        <v>97</v>
      </c>
      <c r="AU751" t="str">
        <f t="shared" si="7"/>
        <v>Forums</v>
      </c>
      <c r="AV751" s="2">
        <v>6.0</v>
      </c>
      <c r="AX751">
        <f t="shared" si="8"/>
        <v>6</v>
      </c>
      <c r="AZ751" s="2">
        <v>10.0</v>
      </c>
      <c r="BA751">
        <f t="shared" si="9"/>
        <v>10</v>
      </c>
      <c r="BB751" s="2">
        <v>30.0</v>
      </c>
      <c r="BC751" s="2" t="s">
        <v>3476</v>
      </c>
      <c r="BD751" s="2" t="s">
        <v>101</v>
      </c>
      <c r="BF751" t="str">
        <f t="shared" si="10"/>
        <v>Google</v>
      </c>
      <c r="BG751" s="2">
        <v>8.0</v>
      </c>
      <c r="BH751" s="2" t="s">
        <v>3477</v>
      </c>
      <c r="BI751" s="2" t="s">
        <v>3478</v>
      </c>
      <c r="BJ751" s="2" t="s">
        <v>3479</v>
      </c>
      <c r="BK751" s="2">
        <v>0.0</v>
      </c>
    </row>
    <row r="752">
      <c r="A752" s="2">
        <v>749.0</v>
      </c>
      <c r="B752">
        <f>if(surveydata3!D751="", 0, 1)</f>
        <v>0</v>
      </c>
      <c r="C752">
        <f>if(surveydata3!E751="", 0, 1)</f>
        <v>0</v>
      </c>
      <c r="D752">
        <f>if(surveydata3!F751="", 0, 1)</f>
        <v>0</v>
      </c>
      <c r="E752">
        <f>if(surveydata3!G751="", 0, 1)</f>
        <v>0</v>
      </c>
      <c r="F752">
        <f>if(surveydata3!H751="", 0, 1)</f>
        <v>1</v>
      </c>
      <c r="G752">
        <f>if(surveydata3!I751="", 0, 1)</f>
        <v>0</v>
      </c>
      <c r="H752" s="4">
        <v>26782.0</v>
      </c>
      <c r="I752" s="2">
        <f t="shared" si="1"/>
        <v>45</v>
      </c>
      <c r="J752" s="2">
        <v>7.0</v>
      </c>
      <c r="K752" s="2">
        <v>60.0</v>
      </c>
      <c r="L752" s="2">
        <v>8.0</v>
      </c>
      <c r="M752" s="2">
        <v>35.0</v>
      </c>
      <c r="N752" s="2" t="s">
        <v>128</v>
      </c>
      <c r="O752" s="2">
        <v>0.0</v>
      </c>
      <c r="P752" s="2" t="s">
        <v>193</v>
      </c>
      <c r="R752" t="str">
        <f t="shared" si="2"/>
        <v>shoes (brand is TBD… probably Adidas or Puma)</v>
      </c>
      <c r="S752" s="2" t="s">
        <v>130</v>
      </c>
      <c r="U752" t="str">
        <f t="shared" si="3"/>
        <v>“Machine learning for life”</v>
      </c>
      <c r="V752" s="2">
        <v>1.0</v>
      </c>
      <c r="W752" s="2" t="s">
        <v>315</v>
      </c>
      <c r="Y752" t="str">
        <f t="shared" si="4"/>
        <v>Software Engineer</v>
      </c>
      <c r="Z752" s="2" t="s">
        <v>111</v>
      </c>
      <c r="AB752" t="str">
        <f t="shared" si="5"/>
        <v>Individual Contributor</v>
      </c>
      <c r="AC752" s="2" t="s">
        <v>228</v>
      </c>
      <c r="AE752" t="str">
        <f t="shared" si="6"/>
        <v>Healthcare and Pharmaceuticals</v>
      </c>
      <c r="AF752" s="2">
        <v>20.0</v>
      </c>
      <c r="AG752" s="2" t="s">
        <v>3480</v>
      </c>
      <c r="AH752" s="2" t="s">
        <v>78</v>
      </c>
      <c r="AI752" s="11">
        <f>if(surveydata3!AE751="", 0, 1)</f>
        <v>0</v>
      </c>
      <c r="AJ752" s="11">
        <f>if(surveydata3!AF751="", 0, 1)</f>
        <v>0</v>
      </c>
      <c r="AK752" s="11">
        <f>if(surveydata3!AG751="", 0, 1)</f>
        <v>0</v>
      </c>
      <c r="AL752" s="11">
        <f>if(surveydata3!AH751="", 0, 1)</f>
        <v>0</v>
      </c>
      <c r="AM752" s="11">
        <f>if(surveydata3!AI751="", 0, 1)</f>
        <v>0</v>
      </c>
      <c r="AN752" s="11">
        <f>if(surveydata3!AJ751="", 0, 1)</f>
        <v>1</v>
      </c>
      <c r="AO752" s="11">
        <f>if(surveydata3!AK751="", 0, 1)</f>
        <v>0</v>
      </c>
      <c r="AP752" s="11">
        <f>if(surveydata3!AL751="", 0, 1)</f>
        <v>0</v>
      </c>
      <c r="AQ752" s="11">
        <f>if(surveydata3!AM751="", 0, 1)</f>
        <v>0</v>
      </c>
      <c r="AR752" s="11">
        <f>if(surveydata3!AN751="", 0, 1)</f>
        <v>0</v>
      </c>
      <c r="AS752" s="2" t="s">
        <v>79</v>
      </c>
      <c r="AU752" t="str">
        <f t="shared" si="7"/>
        <v>Slack Channel</v>
      </c>
      <c r="AV752" s="2">
        <v>3.0</v>
      </c>
      <c r="AX752">
        <f t="shared" si="8"/>
        <v>3</v>
      </c>
      <c r="AY752" s="2">
        <v>1.0</v>
      </c>
      <c r="BA752">
        <f t="shared" si="9"/>
        <v>1</v>
      </c>
      <c r="BB752" s="2">
        <v>100.0</v>
      </c>
      <c r="BC752" s="2" t="s">
        <v>3481</v>
      </c>
      <c r="BD752" s="2" t="s">
        <v>101</v>
      </c>
      <c r="BF752" t="str">
        <f t="shared" si="10"/>
        <v>Google</v>
      </c>
      <c r="BG752" s="2">
        <v>10.0</v>
      </c>
      <c r="BH752" s="2" t="s">
        <v>3482</v>
      </c>
      <c r="BI752" s="2" t="s">
        <v>3483</v>
      </c>
      <c r="BK752" s="2">
        <v>0.0</v>
      </c>
    </row>
    <row r="753">
      <c r="A753" s="2">
        <v>750.0</v>
      </c>
      <c r="B753">
        <f>if(surveydata3!D752="", 0, 1)</f>
        <v>0</v>
      </c>
      <c r="C753">
        <f>if(surveydata3!E752="", 0, 1)</f>
        <v>0</v>
      </c>
      <c r="D753">
        <f>if(surveydata3!F752="", 0, 1)</f>
        <v>0</v>
      </c>
      <c r="E753">
        <f>if(surveydata3!G752="", 0, 1)</f>
        <v>0</v>
      </c>
      <c r="F753">
        <f>if(surveydata3!H752="", 0, 1)</f>
        <v>1</v>
      </c>
      <c r="G753">
        <f>if(surveydata3!I752="", 0, 1)</f>
        <v>0</v>
      </c>
      <c r="H753" s="4">
        <v>31994.0</v>
      </c>
      <c r="I753" s="2">
        <f t="shared" si="1"/>
        <v>31</v>
      </c>
      <c r="J753" s="2">
        <v>8.0</v>
      </c>
      <c r="K753" s="2">
        <v>45.0</v>
      </c>
      <c r="L753" s="2">
        <v>12.0</v>
      </c>
      <c r="M753" s="2">
        <v>12.0</v>
      </c>
      <c r="N753" s="2" t="s">
        <v>291</v>
      </c>
      <c r="O753" s="2">
        <v>0.0</v>
      </c>
      <c r="P753" s="2" t="s">
        <v>71</v>
      </c>
      <c r="R753" t="str">
        <f t="shared" si="2"/>
        <v>hoodie</v>
      </c>
      <c r="S753" s="2" t="s">
        <v>135</v>
      </c>
      <c r="U753" t="str">
        <f t="shared" si="3"/>
        <v>“A quality life demands quality questions”</v>
      </c>
      <c r="V753" s="2">
        <v>1.0</v>
      </c>
      <c r="W753" s="2" t="s">
        <v>803</v>
      </c>
      <c r="Y753" t="str">
        <f t="shared" si="4"/>
        <v>Marketing</v>
      </c>
      <c r="Z753" s="2" t="s">
        <v>111</v>
      </c>
      <c r="AB753" t="str">
        <f t="shared" si="5"/>
        <v>Individual Contributor</v>
      </c>
      <c r="AC753" s="2" t="s">
        <v>138</v>
      </c>
      <c r="AE753" t="str">
        <f t="shared" si="6"/>
        <v>Entertainment &amp; Leisure</v>
      </c>
      <c r="AF753" s="2">
        <v>5.0</v>
      </c>
      <c r="AG753" s="2" t="s">
        <v>3484</v>
      </c>
      <c r="AH753" s="2" t="s">
        <v>78</v>
      </c>
      <c r="AI753" s="11">
        <f>if(surveydata3!AE752="", 0, 1)</f>
        <v>0</v>
      </c>
      <c r="AJ753" s="11">
        <f>if(surveydata3!AF752="", 0, 1)</f>
        <v>0</v>
      </c>
      <c r="AK753" s="11">
        <f>if(surveydata3!AG752="", 0, 1)</f>
        <v>0</v>
      </c>
      <c r="AL753" s="11">
        <f>if(surveydata3!AH752="", 0, 1)</f>
        <v>0</v>
      </c>
      <c r="AM753" s="11">
        <f>if(surveydata3!AI752="", 0, 1)</f>
        <v>0</v>
      </c>
      <c r="AN753" s="11">
        <f>if(surveydata3!AJ752="", 0, 1)</f>
        <v>1</v>
      </c>
      <c r="AO753" s="11">
        <f>if(surveydata3!AK752="", 0, 1)</f>
        <v>0</v>
      </c>
      <c r="AP753" s="11">
        <f>if(surveydata3!AL752="", 0, 1)</f>
        <v>0</v>
      </c>
      <c r="AQ753" s="11">
        <f>if(surveydata3!AM752="", 0, 1)</f>
        <v>0</v>
      </c>
      <c r="AR753" s="11">
        <f>if(surveydata3!AN752="", 0, 1)</f>
        <v>0</v>
      </c>
      <c r="AS753" s="2" t="s">
        <v>97</v>
      </c>
      <c r="AU753" t="str">
        <f t="shared" si="7"/>
        <v>Forums</v>
      </c>
      <c r="AV753" s="2">
        <v>2.0</v>
      </c>
      <c r="AX753">
        <f t="shared" si="8"/>
        <v>2</v>
      </c>
      <c r="AY753" s="2">
        <v>4.0</v>
      </c>
      <c r="BA753">
        <f t="shared" si="9"/>
        <v>4</v>
      </c>
      <c r="BB753" s="2">
        <v>6.0</v>
      </c>
      <c r="BC753" s="2" t="s">
        <v>3485</v>
      </c>
      <c r="BD753" s="2" t="s">
        <v>294</v>
      </c>
      <c r="BF753" t="str">
        <f t="shared" si="10"/>
        <v>Twitter</v>
      </c>
      <c r="BG753" s="2">
        <v>8.0</v>
      </c>
      <c r="BH753" s="2" t="s">
        <v>3486</v>
      </c>
      <c r="BI753" s="2" t="s">
        <v>3487</v>
      </c>
      <c r="BJ753" s="2" t="s">
        <v>3488</v>
      </c>
      <c r="BK753" s="2">
        <v>1.0</v>
      </c>
    </row>
    <row r="754">
      <c r="A754" s="2">
        <v>751.0</v>
      </c>
      <c r="B754">
        <f>if(surveydata3!D753="", 0, 1)</f>
        <v>0</v>
      </c>
      <c r="C754">
        <f>if(surveydata3!E753="", 0, 1)</f>
        <v>1</v>
      </c>
      <c r="D754">
        <f>if(surveydata3!F753="", 0, 1)</f>
        <v>0</v>
      </c>
      <c r="E754">
        <f>if(surveydata3!G753="", 0, 1)</f>
        <v>0</v>
      </c>
      <c r="F754">
        <f>if(surveydata3!H753="", 0, 1)</f>
        <v>0</v>
      </c>
      <c r="G754">
        <f>if(surveydata3!I753="", 0, 1)</f>
        <v>0</v>
      </c>
      <c r="H754" s="4">
        <v>33675.0</v>
      </c>
      <c r="I754" s="2">
        <f t="shared" si="1"/>
        <v>26</v>
      </c>
      <c r="J754" s="2">
        <v>7.0</v>
      </c>
      <c r="K754" s="2">
        <v>100.0</v>
      </c>
      <c r="L754" s="2">
        <v>7.0</v>
      </c>
      <c r="M754" s="2">
        <v>10.0</v>
      </c>
      <c r="N754" s="2" t="s">
        <v>437</v>
      </c>
      <c r="O754" s="2">
        <v>1.0</v>
      </c>
      <c r="R754" t="str">
        <f t="shared" si="2"/>
        <v/>
      </c>
      <c r="U754" t="str">
        <f t="shared" si="3"/>
        <v/>
      </c>
      <c r="V754" s="2">
        <v>1.0</v>
      </c>
      <c r="W754" s="2" t="s">
        <v>224</v>
      </c>
      <c r="Y754" t="str">
        <f t="shared" si="4"/>
        <v>Data Scientist</v>
      </c>
      <c r="Z754" s="2" t="s">
        <v>111</v>
      </c>
      <c r="AB754" t="str">
        <f t="shared" si="5"/>
        <v>Individual Contributor</v>
      </c>
      <c r="AC754" s="2" t="s">
        <v>123</v>
      </c>
      <c r="AE754" t="str">
        <f t="shared" si="6"/>
        <v>Technology &amp; Internet</v>
      </c>
      <c r="AF754" s="2">
        <v>1.0</v>
      </c>
      <c r="AG754" s="2" t="s">
        <v>979</v>
      </c>
      <c r="AH754" s="2" t="s">
        <v>114</v>
      </c>
      <c r="AI754" s="11">
        <f>if(surveydata3!AE753="", 0, 1)</f>
        <v>0</v>
      </c>
      <c r="AJ754" s="11">
        <f>if(surveydata3!AF753="", 0, 1)</f>
        <v>0</v>
      </c>
      <c r="AK754" s="11">
        <f>if(surveydata3!AG753="", 0, 1)</f>
        <v>0</v>
      </c>
      <c r="AL754" s="11">
        <f>if(surveydata3!AH753="", 0, 1)</f>
        <v>1</v>
      </c>
      <c r="AM754" s="11">
        <f>if(surveydata3!AI753="", 0, 1)</f>
        <v>0</v>
      </c>
      <c r="AN754" s="11">
        <f>if(surveydata3!AJ753="", 0, 1)</f>
        <v>0</v>
      </c>
      <c r="AO754" s="11">
        <f>if(surveydata3!AK753="", 0, 1)</f>
        <v>0</v>
      </c>
      <c r="AP754" s="11">
        <f>if(surveydata3!AL753="", 0, 1)</f>
        <v>0</v>
      </c>
      <c r="AQ754" s="11">
        <f>if(surveydata3!AM753="", 0, 1)</f>
        <v>0</v>
      </c>
      <c r="AR754" s="11">
        <f>if(surveydata3!AN753="", 0, 1)</f>
        <v>0</v>
      </c>
      <c r="AS754" s="2" t="s">
        <v>116</v>
      </c>
      <c r="AU754" t="str">
        <f t="shared" si="7"/>
        <v>Stack Overflow</v>
      </c>
      <c r="AW754" s="2">
        <v>10.0</v>
      </c>
      <c r="AX754">
        <f t="shared" si="8"/>
        <v>10</v>
      </c>
      <c r="AY754" s="2">
        <v>5.0</v>
      </c>
      <c r="BA754">
        <f t="shared" si="9"/>
        <v>5</v>
      </c>
      <c r="BB754" s="2">
        <v>200.0</v>
      </c>
      <c r="BC754" s="2" t="s">
        <v>3489</v>
      </c>
      <c r="BD754" s="2" t="s">
        <v>84</v>
      </c>
      <c r="BF754" t="str">
        <f t="shared" si="10"/>
        <v>Friend / word of mouth</v>
      </c>
      <c r="BG754" s="2">
        <v>9.0</v>
      </c>
      <c r="BH754" s="2" t="s">
        <v>3490</v>
      </c>
      <c r="BI754" s="2" t="s">
        <v>3491</v>
      </c>
      <c r="BK754" s="2">
        <v>1.0</v>
      </c>
    </row>
    <row r="755">
      <c r="A755" s="2">
        <v>752.0</v>
      </c>
      <c r="B755">
        <f>if(surveydata3!D754="", 0, 1)</f>
        <v>1</v>
      </c>
      <c r="C755">
        <f>if(surveydata3!E754="", 0, 1)</f>
        <v>0</v>
      </c>
      <c r="D755">
        <f>if(surveydata3!F754="", 0, 1)</f>
        <v>0</v>
      </c>
      <c r="E755">
        <f>if(surveydata3!G754="", 0, 1)</f>
        <v>0</v>
      </c>
      <c r="F755">
        <f>if(surveydata3!H754="", 0, 1)</f>
        <v>0</v>
      </c>
      <c r="G755">
        <f>if(surveydata3!I754="", 0, 1)</f>
        <v>0</v>
      </c>
      <c r="H755" s="4">
        <v>31258.0</v>
      </c>
      <c r="I755" s="2">
        <f t="shared" si="1"/>
        <v>33</v>
      </c>
      <c r="J755" s="2">
        <v>6.0</v>
      </c>
      <c r="K755" s="2">
        <v>25.0</v>
      </c>
      <c r="L755" s="2">
        <v>14.0</v>
      </c>
      <c r="M755" s="2">
        <v>1.0</v>
      </c>
      <c r="N755" s="2" t="s">
        <v>106</v>
      </c>
      <c r="O755" s="2">
        <v>1.0</v>
      </c>
      <c r="R755" t="str">
        <f t="shared" si="2"/>
        <v/>
      </c>
      <c r="U755" t="str">
        <f t="shared" si="3"/>
        <v/>
      </c>
      <c r="V755" s="2">
        <v>1.0</v>
      </c>
      <c r="W755" s="2" t="s">
        <v>35</v>
      </c>
      <c r="Y755" t="str">
        <f t="shared" si="4"/>
        <v>Data Analyst</v>
      </c>
      <c r="Z755" s="2" t="s">
        <v>111</v>
      </c>
      <c r="AB755" t="str">
        <f t="shared" si="5"/>
        <v>Individual Contributor</v>
      </c>
      <c r="AC755" s="2" t="s">
        <v>322</v>
      </c>
      <c r="AE755" t="str">
        <f t="shared" si="6"/>
        <v>Insurance</v>
      </c>
      <c r="AF755" s="2">
        <v>1.0</v>
      </c>
      <c r="AG755" s="2" t="s">
        <v>3492</v>
      </c>
      <c r="AH755" s="2" t="s">
        <v>464</v>
      </c>
      <c r="AI755" s="11">
        <f>if(surveydata3!AE754="", 0, 1)</f>
        <v>0</v>
      </c>
      <c r="AJ755" s="11">
        <f>if(surveydata3!AF754="", 0, 1)</f>
        <v>0</v>
      </c>
      <c r="AK755" s="11">
        <f>if(surveydata3!AG754="", 0, 1)</f>
        <v>1</v>
      </c>
      <c r="AL755" s="11">
        <f>if(surveydata3!AH754="", 0, 1)</f>
        <v>0</v>
      </c>
      <c r="AM755" s="11">
        <f>if(surveydata3!AI754="", 0, 1)</f>
        <v>0</v>
      </c>
      <c r="AN755" s="11">
        <f>if(surveydata3!AJ754="", 0, 1)</f>
        <v>0</v>
      </c>
      <c r="AO755" s="11">
        <f>if(surveydata3!AK754="", 0, 1)</f>
        <v>0</v>
      </c>
      <c r="AP755" s="11">
        <f>if(surveydata3!AL754="", 0, 1)</f>
        <v>0</v>
      </c>
      <c r="AQ755" s="11">
        <f>if(surveydata3!AM754="", 0, 1)</f>
        <v>0</v>
      </c>
      <c r="AR755" s="11">
        <f>if(surveydata3!AN754="", 0, 1)</f>
        <v>0</v>
      </c>
      <c r="AS755" s="2" t="s">
        <v>116</v>
      </c>
      <c r="AU755" t="str">
        <f t="shared" si="7"/>
        <v>Stack Overflow</v>
      </c>
      <c r="AV755" s="2">
        <v>6.0</v>
      </c>
      <c r="AX755">
        <f t="shared" si="8"/>
        <v>6</v>
      </c>
      <c r="AY755" s="2">
        <v>5.0</v>
      </c>
      <c r="BA755">
        <f t="shared" si="9"/>
        <v>5</v>
      </c>
      <c r="BB755" s="2">
        <v>40.0</v>
      </c>
      <c r="BC755" s="2" t="s">
        <v>3493</v>
      </c>
      <c r="BD755" s="2" t="s">
        <v>101</v>
      </c>
      <c r="BF755" t="str">
        <f t="shared" si="10"/>
        <v>Google</v>
      </c>
      <c r="BG755" s="2">
        <v>8.0</v>
      </c>
      <c r="BH755" s="2" t="s">
        <v>3494</v>
      </c>
      <c r="BI755" s="2" t="s">
        <v>3495</v>
      </c>
      <c r="BJ755" s="2" t="s">
        <v>3496</v>
      </c>
      <c r="BK755" s="2">
        <v>1.0</v>
      </c>
    </row>
  </sheetData>
  <hyperlinks>
    <hyperlink r:id="rId1" ref="AG76"/>
    <hyperlink r:id="rId2" ref="AG289"/>
    <hyperlink r:id="rId3" ref="AG360"/>
    <hyperlink r:id="rId4" ref="BE470"/>
    <hyperlink r:id="rId5" ref="AG533"/>
    <hyperlink r:id="rId6" ref="AG554"/>
    <hyperlink r:id="rId7" ref="AG649"/>
    <hyperlink r:id="rId8" ref="AG655"/>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sheetData>
    <row r="1">
      <c r="A1" s="12" t="s">
        <v>57</v>
      </c>
      <c r="B1" s="12" t="s">
        <v>66</v>
      </c>
      <c r="C1" s="12" t="s">
        <v>68</v>
      </c>
      <c r="D1" s="12" t="s">
        <v>69</v>
      </c>
      <c r="E1" s="12" t="s">
        <v>73</v>
      </c>
      <c r="F1" s="12" t="s">
        <v>82</v>
      </c>
      <c r="G1" s="12" t="s">
        <v>88</v>
      </c>
      <c r="H1" s="12" t="s">
        <v>93</v>
      </c>
      <c r="I1" s="12" t="s">
        <v>500</v>
      </c>
      <c r="J1" s="12" t="s">
        <v>98</v>
      </c>
      <c r="K1" s="12" t="s">
        <v>104</v>
      </c>
      <c r="L1" s="12" t="s">
        <v>107</v>
      </c>
      <c r="M1" s="12" t="s">
        <v>115</v>
      </c>
      <c r="N1" s="12" t="s">
        <v>141</v>
      </c>
      <c r="O1" s="12" t="s">
        <v>144</v>
      </c>
      <c r="P1" s="12" t="s">
        <v>150</v>
      </c>
      <c r="Q1" s="12" t="s">
        <v>156</v>
      </c>
      <c r="R1" s="12" t="s">
        <v>507</v>
      </c>
      <c r="S1" s="12" t="s">
        <v>508</v>
      </c>
      <c r="T1" s="12" t="s">
        <v>164</v>
      </c>
      <c r="U1" s="12" t="s">
        <v>511</v>
      </c>
      <c r="V1" s="12" t="s">
        <v>513</v>
      </c>
      <c r="W1" s="12" t="s">
        <v>514</v>
      </c>
      <c r="X1" s="12" t="s">
        <v>190</v>
      </c>
      <c r="Y1" s="12" t="s">
        <v>194</v>
      </c>
      <c r="Z1" s="12" t="s">
        <v>198</v>
      </c>
      <c r="AA1" s="12" t="s">
        <v>203</v>
      </c>
      <c r="AB1" s="12" t="s">
        <v>208</v>
      </c>
      <c r="AC1" s="12" t="s">
        <v>212</v>
      </c>
      <c r="AD1" s="12" t="s">
        <v>214</v>
      </c>
      <c r="AE1" s="12" t="s">
        <v>218</v>
      </c>
      <c r="AF1" s="12" t="s">
        <v>223</v>
      </c>
      <c r="AG1" s="12" t="s">
        <v>225</v>
      </c>
      <c r="AH1" s="12" t="s">
        <v>226</v>
      </c>
      <c r="AI1" s="12" t="s">
        <v>227</v>
      </c>
      <c r="AJ1" s="12" t="s">
        <v>230</v>
      </c>
      <c r="AK1" s="12" t="s">
        <v>517</v>
      </c>
      <c r="AL1" s="12" t="s">
        <v>519</v>
      </c>
      <c r="AM1" s="12" t="s">
        <v>522</v>
      </c>
      <c r="AN1" s="12" t="s">
        <v>252</v>
      </c>
      <c r="AO1" s="12" t="s">
        <v>257</v>
      </c>
      <c r="AP1" s="12" t="s">
        <v>523</v>
      </c>
      <c r="AQ1" s="12" t="s">
        <v>268</v>
      </c>
      <c r="AR1" s="12" t="s">
        <v>272</v>
      </c>
      <c r="AS1" s="12" t="s">
        <v>281</v>
      </c>
      <c r="AT1" s="12" t="s">
        <v>283</v>
      </c>
      <c r="AU1" s="12" t="s">
        <v>287</v>
      </c>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row>
    <row r="2" hidden="1">
      <c r="A2" s="14">
        <v>0.0</v>
      </c>
      <c r="B2">
        <v>0.0</v>
      </c>
      <c r="C2">
        <v>0.0</v>
      </c>
      <c r="D2">
        <v>0.0</v>
      </c>
      <c r="E2">
        <v>0.0</v>
      </c>
      <c r="F2">
        <v>0.0</v>
      </c>
      <c r="G2">
        <v>0.0</v>
      </c>
      <c r="H2" s="14">
        <v>31490.0</v>
      </c>
      <c r="I2" s="14">
        <v>32.0</v>
      </c>
      <c r="N2" s="14" t="s">
        <v>70</v>
      </c>
      <c r="O2" s="14">
        <v>1.0</v>
      </c>
      <c r="P2" s="14" t="s">
        <v>71</v>
      </c>
      <c r="R2" t="s">
        <v>71</v>
      </c>
      <c r="S2" t="s">
        <v>72</v>
      </c>
      <c r="T2" s="14">
        <v>1.0</v>
      </c>
      <c r="U2" t="s">
        <v>74</v>
      </c>
      <c r="V2" t="s">
        <v>75</v>
      </c>
      <c r="W2" t="s">
        <v>76</v>
      </c>
      <c r="Y2" s="14" t="s">
        <v>77</v>
      </c>
      <c r="Z2" s="14" t="s">
        <v>78</v>
      </c>
      <c r="AA2">
        <v>0.0</v>
      </c>
      <c r="AB2">
        <v>1.0</v>
      </c>
      <c r="AC2">
        <v>0.0</v>
      </c>
      <c r="AD2">
        <v>0.0</v>
      </c>
      <c r="AE2">
        <v>0.0</v>
      </c>
      <c r="AF2">
        <v>0.0</v>
      </c>
      <c r="AG2">
        <v>0.0</v>
      </c>
      <c r="AH2">
        <v>0.0</v>
      </c>
      <c r="AI2">
        <v>0.0</v>
      </c>
      <c r="AJ2">
        <v>0.0</v>
      </c>
      <c r="AK2" t="s">
        <v>79</v>
      </c>
      <c r="AL2" t="s">
        <v>80</v>
      </c>
      <c r="AM2" t="s">
        <v>81</v>
      </c>
      <c r="AO2" s="14" t="s">
        <v>83</v>
      </c>
      <c r="AP2" t="s">
        <v>84</v>
      </c>
      <c r="AQ2" s="14">
        <v>10.0</v>
      </c>
      <c r="AR2" s="14" t="s">
        <v>85</v>
      </c>
      <c r="AT2" s="14" t="s">
        <v>86</v>
      </c>
    </row>
    <row r="3" hidden="1">
      <c r="A3" s="14">
        <v>1.0</v>
      </c>
      <c r="B3">
        <v>0.0</v>
      </c>
      <c r="C3">
        <v>0.0</v>
      </c>
      <c r="D3">
        <v>0.0</v>
      </c>
      <c r="E3">
        <v>0.0</v>
      </c>
      <c r="F3">
        <v>0.0</v>
      </c>
      <c r="G3">
        <v>0.0</v>
      </c>
      <c r="H3" s="14">
        <v>29466.0</v>
      </c>
      <c r="I3" s="14">
        <v>38.0</v>
      </c>
      <c r="N3" s="14" t="s">
        <v>87</v>
      </c>
      <c r="O3" s="14">
        <v>1.0</v>
      </c>
      <c r="P3" s="14" t="s">
        <v>89</v>
      </c>
      <c r="R3" t="s">
        <v>89</v>
      </c>
      <c r="S3" t="s">
        <v>90</v>
      </c>
      <c r="T3" s="14">
        <v>1.0</v>
      </c>
      <c r="U3" t="s">
        <v>91</v>
      </c>
      <c r="V3" t="s">
        <v>75</v>
      </c>
      <c r="W3" t="s">
        <v>76</v>
      </c>
      <c r="Y3" s="14" t="s">
        <v>94</v>
      </c>
      <c r="Z3" s="14" t="s">
        <v>96</v>
      </c>
      <c r="AA3">
        <v>0.0</v>
      </c>
      <c r="AB3">
        <v>0.0</v>
      </c>
      <c r="AC3">
        <v>0.0</v>
      </c>
      <c r="AD3">
        <v>1.0</v>
      </c>
      <c r="AE3">
        <v>1.0</v>
      </c>
      <c r="AF3">
        <v>0.0</v>
      </c>
      <c r="AG3">
        <v>0.0</v>
      </c>
      <c r="AH3">
        <v>0.0</v>
      </c>
      <c r="AI3">
        <v>0.0</v>
      </c>
      <c r="AJ3">
        <v>0.0</v>
      </c>
      <c r="AK3" t="s">
        <v>97</v>
      </c>
      <c r="AL3" t="s">
        <v>80</v>
      </c>
      <c r="AM3" t="s">
        <v>80</v>
      </c>
      <c r="AO3" s="14" t="s">
        <v>100</v>
      </c>
      <c r="AP3" t="s">
        <v>101</v>
      </c>
      <c r="AQ3" s="14">
        <v>10.0</v>
      </c>
      <c r="AR3" s="14" t="s">
        <v>102</v>
      </c>
      <c r="AT3" s="14" t="s">
        <v>103</v>
      </c>
    </row>
    <row r="4">
      <c r="A4" s="14">
        <v>2.0</v>
      </c>
      <c r="B4">
        <v>1.0</v>
      </c>
      <c r="C4">
        <v>0.0</v>
      </c>
      <c r="D4">
        <v>0.0</v>
      </c>
      <c r="E4">
        <v>0.0</v>
      </c>
      <c r="F4">
        <v>0.0</v>
      </c>
      <c r="G4">
        <v>0.0</v>
      </c>
      <c r="H4" s="14">
        <v>32196.0</v>
      </c>
      <c r="I4" s="14">
        <v>30.0</v>
      </c>
      <c r="J4" s="14">
        <v>7.0</v>
      </c>
      <c r="K4" s="14">
        <v>45.0</v>
      </c>
      <c r="L4" s="14">
        <v>8.0</v>
      </c>
      <c r="M4" s="14">
        <v>2.0</v>
      </c>
      <c r="N4" s="14" t="s">
        <v>106</v>
      </c>
      <c r="O4" s="14">
        <v>0.0</v>
      </c>
      <c r="P4" s="14" t="s">
        <v>108</v>
      </c>
      <c r="R4" t="s">
        <v>108</v>
      </c>
      <c r="S4" t="s">
        <v>90</v>
      </c>
      <c r="T4" s="14">
        <v>1.0</v>
      </c>
      <c r="U4" t="s">
        <v>110</v>
      </c>
      <c r="V4" t="s">
        <v>111</v>
      </c>
      <c r="W4" t="s">
        <v>112</v>
      </c>
      <c r="X4" s="14">
        <v>3.0</v>
      </c>
      <c r="Y4" s="14" t="s">
        <v>113</v>
      </c>
      <c r="Z4" s="14" t="s">
        <v>114</v>
      </c>
      <c r="AA4">
        <v>0.0</v>
      </c>
      <c r="AB4">
        <v>0.0</v>
      </c>
      <c r="AC4">
        <v>1.0</v>
      </c>
      <c r="AD4">
        <v>0.0</v>
      </c>
      <c r="AE4">
        <v>0.0</v>
      </c>
      <c r="AF4">
        <v>0.0</v>
      </c>
      <c r="AG4">
        <v>0.0</v>
      </c>
      <c r="AH4">
        <v>0.0</v>
      </c>
      <c r="AI4">
        <v>0.0</v>
      </c>
      <c r="AJ4">
        <v>0.0</v>
      </c>
      <c r="AK4" t="s">
        <v>116</v>
      </c>
      <c r="AL4">
        <v>20.0</v>
      </c>
      <c r="AM4">
        <v>15.0</v>
      </c>
      <c r="AN4" s="14">
        <v>15.0</v>
      </c>
      <c r="AO4" s="14" t="s">
        <v>117</v>
      </c>
      <c r="AP4" t="s">
        <v>101</v>
      </c>
      <c r="AQ4" s="14">
        <v>8.0</v>
      </c>
      <c r="AR4" s="14" t="s">
        <v>118</v>
      </c>
      <c r="AS4" s="14" t="s">
        <v>119</v>
      </c>
    </row>
    <row r="5">
      <c r="A5" s="14">
        <v>3.0</v>
      </c>
      <c r="B5">
        <v>0.0</v>
      </c>
      <c r="C5">
        <v>0.0</v>
      </c>
      <c r="D5">
        <v>0.0</v>
      </c>
      <c r="E5">
        <v>0.0</v>
      </c>
      <c r="F5">
        <v>1.0</v>
      </c>
      <c r="G5">
        <v>0.0</v>
      </c>
      <c r="H5" s="14">
        <v>29812.0</v>
      </c>
      <c r="I5" s="14">
        <v>37.0</v>
      </c>
      <c r="J5" s="14">
        <v>7.0</v>
      </c>
      <c r="K5" s="14">
        <v>30.0</v>
      </c>
      <c r="L5" s="14">
        <v>5.0</v>
      </c>
      <c r="M5" s="14">
        <v>10.0</v>
      </c>
      <c r="N5" s="14" t="s">
        <v>120</v>
      </c>
      <c r="O5" s="14">
        <v>1.0</v>
      </c>
      <c r="P5" s="14" t="s">
        <v>89</v>
      </c>
      <c r="R5" t="s">
        <v>89</v>
      </c>
      <c r="S5" t="s">
        <v>90</v>
      </c>
      <c r="T5" s="14">
        <v>1.0</v>
      </c>
      <c r="U5" t="s">
        <v>121</v>
      </c>
      <c r="V5" t="s">
        <v>122</v>
      </c>
      <c r="W5" t="s">
        <v>123</v>
      </c>
      <c r="X5" s="14">
        <v>10.0</v>
      </c>
      <c r="Y5" s="14" t="s">
        <v>124</v>
      </c>
      <c r="Z5" s="14" t="s">
        <v>96</v>
      </c>
      <c r="AA5">
        <v>0.0</v>
      </c>
      <c r="AB5">
        <v>0.0</v>
      </c>
      <c r="AC5">
        <v>1.0</v>
      </c>
      <c r="AD5">
        <v>1.0</v>
      </c>
      <c r="AE5">
        <v>0.0</v>
      </c>
      <c r="AF5">
        <v>0.0</v>
      </c>
      <c r="AG5">
        <v>0.0</v>
      </c>
      <c r="AH5">
        <v>0.0</v>
      </c>
      <c r="AI5">
        <v>0.0</v>
      </c>
      <c r="AJ5">
        <v>0.0</v>
      </c>
      <c r="AK5" t="s">
        <v>79</v>
      </c>
      <c r="AL5">
        <v>5.0</v>
      </c>
      <c r="AM5">
        <v>6.0</v>
      </c>
      <c r="AN5" s="14">
        <v>7.0</v>
      </c>
      <c r="AO5" s="14" t="s">
        <v>125</v>
      </c>
      <c r="AP5" t="s">
        <v>101</v>
      </c>
      <c r="AQ5" s="14">
        <v>10.0</v>
      </c>
      <c r="AR5" s="14" t="s">
        <v>126</v>
      </c>
      <c r="AS5" s="14" t="s">
        <v>127</v>
      </c>
    </row>
    <row r="6">
      <c r="A6" s="14">
        <v>4.0</v>
      </c>
      <c r="B6">
        <v>1.0</v>
      </c>
      <c r="C6">
        <v>0.0</v>
      </c>
      <c r="D6">
        <v>0.0</v>
      </c>
      <c r="E6">
        <v>0.0</v>
      </c>
      <c r="F6">
        <v>0.0</v>
      </c>
      <c r="G6">
        <v>0.0</v>
      </c>
      <c r="H6" s="14">
        <v>34359.0</v>
      </c>
      <c r="I6" s="14">
        <v>24.0</v>
      </c>
      <c r="J6" s="14">
        <v>8.0</v>
      </c>
      <c r="K6" s="14">
        <v>65.0</v>
      </c>
      <c r="L6" s="14">
        <v>610.0</v>
      </c>
      <c r="M6" s="14">
        <v>45.0</v>
      </c>
      <c r="N6" s="14" t="s">
        <v>128</v>
      </c>
      <c r="O6" s="14">
        <v>0.0</v>
      </c>
      <c r="P6" s="14" t="s">
        <v>129</v>
      </c>
      <c r="R6" t="s">
        <v>129</v>
      </c>
      <c r="S6" t="s">
        <v>130</v>
      </c>
      <c r="T6" s="14">
        <v>1.0</v>
      </c>
      <c r="U6" t="s">
        <v>36</v>
      </c>
      <c r="V6" t="s">
        <v>111</v>
      </c>
      <c r="W6" t="s">
        <v>123</v>
      </c>
      <c r="X6" s="14">
        <v>0.0</v>
      </c>
      <c r="Y6" s="14" t="s">
        <v>131</v>
      </c>
      <c r="Z6" s="14" t="s">
        <v>78</v>
      </c>
      <c r="AA6">
        <v>0.0</v>
      </c>
      <c r="AB6">
        <v>0.0</v>
      </c>
      <c r="AC6">
        <v>0.0</v>
      </c>
      <c r="AD6">
        <v>1.0</v>
      </c>
      <c r="AE6">
        <v>0.0</v>
      </c>
      <c r="AF6">
        <v>0.0</v>
      </c>
      <c r="AG6">
        <v>0.0</v>
      </c>
      <c r="AH6">
        <v>0.0</v>
      </c>
      <c r="AI6">
        <v>0.0</v>
      </c>
      <c r="AJ6">
        <v>0.0</v>
      </c>
      <c r="AK6" t="s">
        <v>97</v>
      </c>
      <c r="AL6">
        <v>2.0</v>
      </c>
      <c r="AM6">
        <v>1.0</v>
      </c>
      <c r="AN6" s="14">
        <v>1.0</v>
      </c>
      <c r="AO6" s="14" t="s">
        <v>41</v>
      </c>
      <c r="AP6" t="s">
        <v>101</v>
      </c>
      <c r="AQ6" s="14">
        <v>5.0</v>
      </c>
      <c r="AR6" s="14" t="s">
        <v>132</v>
      </c>
      <c r="AS6" s="14" t="s">
        <v>133</v>
      </c>
    </row>
    <row r="7">
      <c r="A7" s="14">
        <v>5.0</v>
      </c>
      <c r="B7">
        <v>1.0</v>
      </c>
      <c r="C7">
        <v>0.0</v>
      </c>
      <c r="D7">
        <v>0.0</v>
      </c>
      <c r="E7">
        <v>0.0</v>
      </c>
      <c r="F7">
        <v>0.0</v>
      </c>
      <c r="G7">
        <v>0.0</v>
      </c>
      <c r="H7" s="14">
        <v>33315.0</v>
      </c>
      <c r="I7" s="14">
        <v>27.0</v>
      </c>
      <c r="J7" s="14">
        <v>6.0</v>
      </c>
      <c r="K7" s="14">
        <v>240.0</v>
      </c>
      <c r="L7" s="14">
        <v>6.0</v>
      </c>
      <c r="M7" s="14">
        <v>25.0</v>
      </c>
      <c r="N7" s="14" t="s">
        <v>134</v>
      </c>
      <c r="O7" s="14">
        <v>0.0</v>
      </c>
      <c r="P7" s="14" t="s">
        <v>71</v>
      </c>
      <c r="R7" t="s">
        <v>71</v>
      </c>
      <c r="S7" t="s">
        <v>135</v>
      </c>
      <c r="T7" s="14">
        <v>1.0</v>
      </c>
      <c r="U7" t="s">
        <v>35</v>
      </c>
      <c r="V7" t="s">
        <v>136</v>
      </c>
      <c r="W7" t="s">
        <v>138</v>
      </c>
      <c r="X7" s="14">
        <v>0.0</v>
      </c>
      <c r="Y7" s="14" t="s">
        <v>139</v>
      </c>
      <c r="Z7" s="14" t="s">
        <v>114</v>
      </c>
      <c r="AA7">
        <v>0.0</v>
      </c>
      <c r="AB7">
        <v>0.0</v>
      </c>
      <c r="AC7">
        <v>1.0</v>
      </c>
      <c r="AD7">
        <v>0.0</v>
      </c>
      <c r="AE7">
        <v>0.0</v>
      </c>
      <c r="AF7">
        <v>0.0</v>
      </c>
      <c r="AG7">
        <v>0.0</v>
      </c>
      <c r="AH7">
        <v>0.0</v>
      </c>
      <c r="AI7">
        <v>0.0</v>
      </c>
      <c r="AJ7">
        <v>0.0</v>
      </c>
      <c r="AK7" t="s">
        <v>97</v>
      </c>
      <c r="AL7">
        <v>3.0</v>
      </c>
      <c r="AM7">
        <v>4.0</v>
      </c>
      <c r="AN7" s="14">
        <v>5.0</v>
      </c>
      <c r="AO7" s="14" t="s">
        <v>140</v>
      </c>
      <c r="AP7" t="s">
        <v>84</v>
      </c>
      <c r="AQ7" s="14">
        <v>10.0</v>
      </c>
      <c r="AR7" s="14" t="s">
        <v>142</v>
      </c>
    </row>
    <row r="8">
      <c r="A8" s="14">
        <v>6.0</v>
      </c>
      <c r="B8">
        <v>1.0</v>
      </c>
      <c r="C8">
        <v>0.0</v>
      </c>
      <c r="D8">
        <v>0.0</v>
      </c>
      <c r="E8">
        <v>0.0</v>
      </c>
      <c r="F8">
        <v>0.0</v>
      </c>
      <c r="G8">
        <v>0.0</v>
      </c>
      <c r="H8" s="14">
        <v>31511.0</v>
      </c>
      <c r="I8" s="14">
        <v>32.0</v>
      </c>
      <c r="J8" s="14">
        <v>8.0</v>
      </c>
      <c r="K8" s="14">
        <v>0.0</v>
      </c>
      <c r="L8" s="14">
        <v>10.0</v>
      </c>
      <c r="M8" s="14">
        <v>50.0</v>
      </c>
      <c r="N8" s="14" t="s">
        <v>128</v>
      </c>
      <c r="O8" s="14">
        <v>1.0</v>
      </c>
      <c r="P8" s="14" t="s">
        <v>108</v>
      </c>
      <c r="R8" t="s">
        <v>108</v>
      </c>
      <c r="S8" t="s">
        <v>130</v>
      </c>
      <c r="T8" s="14">
        <v>1.0</v>
      </c>
      <c r="U8" t="s">
        <v>145</v>
      </c>
      <c r="V8" t="s">
        <v>147</v>
      </c>
      <c r="W8" t="s">
        <v>148</v>
      </c>
      <c r="X8" s="14">
        <v>4.0</v>
      </c>
      <c r="Y8" s="14" t="s">
        <v>149</v>
      </c>
      <c r="Z8" s="14" t="s">
        <v>114</v>
      </c>
      <c r="AA8">
        <v>0.0</v>
      </c>
      <c r="AB8">
        <v>0.0</v>
      </c>
      <c r="AC8">
        <v>0.0</v>
      </c>
      <c r="AD8">
        <v>0.0</v>
      </c>
      <c r="AE8">
        <v>1.0</v>
      </c>
      <c r="AF8">
        <v>0.0</v>
      </c>
      <c r="AG8">
        <v>0.0</v>
      </c>
      <c r="AH8">
        <v>0.0</v>
      </c>
      <c r="AI8">
        <v>0.0</v>
      </c>
      <c r="AJ8">
        <v>0.0</v>
      </c>
      <c r="AK8" t="s">
        <v>97</v>
      </c>
      <c r="AL8">
        <v>6.0</v>
      </c>
      <c r="AM8">
        <v>4.0</v>
      </c>
      <c r="AN8" s="14">
        <v>5.0</v>
      </c>
      <c r="AO8" s="14" t="s">
        <v>151</v>
      </c>
      <c r="AP8" t="s">
        <v>101</v>
      </c>
      <c r="AQ8" s="14">
        <v>10.0</v>
      </c>
      <c r="AR8" s="14" t="s">
        <v>153</v>
      </c>
      <c r="AT8" s="14" t="s">
        <v>154</v>
      </c>
    </row>
    <row r="9" hidden="1">
      <c r="A9" s="14">
        <v>7.0</v>
      </c>
      <c r="B9">
        <v>0.0</v>
      </c>
      <c r="C9">
        <v>0.0</v>
      </c>
      <c r="D9">
        <v>1.0</v>
      </c>
      <c r="E9">
        <v>0.0</v>
      </c>
      <c r="F9">
        <v>0.0</v>
      </c>
      <c r="G9">
        <v>0.0</v>
      </c>
      <c r="H9" s="14">
        <v>30813.0</v>
      </c>
      <c r="I9" s="14">
        <v>34.0</v>
      </c>
      <c r="J9" s="14">
        <v>6.0</v>
      </c>
      <c r="K9" s="14">
        <v>35.0</v>
      </c>
      <c r="L9" s="14">
        <v>8.0</v>
      </c>
      <c r="M9" s="14">
        <v>18.0</v>
      </c>
      <c r="N9" s="14" t="s">
        <v>70</v>
      </c>
      <c r="O9" s="14">
        <v>0.0</v>
      </c>
      <c r="P9" s="14" t="s">
        <v>89</v>
      </c>
      <c r="R9" t="s">
        <v>89</v>
      </c>
      <c r="S9" t="s">
        <v>130</v>
      </c>
      <c r="T9" s="14">
        <v>0.0</v>
      </c>
      <c r="Z9" s="14" t="s">
        <v>114</v>
      </c>
      <c r="AA9">
        <v>0.0</v>
      </c>
      <c r="AB9">
        <v>0.0</v>
      </c>
      <c r="AC9">
        <v>1.0</v>
      </c>
      <c r="AD9">
        <v>0.0</v>
      </c>
      <c r="AE9">
        <v>0.0</v>
      </c>
      <c r="AF9">
        <v>0.0</v>
      </c>
      <c r="AG9">
        <v>0.0</v>
      </c>
      <c r="AH9">
        <v>0.0</v>
      </c>
      <c r="AI9">
        <v>0.0</v>
      </c>
      <c r="AJ9">
        <v>0.0</v>
      </c>
      <c r="AK9" t="s">
        <v>79</v>
      </c>
      <c r="AL9">
        <v>43385.0</v>
      </c>
      <c r="AM9">
        <v>6.0</v>
      </c>
      <c r="AN9" s="14">
        <v>50.0</v>
      </c>
      <c r="AO9" s="14" t="s">
        <v>162</v>
      </c>
      <c r="AP9" t="s">
        <v>101</v>
      </c>
      <c r="AQ9" s="14">
        <v>8.0</v>
      </c>
      <c r="AR9" s="14" t="s">
        <v>163</v>
      </c>
      <c r="AS9" s="14" t="s">
        <v>165</v>
      </c>
      <c r="AT9" s="14" t="s">
        <v>166</v>
      </c>
    </row>
    <row r="10">
      <c r="A10" s="14">
        <v>8.0</v>
      </c>
      <c r="B10">
        <v>0.0</v>
      </c>
      <c r="C10">
        <v>0.0</v>
      </c>
      <c r="D10">
        <v>0.0</v>
      </c>
      <c r="E10">
        <v>0.0</v>
      </c>
      <c r="F10">
        <v>1.0</v>
      </c>
      <c r="G10">
        <v>0.0</v>
      </c>
      <c r="H10" s="14">
        <v>26757.0</v>
      </c>
      <c r="I10" s="14">
        <v>45.0</v>
      </c>
      <c r="J10" s="14">
        <v>8.0</v>
      </c>
      <c r="K10" s="14">
        <v>0.0</v>
      </c>
      <c r="L10" s="14">
        <v>8.0</v>
      </c>
      <c r="M10" s="14">
        <v>15.0</v>
      </c>
      <c r="N10" s="14" t="s">
        <v>167</v>
      </c>
      <c r="O10" s="14">
        <v>1.0</v>
      </c>
      <c r="P10" s="14" t="s">
        <v>172</v>
      </c>
      <c r="R10" t="s">
        <v>172</v>
      </c>
      <c r="S10" t="s">
        <v>72</v>
      </c>
      <c r="T10" s="14">
        <v>1.0</v>
      </c>
      <c r="U10" t="s">
        <v>110</v>
      </c>
      <c r="V10" t="s">
        <v>173</v>
      </c>
      <c r="W10" t="s">
        <v>175</v>
      </c>
      <c r="X10" s="14">
        <v>15.0</v>
      </c>
      <c r="Y10" s="14" t="s">
        <v>176</v>
      </c>
      <c r="Z10" s="14" t="s">
        <v>78</v>
      </c>
      <c r="AA10">
        <v>0.0</v>
      </c>
      <c r="AB10">
        <v>0.0</v>
      </c>
      <c r="AC10">
        <v>1.0</v>
      </c>
      <c r="AD10">
        <v>0.0</v>
      </c>
      <c r="AE10">
        <v>0.0</v>
      </c>
      <c r="AF10">
        <v>0.0</v>
      </c>
      <c r="AG10">
        <v>0.0</v>
      </c>
      <c r="AH10">
        <v>0.0</v>
      </c>
      <c r="AI10">
        <v>0.0</v>
      </c>
      <c r="AJ10">
        <v>0.0</v>
      </c>
      <c r="AK10" t="s">
        <v>97</v>
      </c>
      <c r="AL10">
        <v>6.0</v>
      </c>
      <c r="AM10">
        <v>5.0</v>
      </c>
      <c r="AN10" s="14">
        <v>80.0</v>
      </c>
      <c r="AO10" s="14" t="s">
        <v>178</v>
      </c>
      <c r="AP10" t="s">
        <v>101</v>
      </c>
      <c r="AQ10" s="14">
        <v>9.0</v>
      </c>
      <c r="AR10" s="14" t="s">
        <v>180</v>
      </c>
    </row>
    <row r="11">
      <c r="A11" s="14">
        <v>9.0</v>
      </c>
      <c r="B11">
        <v>0.0</v>
      </c>
      <c r="C11">
        <v>1.0</v>
      </c>
      <c r="D11">
        <v>0.0</v>
      </c>
      <c r="E11">
        <v>0.0</v>
      </c>
      <c r="F11">
        <v>0.0</v>
      </c>
      <c r="G11">
        <v>0.0</v>
      </c>
      <c r="H11" s="14">
        <v>28734.0</v>
      </c>
      <c r="I11" s="14">
        <v>40.0</v>
      </c>
      <c r="J11" s="14">
        <v>7.0</v>
      </c>
      <c r="K11" s="14">
        <v>10.0</v>
      </c>
      <c r="L11" s="14">
        <v>6.0</v>
      </c>
      <c r="M11" s="14">
        <v>30.0</v>
      </c>
      <c r="N11" s="14" t="s">
        <v>70</v>
      </c>
      <c r="O11" s="14">
        <v>0.0</v>
      </c>
      <c r="P11" s="14" t="s">
        <v>71</v>
      </c>
      <c r="R11" t="s">
        <v>71</v>
      </c>
      <c r="S11" t="s">
        <v>130</v>
      </c>
      <c r="T11" s="14">
        <v>1.0</v>
      </c>
      <c r="U11" t="s">
        <v>91</v>
      </c>
      <c r="V11" t="s">
        <v>111</v>
      </c>
      <c r="W11" t="s">
        <v>76</v>
      </c>
      <c r="X11" s="14">
        <v>1.0</v>
      </c>
      <c r="Y11" s="14" t="s">
        <v>184</v>
      </c>
      <c r="Z11" s="14" t="s">
        <v>96</v>
      </c>
      <c r="AA11">
        <v>0.0</v>
      </c>
      <c r="AB11">
        <v>0.0</v>
      </c>
      <c r="AC11">
        <v>0.0</v>
      </c>
      <c r="AD11">
        <v>0.0</v>
      </c>
      <c r="AE11">
        <v>0.0</v>
      </c>
      <c r="AF11">
        <v>1.0</v>
      </c>
      <c r="AG11">
        <v>0.0</v>
      </c>
      <c r="AH11">
        <v>0.0</v>
      </c>
      <c r="AI11">
        <v>0.0</v>
      </c>
      <c r="AJ11">
        <v>0.0</v>
      </c>
      <c r="AK11" t="s">
        <v>79</v>
      </c>
      <c r="AL11">
        <v>5.0</v>
      </c>
      <c r="AM11">
        <v>5.0</v>
      </c>
      <c r="AN11" s="14">
        <v>5.0</v>
      </c>
      <c r="AO11" s="14" t="s">
        <v>186</v>
      </c>
      <c r="AP11" t="s">
        <v>101</v>
      </c>
      <c r="AQ11" s="14">
        <v>10.0</v>
      </c>
      <c r="AR11" s="14" t="s">
        <v>187</v>
      </c>
      <c r="AS11" s="14" t="s">
        <v>188</v>
      </c>
      <c r="AT11" s="14" t="s">
        <v>189</v>
      </c>
    </row>
    <row r="12">
      <c r="A12" s="14">
        <v>10.0</v>
      </c>
      <c r="B12">
        <v>1.0</v>
      </c>
      <c r="C12">
        <v>0.0</v>
      </c>
      <c r="D12">
        <v>0.0</v>
      </c>
      <c r="E12">
        <v>0.0</v>
      </c>
      <c r="F12">
        <v>0.0</v>
      </c>
      <c r="G12">
        <v>0.0</v>
      </c>
      <c r="H12" s="14">
        <v>31818.0</v>
      </c>
      <c r="I12" s="14">
        <v>31.0</v>
      </c>
      <c r="J12" s="14">
        <v>8.0</v>
      </c>
      <c r="K12" s="14">
        <v>0.0</v>
      </c>
      <c r="L12" s="14">
        <v>8.0</v>
      </c>
      <c r="M12" s="14">
        <v>2.0</v>
      </c>
      <c r="N12" s="14" t="s">
        <v>192</v>
      </c>
      <c r="O12" s="14">
        <v>1.0</v>
      </c>
      <c r="P12" s="14" t="s">
        <v>193</v>
      </c>
      <c r="R12" t="s">
        <v>193</v>
      </c>
      <c r="S12" t="s">
        <v>130</v>
      </c>
      <c r="T12" s="14">
        <v>1.0</v>
      </c>
      <c r="U12" t="s">
        <v>195</v>
      </c>
      <c r="V12" t="s">
        <v>75</v>
      </c>
      <c r="W12" t="s">
        <v>123</v>
      </c>
      <c r="X12" s="14">
        <v>10.0</v>
      </c>
      <c r="Y12" s="14" t="s">
        <v>197</v>
      </c>
      <c r="Z12" s="14" t="s">
        <v>78</v>
      </c>
      <c r="AA12">
        <v>0.0</v>
      </c>
      <c r="AB12">
        <v>0.0</v>
      </c>
      <c r="AC12">
        <v>0.0</v>
      </c>
      <c r="AD12">
        <v>0.0</v>
      </c>
      <c r="AE12">
        <v>1.0</v>
      </c>
      <c r="AF12">
        <v>0.0</v>
      </c>
      <c r="AG12">
        <v>0.0</v>
      </c>
      <c r="AH12">
        <v>0.0</v>
      </c>
      <c r="AI12">
        <v>0.0</v>
      </c>
      <c r="AJ12">
        <v>0.0</v>
      </c>
      <c r="AK12" t="s">
        <v>116</v>
      </c>
      <c r="AL12">
        <v>6.0</v>
      </c>
      <c r="AM12">
        <v>6.0</v>
      </c>
      <c r="AN12" s="14">
        <v>8.0</v>
      </c>
      <c r="AO12" s="14" t="s">
        <v>199</v>
      </c>
      <c r="AP12" t="s">
        <v>101</v>
      </c>
      <c r="AQ12" s="14">
        <v>10.0</v>
      </c>
      <c r="AR12" s="14" t="s">
        <v>201</v>
      </c>
      <c r="AS12" s="14" t="s">
        <v>202</v>
      </c>
      <c r="AT12" s="14" t="s">
        <v>202</v>
      </c>
    </row>
    <row r="13" hidden="1">
      <c r="A13" s="14">
        <v>11.0</v>
      </c>
      <c r="B13">
        <v>0.0</v>
      </c>
      <c r="C13">
        <v>1.0</v>
      </c>
      <c r="D13">
        <v>0.0</v>
      </c>
      <c r="E13">
        <v>0.0</v>
      </c>
      <c r="F13">
        <v>0.0</v>
      </c>
      <c r="G13">
        <v>0.0</v>
      </c>
      <c r="H13" s="14">
        <v>32631.0</v>
      </c>
      <c r="I13" s="14">
        <v>29.0</v>
      </c>
      <c r="J13" s="14">
        <v>7.0</v>
      </c>
      <c r="K13" s="14">
        <v>40.0</v>
      </c>
      <c r="L13" s="14">
        <v>12.0</v>
      </c>
      <c r="M13" s="14">
        <v>1.0</v>
      </c>
      <c r="N13" s="14" t="s">
        <v>87</v>
      </c>
      <c r="O13" s="14">
        <v>0.0</v>
      </c>
      <c r="P13" s="14" t="s">
        <v>205</v>
      </c>
      <c r="R13" t="s">
        <v>205</v>
      </c>
      <c r="S13" t="s">
        <v>72</v>
      </c>
      <c r="T13" s="14">
        <v>1.0</v>
      </c>
      <c r="U13" t="s">
        <v>206</v>
      </c>
      <c r="V13" t="s">
        <v>207</v>
      </c>
      <c r="W13" t="s">
        <v>148</v>
      </c>
      <c r="X13" s="14">
        <v>4.0</v>
      </c>
      <c r="Y13" s="14" t="s">
        <v>209</v>
      </c>
      <c r="Z13" s="14" t="s">
        <v>114</v>
      </c>
      <c r="AA13">
        <v>0.0</v>
      </c>
      <c r="AB13">
        <v>0.0</v>
      </c>
      <c r="AC13">
        <v>0.0</v>
      </c>
      <c r="AD13">
        <v>0.0</v>
      </c>
      <c r="AE13">
        <v>0.0</v>
      </c>
      <c r="AF13">
        <v>0.0</v>
      </c>
      <c r="AG13">
        <v>0.0</v>
      </c>
      <c r="AH13">
        <v>0.0</v>
      </c>
      <c r="AI13">
        <v>1.0</v>
      </c>
      <c r="AJ13">
        <v>0.0</v>
      </c>
      <c r="AP13" t="s">
        <v>84</v>
      </c>
      <c r="AQ13" s="14">
        <v>9.0</v>
      </c>
      <c r="AR13" s="14" t="s">
        <v>210</v>
      </c>
      <c r="AS13" s="14" t="s">
        <v>211</v>
      </c>
    </row>
    <row r="14" hidden="1">
      <c r="A14" s="14">
        <v>12.0</v>
      </c>
      <c r="B14">
        <v>1.0</v>
      </c>
      <c r="C14">
        <v>0.0</v>
      </c>
      <c r="D14">
        <v>0.0</v>
      </c>
      <c r="E14">
        <v>0.0</v>
      </c>
      <c r="F14">
        <v>0.0</v>
      </c>
      <c r="G14">
        <v>0.0</v>
      </c>
      <c r="H14" s="14">
        <v>32915.0</v>
      </c>
      <c r="I14" s="14">
        <v>28.0</v>
      </c>
      <c r="J14" s="14">
        <v>8.0</v>
      </c>
      <c r="K14" s="14">
        <v>30.0</v>
      </c>
      <c r="L14" s="14">
        <v>9.0</v>
      </c>
      <c r="M14" s="14">
        <v>12.0</v>
      </c>
      <c r="N14" s="14" t="s">
        <v>192</v>
      </c>
      <c r="O14" s="14">
        <v>1.0</v>
      </c>
      <c r="P14" s="14" t="s">
        <v>89</v>
      </c>
      <c r="R14" t="s">
        <v>89</v>
      </c>
      <c r="S14" t="s">
        <v>90</v>
      </c>
      <c r="T14" s="14">
        <v>1.0</v>
      </c>
      <c r="U14" t="s">
        <v>213</v>
      </c>
      <c r="V14" t="s">
        <v>215</v>
      </c>
      <c r="W14" t="s">
        <v>76</v>
      </c>
      <c r="X14" s="14">
        <v>1.0</v>
      </c>
      <c r="Y14" s="14" t="s">
        <v>77</v>
      </c>
      <c r="Z14" s="14" t="s">
        <v>78</v>
      </c>
      <c r="AA14">
        <v>0.0</v>
      </c>
      <c r="AB14">
        <v>1.0</v>
      </c>
      <c r="AC14">
        <v>0.0</v>
      </c>
      <c r="AD14">
        <v>0.0</v>
      </c>
      <c r="AE14">
        <v>0.0</v>
      </c>
      <c r="AF14">
        <v>0.0</v>
      </c>
      <c r="AG14">
        <v>0.0</v>
      </c>
      <c r="AH14">
        <v>0.0</v>
      </c>
      <c r="AI14">
        <v>0.0</v>
      </c>
      <c r="AJ14">
        <v>0.0</v>
      </c>
      <c r="AK14" t="s">
        <v>97</v>
      </c>
      <c r="AL14" t="s">
        <v>216</v>
      </c>
      <c r="AM14" t="s">
        <v>217</v>
      </c>
      <c r="AN14" s="14">
        <v>2.0</v>
      </c>
      <c r="AO14" s="14" t="s">
        <v>219</v>
      </c>
      <c r="AP14" t="s">
        <v>101</v>
      </c>
      <c r="AQ14" s="14">
        <v>10.0</v>
      </c>
      <c r="AR14" s="14" t="s">
        <v>220</v>
      </c>
      <c r="AS14" s="14" t="s">
        <v>221</v>
      </c>
      <c r="AT14" s="14" t="s">
        <v>222</v>
      </c>
    </row>
    <row r="15">
      <c r="A15" s="14">
        <v>13.0</v>
      </c>
      <c r="B15">
        <v>0.0</v>
      </c>
      <c r="C15">
        <v>0.0</v>
      </c>
      <c r="D15">
        <v>0.0</v>
      </c>
      <c r="E15">
        <v>0.0</v>
      </c>
      <c r="F15">
        <v>1.0</v>
      </c>
      <c r="G15">
        <v>0.0</v>
      </c>
      <c r="H15" s="14">
        <v>34311.0</v>
      </c>
      <c r="I15" s="14">
        <v>24.0</v>
      </c>
      <c r="J15" s="14">
        <v>6.0</v>
      </c>
      <c r="K15" s="14">
        <v>120.0</v>
      </c>
      <c r="L15" s="14">
        <v>9.0</v>
      </c>
      <c r="M15" s="14">
        <v>3.0</v>
      </c>
      <c r="N15" s="14" t="s">
        <v>70</v>
      </c>
      <c r="O15" s="14">
        <v>0.0</v>
      </c>
      <c r="P15" s="14" t="s">
        <v>129</v>
      </c>
      <c r="R15" t="s">
        <v>129</v>
      </c>
      <c r="S15" t="s">
        <v>135</v>
      </c>
      <c r="T15" s="14">
        <v>1.0</v>
      </c>
      <c r="U15" t="s">
        <v>224</v>
      </c>
      <c r="V15" t="s">
        <v>111</v>
      </c>
      <c r="W15" t="s">
        <v>228</v>
      </c>
      <c r="X15" s="14">
        <v>5.0</v>
      </c>
      <c r="Z15" s="14" t="s">
        <v>78</v>
      </c>
      <c r="AA15">
        <v>0.0</v>
      </c>
      <c r="AB15">
        <v>0.0</v>
      </c>
      <c r="AC15">
        <v>0.0</v>
      </c>
      <c r="AD15">
        <v>0.0</v>
      </c>
      <c r="AE15">
        <v>0.0</v>
      </c>
      <c r="AF15">
        <v>1.0</v>
      </c>
      <c r="AG15">
        <v>0.0</v>
      </c>
      <c r="AH15">
        <v>0.0</v>
      </c>
      <c r="AI15">
        <v>0.0</v>
      </c>
      <c r="AJ15">
        <v>0.0</v>
      </c>
      <c r="AK15" t="s">
        <v>79</v>
      </c>
      <c r="AL15">
        <v>4.0</v>
      </c>
      <c r="AM15">
        <v>1.0</v>
      </c>
      <c r="AN15" s="14">
        <v>90.0</v>
      </c>
      <c r="AO15" s="14" t="s">
        <v>229</v>
      </c>
      <c r="AP15" t="s">
        <v>101</v>
      </c>
      <c r="AQ15" s="14">
        <v>8.0</v>
      </c>
      <c r="AR15" s="14" t="s">
        <v>231</v>
      </c>
      <c r="AS15" s="14" t="s">
        <v>232</v>
      </c>
      <c r="AT15" s="14" t="s">
        <v>233</v>
      </c>
    </row>
    <row r="16">
      <c r="A16" s="14">
        <v>14.0</v>
      </c>
      <c r="B16">
        <v>0.0</v>
      </c>
      <c r="C16">
        <v>0.0</v>
      </c>
      <c r="D16">
        <v>0.0</v>
      </c>
      <c r="E16">
        <v>0.0</v>
      </c>
      <c r="F16">
        <v>1.0</v>
      </c>
      <c r="G16">
        <v>0.0</v>
      </c>
      <c r="H16" s="14">
        <v>35597.0</v>
      </c>
      <c r="I16" s="14">
        <v>21.0</v>
      </c>
      <c r="J16" s="14">
        <v>8.0</v>
      </c>
      <c r="K16" s="14">
        <v>30.0</v>
      </c>
      <c r="L16" s="14">
        <v>14.0</v>
      </c>
      <c r="M16" s="14">
        <v>50.0</v>
      </c>
      <c r="N16" s="14" t="s">
        <v>134</v>
      </c>
      <c r="O16" s="14">
        <v>1.0</v>
      </c>
      <c r="P16" s="14" t="s">
        <v>89</v>
      </c>
      <c r="R16" t="s">
        <v>89</v>
      </c>
      <c r="S16" t="s">
        <v>130</v>
      </c>
      <c r="T16" s="14">
        <v>0.0</v>
      </c>
      <c r="Z16" s="14" t="s">
        <v>236</v>
      </c>
      <c r="AA16">
        <v>0.0</v>
      </c>
      <c r="AB16">
        <v>0.0</v>
      </c>
      <c r="AC16">
        <v>0.0</v>
      </c>
      <c r="AD16">
        <v>0.0</v>
      </c>
      <c r="AE16">
        <v>0.0</v>
      </c>
      <c r="AF16">
        <v>1.0</v>
      </c>
      <c r="AG16">
        <v>0.0</v>
      </c>
      <c r="AH16">
        <v>0.0</v>
      </c>
      <c r="AI16">
        <v>0.0</v>
      </c>
      <c r="AJ16">
        <v>0.0</v>
      </c>
      <c r="AK16" t="s">
        <v>237</v>
      </c>
      <c r="AL16">
        <v>2.0</v>
      </c>
      <c r="AM16">
        <v>4.0</v>
      </c>
      <c r="AN16" s="14">
        <v>10.0</v>
      </c>
      <c r="AO16" s="14" t="s">
        <v>239</v>
      </c>
      <c r="AP16" t="s">
        <v>84</v>
      </c>
      <c r="AQ16" s="14">
        <v>10.0</v>
      </c>
      <c r="AR16" s="14" t="s">
        <v>241</v>
      </c>
      <c r="AS16" s="14" t="s">
        <v>41</v>
      </c>
      <c r="AT16" s="14" t="s">
        <v>41</v>
      </c>
    </row>
    <row r="17">
      <c r="A17" s="14">
        <v>15.0</v>
      </c>
      <c r="B17">
        <v>1.0</v>
      </c>
      <c r="C17">
        <v>1.0</v>
      </c>
      <c r="D17">
        <v>0.0</v>
      </c>
      <c r="E17">
        <v>0.0</v>
      </c>
      <c r="F17">
        <v>1.0</v>
      </c>
      <c r="G17">
        <v>0.0</v>
      </c>
      <c r="H17" s="14">
        <v>29872.0</v>
      </c>
      <c r="I17" s="14">
        <v>36.0</v>
      </c>
      <c r="J17" s="14">
        <v>8.0</v>
      </c>
      <c r="K17" s="14">
        <v>50.0</v>
      </c>
      <c r="L17" s="14">
        <v>9.0</v>
      </c>
      <c r="M17" s="14">
        <v>15.0</v>
      </c>
      <c r="N17" s="14" t="s">
        <v>167</v>
      </c>
      <c r="O17" s="14">
        <v>1.0</v>
      </c>
      <c r="P17" s="14" t="s">
        <v>71</v>
      </c>
      <c r="R17" t="s">
        <v>71</v>
      </c>
      <c r="S17" t="s">
        <v>72</v>
      </c>
      <c r="T17" s="14">
        <v>1.0</v>
      </c>
      <c r="U17" t="s">
        <v>206</v>
      </c>
      <c r="V17" t="s">
        <v>111</v>
      </c>
      <c r="W17" t="s">
        <v>123</v>
      </c>
      <c r="X17" s="14">
        <v>3.0</v>
      </c>
      <c r="Y17" s="14" t="s">
        <v>249</v>
      </c>
      <c r="Z17" s="14" t="s">
        <v>114</v>
      </c>
      <c r="AA17">
        <v>0.0</v>
      </c>
      <c r="AB17">
        <v>0.0</v>
      </c>
      <c r="AC17">
        <v>1.0</v>
      </c>
      <c r="AD17">
        <v>1.0</v>
      </c>
      <c r="AE17">
        <v>0.0</v>
      </c>
      <c r="AF17">
        <v>0.0</v>
      </c>
      <c r="AG17">
        <v>0.0</v>
      </c>
      <c r="AH17">
        <v>0.0</v>
      </c>
      <c r="AI17">
        <v>0.0</v>
      </c>
      <c r="AJ17">
        <v>0.0</v>
      </c>
      <c r="AK17" t="s">
        <v>97</v>
      </c>
      <c r="AL17">
        <v>6.0</v>
      </c>
      <c r="AM17">
        <v>6.0</v>
      </c>
      <c r="AN17" s="14">
        <v>16.0</v>
      </c>
      <c r="AO17" s="14" t="s">
        <v>251</v>
      </c>
      <c r="AP17" t="s">
        <v>101</v>
      </c>
      <c r="AQ17" s="14">
        <v>10.0</v>
      </c>
      <c r="AR17" s="14" t="s">
        <v>253</v>
      </c>
      <c r="AS17" s="14" t="s">
        <v>255</v>
      </c>
      <c r="AT17" s="14" t="s">
        <v>256</v>
      </c>
    </row>
    <row r="18">
      <c r="A18" s="14">
        <v>16.0</v>
      </c>
      <c r="B18">
        <v>1.0</v>
      </c>
      <c r="C18">
        <v>1.0</v>
      </c>
      <c r="D18">
        <v>0.0</v>
      </c>
      <c r="E18">
        <v>1.0</v>
      </c>
      <c r="F18">
        <v>1.0</v>
      </c>
      <c r="G18">
        <v>0.0</v>
      </c>
      <c r="H18" s="14">
        <v>34746.0</v>
      </c>
      <c r="I18" s="14">
        <v>23.0</v>
      </c>
      <c r="J18" s="14">
        <v>8.0</v>
      </c>
      <c r="K18" s="14">
        <v>120.0</v>
      </c>
      <c r="L18" s="14">
        <v>12.0</v>
      </c>
      <c r="M18" s="14">
        <v>12.0</v>
      </c>
      <c r="N18" s="14" t="s">
        <v>87</v>
      </c>
      <c r="O18" s="14">
        <v>1.0</v>
      </c>
      <c r="P18" s="14" t="s">
        <v>71</v>
      </c>
      <c r="R18" t="s">
        <v>71</v>
      </c>
      <c r="S18" t="s">
        <v>72</v>
      </c>
      <c r="T18" s="14">
        <v>1.0</v>
      </c>
      <c r="U18" t="s">
        <v>259</v>
      </c>
      <c r="V18" t="s">
        <v>261</v>
      </c>
      <c r="W18" t="s">
        <v>123</v>
      </c>
      <c r="X18" s="14">
        <v>4.0</v>
      </c>
      <c r="Y18" s="14" t="s">
        <v>262</v>
      </c>
      <c r="Z18" s="14" t="s">
        <v>236</v>
      </c>
      <c r="AA18">
        <v>0.0</v>
      </c>
      <c r="AB18">
        <v>0.0</v>
      </c>
      <c r="AC18">
        <v>0.0</v>
      </c>
      <c r="AD18">
        <v>1.0</v>
      </c>
      <c r="AE18">
        <v>0.0</v>
      </c>
      <c r="AF18">
        <v>0.0</v>
      </c>
      <c r="AG18">
        <v>0.0</v>
      </c>
      <c r="AH18">
        <v>0.0</v>
      </c>
      <c r="AI18">
        <v>0.0</v>
      </c>
      <c r="AJ18">
        <v>0.0</v>
      </c>
      <c r="AK18" t="s">
        <v>116</v>
      </c>
      <c r="AL18">
        <v>6.0</v>
      </c>
      <c r="AM18">
        <v>4.0</v>
      </c>
      <c r="AN18" s="14">
        <v>120.0</v>
      </c>
      <c r="AO18" s="14" t="s">
        <v>264</v>
      </c>
      <c r="AP18" t="s">
        <v>265</v>
      </c>
      <c r="AQ18" s="14">
        <v>8.0</v>
      </c>
    </row>
    <row r="19">
      <c r="A19" s="14">
        <v>17.0</v>
      </c>
      <c r="B19">
        <v>0.0</v>
      </c>
      <c r="C19">
        <v>0.0</v>
      </c>
      <c r="D19">
        <v>0.0</v>
      </c>
      <c r="E19">
        <v>0.0</v>
      </c>
      <c r="F19">
        <v>1.0</v>
      </c>
      <c r="G19">
        <v>0.0</v>
      </c>
      <c r="H19" s="14">
        <v>35200.0</v>
      </c>
      <c r="I19" s="14">
        <v>22.0</v>
      </c>
      <c r="J19" s="14">
        <v>8.0</v>
      </c>
      <c r="K19" s="14">
        <v>0.0</v>
      </c>
      <c r="L19" s="14">
        <v>10.0</v>
      </c>
      <c r="M19" s="14">
        <v>6.0</v>
      </c>
      <c r="N19" s="14" t="s">
        <v>87</v>
      </c>
      <c r="O19" s="14">
        <v>1.0</v>
      </c>
      <c r="P19" s="14" t="s">
        <v>71</v>
      </c>
      <c r="R19" t="s">
        <v>71</v>
      </c>
      <c r="S19" t="s">
        <v>269</v>
      </c>
      <c r="T19" s="14">
        <v>1.0</v>
      </c>
      <c r="U19" t="s">
        <v>91</v>
      </c>
      <c r="V19" t="s">
        <v>111</v>
      </c>
      <c r="W19" t="s">
        <v>76</v>
      </c>
      <c r="X19" s="14">
        <v>3.0</v>
      </c>
      <c r="Y19" s="14" t="s">
        <v>271</v>
      </c>
      <c r="Z19" s="14" t="s">
        <v>236</v>
      </c>
      <c r="AA19">
        <v>0.0</v>
      </c>
      <c r="AB19">
        <v>0.0</v>
      </c>
      <c r="AC19">
        <v>0.0</v>
      </c>
      <c r="AD19">
        <v>0.0</v>
      </c>
      <c r="AE19">
        <v>1.0</v>
      </c>
      <c r="AF19">
        <v>0.0</v>
      </c>
      <c r="AG19">
        <v>0.0</v>
      </c>
      <c r="AH19">
        <v>0.0</v>
      </c>
      <c r="AI19">
        <v>0.0</v>
      </c>
      <c r="AJ19">
        <v>1.0</v>
      </c>
      <c r="AK19" t="s">
        <v>274</v>
      </c>
      <c r="AL19">
        <v>8.0</v>
      </c>
      <c r="AM19">
        <v>3.0</v>
      </c>
      <c r="AN19" s="14">
        <v>10.0</v>
      </c>
      <c r="AO19" s="14" t="s">
        <v>276</v>
      </c>
      <c r="AP19" t="s">
        <v>277</v>
      </c>
      <c r="AQ19" s="14">
        <v>8.0</v>
      </c>
      <c r="AR19" s="14" t="s">
        <v>278</v>
      </c>
      <c r="AS19" s="14" t="s">
        <v>279</v>
      </c>
      <c r="AT19" s="14" t="s">
        <v>280</v>
      </c>
    </row>
    <row r="20">
      <c r="A20" s="14">
        <v>18.0</v>
      </c>
      <c r="B20">
        <v>1.0</v>
      </c>
      <c r="C20">
        <v>0.0</v>
      </c>
      <c r="D20">
        <v>0.0</v>
      </c>
      <c r="E20">
        <v>0.0</v>
      </c>
      <c r="F20">
        <v>0.0</v>
      </c>
      <c r="G20">
        <v>0.0</v>
      </c>
      <c r="H20" s="14">
        <v>33479.0</v>
      </c>
      <c r="I20" s="14">
        <v>27.0</v>
      </c>
      <c r="J20" s="14">
        <v>6.0</v>
      </c>
      <c r="K20" s="14">
        <v>0.0</v>
      </c>
      <c r="L20" s="14">
        <v>10.0</v>
      </c>
      <c r="M20" s="14">
        <v>20.0</v>
      </c>
      <c r="N20" s="14" t="s">
        <v>167</v>
      </c>
      <c r="O20" s="14">
        <v>1.0</v>
      </c>
      <c r="P20" s="14" t="s">
        <v>71</v>
      </c>
      <c r="R20" t="s">
        <v>71</v>
      </c>
      <c r="S20" t="s">
        <v>72</v>
      </c>
      <c r="T20" s="14">
        <v>0.0</v>
      </c>
      <c r="Z20" s="14" t="s">
        <v>78</v>
      </c>
      <c r="AA20">
        <v>0.0</v>
      </c>
      <c r="AB20">
        <v>0.0</v>
      </c>
      <c r="AC20">
        <v>0.0</v>
      </c>
      <c r="AD20">
        <v>0.0</v>
      </c>
      <c r="AE20">
        <v>0.0</v>
      </c>
      <c r="AF20">
        <v>1.0</v>
      </c>
      <c r="AG20">
        <v>0.0</v>
      </c>
      <c r="AH20">
        <v>0.0</v>
      </c>
      <c r="AI20">
        <v>0.0</v>
      </c>
      <c r="AJ20">
        <v>0.0</v>
      </c>
      <c r="AK20" t="s">
        <v>97</v>
      </c>
      <c r="AL20">
        <v>12.0</v>
      </c>
      <c r="AM20">
        <v>6.0</v>
      </c>
      <c r="AN20" s="14">
        <v>12.0</v>
      </c>
      <c r="AO20" s="14" t="s">
        <v>285</v>
      </c>
      <c r="AP20" t="s">
        <v>101</v>
      </c>
      <c r="AQ20" s="14">
        <v>10.0</v>
      </c>
      <c r="AR20" s="14" t="s">
        <v>286</v>
      </c>
      <c r="AS20" s="14" t="s">
        <v>288</v>
      </c>
      <c r="AT20" s="14" t="s">
        <v>289</v>
      </c>
    </row>
    <row r="21">
      <c r="A21" s="14">
        <v>19.0</v>
      </c>
      <c r="B21">
        <v>0.0</v>
      </c>
      <c r="C21">
        <v>1.0</v>
      </c>
      <c r="D21">
        <v>1.0</v>
      </c>
      <c r="E21">
        <v>0.0</v>
      </c>
      <c r="F21">
        <v>1.0</v>
      </c>
      <c r="G21">
        <v>0.0</v>
      </c>
      <c r="H21" s="14">
        <v>31983.0</v>
      </c>
      <c r="I21" s="14">
        <v>31.0</v>
      </c>
      <c r="J21" s="14">
        <v>6.0</v>
      </c>
      <c r="K21" s="14">
        <v>40.0</v>
      </c>
      <c r="L21" s="14">
        <v>12.0</v>
      </c>
      <c r="M21" s="14">
        <v>30.0</v>
      </c>
      <c r="N21" s="14" t="s">
        <v>291</v>
      </c>
      <c r="O21" s="14">
        <v>1.0</v>
      </c>
      <c r="P21" s="14" t="s">
        <v>108</v>
      </c>
      <c r="R21" t="s">
        <v>108</v>
      </c>
      <c r="S21" t="s">
        <v>135</v>
      </c>
      <c r="T21" s="14">
        <v>1.0</v>
      </c>
      <c r="U21" t="s">
        <v>213</v>
      </c>
      <c r="V21" t="s">
        <v>111</v>
      </c>
      <c r="W21" t="s">
        <v>123</v>
      </c>
      <c r="X21" s="14">
        <v>3.0</v>
      </c>
      <c r="Y21" s="14" t="s">
        <v>292</v>
      </c>
      <c r="Z21" s="14" t="s">
        <v>96</v>
      </c>
      <c r="AA21">
        <v>0.0</v>
      </c>
      <c r="AB21">
        <v>0.0</v>
      </c>
      <c r="AC21">
        <v>1.0</v>
      </c>
      <c r="AD21">
        <v>0.0</v>
      </c>
      <c r="AE21">
        <v>0.0</v>
      </c>
      <c r="AF21">
        <v>0.0</v>
      </c>
      <c r="AG21">
        <v>0.0</v>
      </c>
      <c r="AH21">
        <v>0.0</v>
      </c>
      <c r="AI21">
        <v>0.0</v>
      </c>
      <c r="AJ21">
        <v>0.0</v>
      </c>
      <c r="AK21" t="s">
        <v>237</v>
      </c>
      <c r="AL21">
        <v>6.0</v>
      </c>
      <c r="AM21">
        <v>3.0</v>
      </c>
      <c r="AN21" s="14">
        <v>15.0</v>
      </c>
      <c r="AO21" s="14" t="s">
        <v>293</v>
      </c>
      <c r="AP21" t="s">
        <v>294</v>
      </c>
      <c r="AQ21" s="14">
        <v>10.0</v>
      </c>
      <c r="AR21" s="14" t="s">
        <v>295</v>
      </c>
      <c r="AT21" s="14" t="s">
        <v>296</v>
      </c>
    </row>
    <row r="22">
      <c r="A22" s="14">
        <v>20.0</v>
      </c>
      <c r="B22">
        <v>1.0</v>
      </c>
      <c r="C22">
        <v>0.0</v>
      </c>
      <c r="D22">
        <v>0.0</v>
      </c>
      <c r="E22">
        <v>0.0</v>
      </c>
      <c r="F22">
        <v>0.0</v>
      </c>
      <c r="G22">
        <v>0.0</v>
      </c>
      <c r="H22" s="14">
        <v>28459.0</v>
      </c>
      <c r="I22" s="14">
        <v>40.0</v>
      </c>
      <c r="J22" s="14">
        <v>8.0</v>
      </c>
      <c r="K22" s="14">
        <v>30.0</v>
      </c>
      <c r="L22" s="14">
        <v>8.0</v>
      </c>
      <c r="M22" s="14">
        <v>4.0</v>
      </c>
      <c r="N22" s="14" t="s">
        <v>134</v>
      </c>
      <c r="O22" s="14">
        <v>0.0</v>
      </c>
      <c r="P22" s="14" t="s">
        <v>205</v>
      </c>
      <c r="R22" t="s">
        <v>205</v>
      </c>
      <c r="S22" t="s">
        <v>135</v>
      </c>
      <c r="T22" s="14">
        <v>0.0</v>
      </c>
      <c r="Z22" s="14" t="s">
        <v>78</v>
      </c>
      <c r="AA22">
        <v>0.0</v>
      </c>
      <c r="AB22">
        <v>0.0</v>
      </c>
      <c r="AC22">
        <v>1.0</v>
      </c>
      <c r="AD22">
        <v>0.0</v>
      </c>
      <c r="AE22">
        <v>0.0</v>
      </c>
      <c r="AF22">
        <v>0.0</v>
      </c>
      <c r="AG22">
        <v>0.0</v>
      </c>
      <c r="AH22">
        <v>0.0</v>
      </c>
      <c r="AI22">
        <v>0.0</v>
      </c>
      <c r="AJ22">
        <v>0.0</v>
      </c>
      <c r="AK22" t="s">
        <v>97</v>
      </c>
      <c r="AL22">
        <v>6.0</v>
      </c>
      <c r="AM22">
        <v>6.0</v>
      </c>
      <c r="AN22" s="14">
        <v>20.0</v>
      </c>
      <c r="AO22" s="14" t="s">
        <v>297</v>
      </c>
      <c r="AP22" t="s">
        <v>101</v>
      </c>
      <c r="AQ22" s="14">
        <v>8.0</v>
      </c>
      <c r="AR22" s="14" t="s">
        <v>298</v>
      </c>
      <c r="AS22" s="14" t="s">
        <v>299</v>
      </c>
    </row>
    <row r="23">
      <c r="A23" s="14">
        <v>21.0</v>
      </c>
      <c r="B23">
        <v>0.0</v>
      </c>
      <c r="C23">
        <v>1.0</v>
      </c>
      <c r="D23">
        <v>0.0</v>
      </c>
      <c r="E23">
        <v>0.0</v>
      </c>
      <c r="F23">
        <v>0.0</v>
      </c>
      <c r="G23">
        <v>0.0</v>
      </c>
      <c r="H23" s="14">
        <v>27226.0</v>
      </c>
      <c r="I23" s="14">
        <v>44.0</v>
      </c>
      <c r="J23" s="14">
        <v>7.0</v>
      </c>
      <c r="K23" s="14">
        <v>0.0</v>
      </c>
      <c r="L23" s="14">
        <v>3.0</v>
      </c>
      <c r="M23" s="14">
        <v>10.0</v>
      </c>
      <c r="N23" s="14" t="s">
        <v>70</v>
      </c>
      <c r="O23" s="14">
        <v>0.0</v>
      </c>
      <c r="P23" s="14" t="s">
        <v>108</v>
      </c>
      <c r="R23" t="s">
        <v>108</v>
      </c>
      <c r="S23" t="s">
        <v>130</v>
      </c>
      <c r="T23" s="14">
        <v>1.0</v>
      </c>
      <c r="U23" t="s">
        <v>300</v>
      </c>
      <c r="V23" t="s">
        <v>75</v>
      </c>
      <c r="W23" t="s">
        <v>123</v>
      </c>
      <c r="X23" s="14">
        <v>17.0</v>
      </c>
      <c r="Y23" s="14" t="s">
        <v>301</v>
      </c>
      <c r="Z23" s="14" t="s">
        <v>114</v>
      </c>
      <c r="AA23">
        <v>0.0</v>
      </c>
      <c r="AB23">
        <v>0.0</v>
      </c>
      <c r="AC23">
        <v>0.0</v>
      </c>
      <c r="AD23">
        <v>0.0</v>
      </c>
      <c r="AE23">
        <v>1.0</v>
      </c>
      <c r="AF23">
        <v>0.0</v>
      </c>
      <c r="AG23">
        <v>0.0</v>
      </c>
      <c r="AH23">
        <v>0.0</v>
      </c>
      <c r="AI23">
        <v>0.0</v>
      </c>
      <c r="AJ23">
        <v>0.0</v>
      </c>
      <c r="AK23" t="s">
        <v>79</v>
      </c>
      <c r="AL23">
        <v>2.0</v>
      </c>
      <c r="AM23">
        <v>2.0</v>
      </c>
      <c r="AN23" s="14">
        <v>6.0</v>
      </c>
      <c r="AO23" s="14" t="s">
        <v>302</v>
      </c>
      <c r="AP23" t="s">
        <v>303</v>
      </c>
      <c r="AQ23" s="14">
        <v>8.0</v>
      </c>
      <c r="AR23" s="14" t="s">
        <v>304</v>
      </c>
    </row>
    <row r="24">
      <c r="A24" s="14">
        <v>22.0</v>
      </c>
      <c r="B24">
        <v>0.0</v>
      </c>
      <c r="C24">
        <v>0.0</v>
      </c>
      <c r="D24">
        <v>0.0</v>
      </c>
      <c r="E24">
        <v>0.0</v>
      </c>
      <c r="F24">
        <v>1.0</v>
      </c>
      <c r="G24">
        <v>0.0</v>
      </c>
      <c r="H24" s="14">
        <v>29194.0</v>
      </c>
      <c r="I24" s="14">
        <v>38.0</v>
      </c>
      <c r="J24" s="14">
        <v>7.0</v>
      </c>
      <c r="K24" s="14">
        <v>180.0</v>
      </c>
      <c r="L24" s="14">
        <v>12.0</v>
      </c>
      <c r="M24" s="14">
        <v>6.0</v>
      </c>
      <c r="N24" s="14" t="s">
        <v>167</v>
      </c>
      <c r="O24" s="14">
        <v>0.0</v>
      </c>
      <c r="Q24" s="14" t="s">
        <v>41</v>
      </c>
      <c r="R24" t="s">
        <v>41</v>
      </c>
      <c r="S24" t="s">
        <v>72</v>
      </c>
      <c r="T24" s="14">
        <v>1.0</v>
      </c>
      <c r="U24" t="s">
        <v>91</v>
      </c>
      <c r="V24" t="s">
        <v>147</v>
      </c>
      <c r="W24" t="s">
        <v>76</v>
      </c>
      <c r="X24" s="14">
        <v>8.0</v>
      </c>
      <c r="Y24" s="14" t="s">
        <v>305</v>
      </c>
      <c r="Z24" s="14" t="s">
        <v>114</v>
      </c>
      <c r="AA24">
        <v>0.0</v>
      </c>
      <c r="AB24">
        <v>0.0</v>
      </c>
      <c r="AC24">
        <v>0.0</v>
      </c>
      <c r="AD24">
        <v>1.0</v>
      </c>
      <c r="AE24">
        <v>0.0</v>
      </c>
      <c r="AF24">
        <v>0.0</v>
      </c>
      <c r="AG24">
        <v>0.0</v>
      </c>
      <c r="AH24">
        <v>0.0</v>
      </c>
      <c r="AI24">
        <v>0.0</v>
      </c>
      <c r="AJ24">
        <v>0.0</v>
      </c>
      <c r="AK24" t="s">
        <v>116</v>
      </c>
      <c r="AL24">
        <v>2.0</v>
      </c>
      <c r="AM24">
        <v>4.0</v>
      </c>
      <c r="AN24" s="14">
        <v>4.0</v>
      </c>
      <c r="AO24" s="14" t="s">
        <v>306</v>
      </c>
      <c r="AP24" t="s">
        <v>294</v>
      </c>
      <c r="AQ24" s="14">
        <v>9.0</v>
      </c>
      <c r="AR24" s="14" t="s">
        <v>307</v>
      </c>
    </row>
    <row r="25">
      <c r="A25" s="14">
        <v>23.0</v>
      </c>
      <c r="B25">
        <v>0.0</v>
      </c>
      <c r="C25">
        <v>1.0</v>
      </c>
      <c r="D25">
        <v>0.0</v>
      </c>
      <c r="E25">
        <v>0.0</v>
      </c>
      <c r="F25">
        <v>1.0</v>
      </c>
      <c r="G25">
        <v>0.0</v>
      </c>
      <c r="H25" s="14">
        <v>29425.0</v>
      </c>
      <c r="I25" s="14">
        <v>38.0</v>
      </c>
      <c r="J25" s="14">
        <v>7.0</v>
      </c>
      <c r="K25" s="14">
        <v>60.0</v>
      </c>
      <c r="L25" s="14">
        <v>5.0</v>
      </c>
      <c r="M25" s="14">
        <v>8.0</v>
      </c>
      <c r="N25" s="14" t="s">
        <v>128</v>
      </c>
      <c r="O25" s="14">
        <v>1.0</v>
      </c>
      <c r="P25" s="14" t="s">
        <v>89</v>
      </c>
      <c r="R25" t="s">
        <v>89</v>
      </c>
      <c r="S25" t="s">
        <v>72</v>
      </c>
      <c r="T25" s="14">
        <v>0.0</v>
      </c>
      <c r="Z25" s="14" t="s">
        <v>96</v>
      </c>
      <c r="AA25">
        <v>0.0</v>
      </c>
      <c r="AB25">
        <v>0.0</v>
      </c>
      <c r="AC25">
        <v>0.0</v>
      </c>
      <c r="AD25">
        <v>0.0</v>
      </c>
      <c r="AE25">
        <v>0.0</v>
      </c>
      <c r="AF25">
        <v>1.0</v>
      </c>
      <c r="AG25">
        <v>0.0</v>
      </c>
      <c r="AH25">
        <v>0.0</v>
      </c>
      <c r="AI25">
        <v>0.0</v>
      </c>
      <c r="AJ25">
        <v>0.0</v>
      </c>
      <c r="AK25" t="s">
        <v>97</v>
      </c>
      <c r="AL25">
        <v>4.0</v>
      </c>
      <c r="AM25">
        <v>4.0</v>
      </c>
      <c r="AN25" s="14">
        <v>10.0</v>
      </c>
      <c r="AO25" s="14" t="s">
        <v>308</v>
      </c>
      <c r="AP25" t="s">
        <v>101</v>
      </c>
      <c r="AQ25" s="14">
        <v>8.0</v>
      </c>
      <c r="AR25" s="14" t="s">
        <v>309</v>
      </c>
      <c r="AS25" s="14" t="s">
        <v>310</v>
      </c>
    </row>
    <row r="26">
      <c r="A26" s="14">
        <v>24.0</v>
      </c>
      <c r="B26">
        <v>0.0</v>
      </c>
      <c r="C26">
        <v>0.0</v>
      </c>
      <c r="D26">
        <v>0.0</v>
      </c>
      <c r="E26">
        <v>0.0</v>
      </c>
      <c r="F26">
        <v>1.0</v>
      </c>
      <c r="G26">
        <v>0.0</v>
      </c>
      <c r="H26" s="14">
        <v>27454.0</v>
      </c>
      <c r="I26" s="14">
        <v>43.0</v>
      </c>
      <c r="J26" s="14">
        <v>7.0</v>
      </c>
      <c r="K26" s="14">
        <v>30.0</v>
      </c>
      <c r="L26" s="14">
        <v>6.0</v>
      </c>
      <c r="M26" s="14">
        <v>10.0</v>
      </c>
      <c r="N26" s="14" t="s">
        <v>291</v>
      </c>
      <c r="O26" s="14">
        <v>0.0</v>
      </c>
      <c r="P26" s="14" t="s">
        <v>129</v>
      </c>
      <c r="R26" t="s">
        <v>129</v>
      </c>
      <c r="S26" t="s">
        <v>130</v>
      </c>
      <c r="T26" s="14">
        <v>0.0</v>
      </c>
      <c r="Z26" s="14" t="s">
        <v>114</v>
      </c>
      <c r="AA26">
        <v>0.0</v>
      </c>
      <c r="AB26">
        <v>0.0</v>
      </c>
      <c r="AC26">
        <v>0.0</v>
      </c>
      <c r="AD26">
        <v>0.0</v>
      </c>
      <c r="AE26">
        <v>0.0</v>
      </c>
      <c r="AF26">
        <v>1.0</v>
      </c>
      <c r="AG26">
        <v>0.0</v>
      </c>
      <c r="AH26">
        <v>0.0</v>
      </c>
      <c r="AI26">
        <v>0.0</v>
      </c>
      <c r="AJ26">
        <v>0.0</v>
      </c>
      <c r="AK26" t="s">
        <v>79</v>
      </c>
      <c r="AL26">
        <v>3.0</v>
      </c>
      <c r="AM26">
        <v>4.0</v>
      </c>
      <c r="AN26" s="14">
        <v>7.0</v>
      </c>
      <c r="AO26" s="14" t="s">
        <v>311</v>
      </c>
      <c r="AP26" t="s">
        <v>101</v>
      </c>
      <c r="AQ26" s="14">
        <v>9.0</v>
      </c>
      <c r="AR26" s="14" t="s">
        <v>312</v>
      </c>
      <c r="AS26" s="14" t="s">
        <v>313</v>
      </c>
      <c r="AT26" s="14" t="s">
        <v>314</v>
      </c>
    </row>
    <row r="27">
      <c r="A27" s="14">
        <v>25.0</v>
      </c>
      <c r="B27">
        <v>0.0</v>
      </c>
      <c r="C27">
        <v>0.0</v>
      </c>
      <c r="D27">
        <v>0.0</v>
      </c>
      <c r="E27">
        <v>0.0</v>
      </c>
      <c r="F27">
        <v>1.0</v>
      </c>
      <c r="G27">
        <v>0.0</v>
      </c>
      <c r="H27" s="14">
        <v>32337.0</v>
      </c>
      <c r="I27" s="14">
        <v>30.0</v>
      </c>
      <c r="J27" s="14">
        <v>85.0</v>
      </c>
      <c r="K27" s="14">
        <v>45.0</v>
      </c>
      <c r="L27" s="14">
        <v>10.0</v>
      </c>
      <c r="M27" s="14">
        <v>30.0</v>
      </c>
      <c r="N27" s="14" t="s">
        <v>87</v>
      </c>
      <c r="O27" s="14">
        <v>0.0</v>
      </c>
      <c r="P27" s="14" t="s">
        <v>129</v>
      </c>
      <c r="R27" t="s">
        <v>129</v>
      </c>
      <c r="S27" t="s">
        <v>135</v>
      </c>
      <c r="T27" s="14">
        <v>1.0</v>
      </c>
      <c r="U27" t="s">
        <v>315</v>
      </c>
      <c r="V27" t="s">
        <v>111</v>
      </c>
      <c r="W27" t="s">
        <v>123</v>
      </c>
      <c r="X27" s="14">
        <v>4.0</v>
      </c>
      <c r="Y27" s="14" t="s">
        <v>316</v>
      </c>
      <c r="Z27" s="14" t="s">
        <v>114</v>
      </c>
      <c r="AA27">
        <v>0.0</v>
      </c>
      <c r="AB27">
        <v>0.0</v>
      </c>
      <c r="AC27">
        <v>0.0</v>
      </c>
      <c r="AD27">
        <v>0.0</v>
      </c>
      <c r="AE27">
        <v>1.0</v>
      </c>
      <c r="AF27">
        <v>0.0</v>
      </c>
      <c r="AG27">
        <v>0.0</v>
      </c>
      <c r="AH27">
        <v>0.0</v>
      </c>
      <c r="AI27">
        <v>0.0</v>
      </c>
      <c r="AJ27">
        <v>0.0</v>
      </c>
      <c r="AK27" t="s">
        <v>116</v>
      </c>
      <c r="AL27">
        <v>12.0</v>
      </c>
      <c r="AM27">
        <v>5.0</v>
      </c>
      <c r="AN27" s="14">
        <v>8.0</v>
      </c>
      <c r="AO27" s="14" t="s">
        <v>317</v>
      </c>
      <c r="AP27" t="s">
        <v>84</v>
      </c>
      <c r="AQ27" s="14">
        <v>8.0</v>
      </c>
      <c r="AR27" s="14" t="s">
        <v>318</v>
      </c>
      <c r="AS27" s="14" t="s">
        <v>319</v>
      </c>
      <c r="AT27" s="14" t="s">
        <v>320</v>
      </c>
    </row>
    <row r="28" hidden="1">
      <c r="A28" s="14">
        <v>26.0</v>
      </c>
      <c r="B28">
        <v>0.0</v>
      </c>
      <c r="C28">
        <v>0.0</v>
      </c>
      <c r="D28">
        <v>0.0</v>
      </c>
      <c r="E28">
        <v>0.0</v>
      </c>
      <c r="F28">
        <v>1.0</v>
      </c>
      <c r="G28">
        <v>0.0</v>
      </c>
      <c r="H28" s="14">
        <v>29821.0</v>
      </c>
      <c r="I28" s="14">
        <v>37.0</v>
      </c>
      <c r="J28" s="14">
        <v>8.0</v>
      </c>
      <c r="K28" s="14">
        <v>30.0</v>
      </c>
      <c r="L28" s="14">
        <v>14.0</v>
      </c>
      <c r="M28" s="14">
        <v>20.0</v>
      </c>
      <c r="N28" s="14" t="s">
        <v>192</v>
      </c>
      <c r="O28" s="14">
        <v>0.0</v>
      </c>
      <c r="P28" s="14" t="s">
        <v>108</v>
      </c>
      <c r="R28" t="s">
        <v>108</v>
      </c>
      <c r="S28" t="s">
        <v>130</v>
      </c>
      <c r="T28" s="14">
        <v>1.0</v>
      </c>
      <c r="U28" t="s">
        <v>321</v>
      </c>
      <c r="V28" t="s">
        <v>147</v>
      </c>
      <c r="W28" t="s">
        <v>322</v>
      </c>
      <c r="X28" s="14">
        <v>15.0</v>
      </c>
      <c r="Y28" s="14" t="s">
        <v>323</v>
      </c>
      <c r="Z28" s="14" t="s">
        <v>78</v>
      </c>
      <c r="AA28">
        <v>0.0</v>
      </c>
      <c r="AB28">
        <v>0.0</v>
      </c>
      <c r="AC28">
        <v>0.0</v>
      </c>
      <c r="AD28">
        <v>0.0</v>
      </c>
      <c r="AE28">
        <v>0.0</v>
      </c>
      <c r="AF28">
        <v>0.0</v>
      </c>
      <c r="AG28">
        <v>0.0</v>
      </c>
      <c r="AH28">
        <v>0.0</v>
      </c>
      <c r="AI28">
        <v>1.0</v>
      </c>
      <c r="AJ28">
        <v>0.0</v>
      </c>
      <c r="AP28" t="s">
        <v>84</v>
      </c>
      <c r="AQ28" s="14">
        <v>8.0</v>
      </c>
      <c r="AR28" s="14" t="s">
        <v>324</v>
      </c>
      <c r="AS28" s="14" t="s">
        <v>325</v>
      </c>
      <c r="AT28" s="14" t="s">
        <v>326</v>
      </c>
    </row>
    <row r="29">
      <c r="A29" s="14">
        <v>27.0</v>
      </c>
      <c r="B29">
        <v>1.0</v>
      </c>
      <c r="C29">
        <v>0.0</v>
      </c>
      <c r="D29">
        <v>0.0</v>
      </c>
      <c r="E29">
        <v>0.0</v>
      </c>
      <c r="F29">
        <v>0.0</v>
      </c>
      <c r="G29">
        <v>0.0</v>
      </c>
      <c r="H29" s="14">
        <v>31486.0</v>
      </c>
      <c r="I29" s="14">
        <v>32.0</v>
      </c>
      <c r="J29" s="14">
        <v>7.0</v>
      </c>
      <c r="K29" s="14">
        <v>30.0</v>
      </c>
      <c r="L29" s="14">
        <v>10.0</v>
      </c>
      <c r="M29" s="14">
        <v>2.0</v>
      </c>
      <c r="N29" s="14" t="s">
        <v>327</v>
      </c>
      <c r="O29" s="14">
        <v>1.0</v>
      </c>
      <c r="P29" s="14" t="s">
        <v>89</v>
      </c>
      <c r="R29" t="s">
        <v>89</v>
      </c>
      <c r="S29" t="s">
        <v>72</v>
      </c>
      <c r="T29" s="14">
        <v>1.0</v>
      </c>
      <c r="U29" t="s">
        <v>213</v>
      </c>
      <c r="V29" t="s">
        <v>111</v>
      </c>
      <c r="W29" t="s">
        <v>228</v>
      </c>
      <c r="X29" s="14">
        <v>8.0</v>
      </c>
      <c r="Y29" s="14" t="s">
        <v>328</v>
      </c>
      <c r="Z29" s="14" t="s">
        <v>114</v>
      </c>
      <c r="AA29">
        <v>0.0</v>
      </c>
      <c r="AB29">
        <v>0.0</v>
      </c>
      <c r="AC29">
        <v>0.0</v>
      </c>
      <c r="AD29">
        <v>1.0</v>
      </c>
      <c r="AE29">
        <v>0.0</v>
      </c>
      <c r="AF29">
        <v>0.0</v>
      </c>
      <c r="AG29">
        <v>0.0</v>
      </c>
      <c r="AH29">
        <v>0.0</v>
      </c>
      <c r="AI29">
        <v>0.0</v>
      </c>
      <c r="AJ29">
        <v>0.0</v>
      </c>
      <c r="AK29" t="s">
        <v>97</v>
      </c>
      <c r="AL29">
        <v>6.0</v>
      </c>
      <c r="AM29">
        <v>5.0</v>
      </c>
      <c r="AN29" s="14">
        <v>500.0</v>
      </c>
      <c r="AO29" s="14" t="s">
        <v>329</v>
      </c>
      <c r="AP29" t="s">
        <v>101</v>
      </c>
      <c r="AQ29" s="14">
        <v>7.0</v>
      </c>
      <c r="AR29" s="14" t="s">
        <v>330</v>
      </c>
      <c r="AS29" s="14" t="s">
        <v>331</v>
      </c>
      <c r="AT29" s="14" t="s">
        <v>332</v>
      </c>
    </row>
    <row r="30">
      <c r="A30" s="14">
        <v>28.0</v>
      </c>
      <c r="B30">
        <v>1.0</v>
      </c>
      <c r="C30">
        <v>1.0</v>
      </c>
      <c r="D30">
        <v>0.0</v>
      </c>
      <c r="E30">
        <v>0.0</v>
      </c>
      <c r="F30">
        <v>0.0</v>
      </c>
      <c r="G30">
        <v>0.0</v>
      </c>
      <c r="H30" s="14">
        <v>29106.0</v>
      </c>
      <c r="I30" s="14">
        <v>39.0</v>
      </c>
      <c r="J30" s="14">
        <v>6.0</v>
      </c>
      <c r="K30" s="14">
        <v>40.0</v>
      </c>
      <c r="L30" s="14">
        <v>9.0</v>
      </c>
      <c r="M30" s="14">
        <v>6.0</v>
      </c>
      <c r="N30" s="14" t="s">
        <v>134</v>
      </c>
      <c r="O30" s="14">
        <v>0.0</v>
      </c>
      <c r="P30" s="14" t="s">
        <v>108</v>
      </c>
      <c r="R30" t="s">
        <v>108</v>
      </c>
      <c r="S30" t="s">
        <v>130</v>
      </c>
      <c r="T30" s="14">
        <v>1.0</v>
      </c>
      <c r="U30" t="s">
        <v>315</v>
      </c>
      <c r="V30" t="s">
        <v>111</v>
      </c>
      <c r="W30" t="s">
        <v>333</v>
      </c>
      <c r="X30" s="14">
        <v>11.0</v>
      </c>
      <c r="Y30" s="14" t="s">
        <v>334</v>
      </c>
      <c r="Z30" s="14" t="s">
        <v>114</v>
      </c>
      <c r="AA30">
        <v>0.0</v>
      </c>
      <c r="AB30">
        <v>0.0</v>
      </c>
      <c r="AC30">
        <v>0.0</v>
      </c>
      <c r="AD30">
        <v>0.0</v>
      </c>
      <c r="AE30">
        <v>0.0</v>
      </c>
      <c r="AF30">
        <v>1.0</v>
      </c>
      <c r="AG30">
        <v>0.0</v>
      </c>
      <c r="AH30">
        <v>0.0</v>
      </c>
      <c r="AI30">
        <v>0.0</v>
      </c>
      <c r="AJ30">
        <v>0.0</v>
      </c>
      <c r="AK30" t="s">
        <v>79</v>
      </c>
      <c r="AL30">
        <v>4.0</v>
      </c>
      <c r="AM30">
        <v>2.0</v>
      </c>
      <c r="AN30" s="14">
        <v>2.0</v>
      </c>
      <c r="AO30" s="14" t="s">
        <v>335</v>
      </c>
      <c r="AP30" t="s">
        <v>101</v>
      </c>
      <c r="AQ30" s="14">
        <v>10.0</v>
      </c>
      <c r="AR30" s="14" t="s">
        <v>336</v>
      </c>
      <c r="AS30" s="14" t="s">
        <v>337</v>
      </c>
    </row>
    <row r="31">
      <c r="A31" s="14">
        <v>29.0</v>
      </c>
      <c r="B31">
        <v>1.0</v>
      </c>
      <c r="C31">
        <v>0.0</v>
      </c>
      <c r="D31">
        <v>0.0</v>
      </c>
      <c r="E31">
        <v>1.0</v>
      </c>
      <c r="F31">
        <v>1.0</v>
      </c>
      <c r="G31">
        <v>0.0</v>
      </c>
      <c r="H31" s="14">
        <v>33490.0</v>
      </c>
      <c r="I31" s="14">
        <v>26.0</v>
      </c>
      <c r="J31" s="14">
        <v>6.0</v>
      </c>
      <c r="K31" s="14">
        <v>0.0</v>
      </c>
      <c r="L31" s="14">
        <v>9.0</v>
      </c>
      <c r="M31" s="14">
        <v>3.0</v>
      </c>
      <c r="N31" s="14" t="s">
        <v>70</v>
      </c>
      <c r="O31" s="14">
        <v>1.0</v>
      </c>
      <c r="P31" s="14" t="s">
        <v>172</v>
      </c>
      <c r="R31" t="s">
        <v>172</v>
      </c>
      <c r="S31" t="s">
        <v>72</v>
      </c>
      <c r="T31" s="14">
        <v>1.0</v>
      </c>
      <c r="U31" t="s">
        <v>315</v>
      </c>
      <c r="V31" t="s">
        <v>111</v>
      </c>
      <c r="W31" t="s">
        <v>123</v>
      </c>
      <c r="X31" s="14">
        <v>4.0</v>
      </c>
      <c r="Y31" s="14" t="s">
        <v>338</v>
      </c>
      <c r="Z31" s="14" t="s">
        <v>78</v>
      </c>
      <c r="AA31">
        <v>0.0</v>
      </c>
      <c r="AB31">
        <v>0.0</v>
      </c>
      <c r="AC31">
        <v>0.0</v>
      </c>
      <c r="AD31">
        <v>0.0</v>
      </c>
      <c r="AE31">
        <v>0.0</v>
      </c>
      <c r="AF31">
        <v>1.0</v>
      </c>
      <c r="AG31">
        <v>0.0</v>
      </c>
      <c r="AH31">
        <v>0.0</v>
      </c>
      <c r="AI31">
        <v>0.0</v>
      </c>
      <c r="AJ31">
        <v>0.0</v>
      </c>
      <c r="AK31" t="s">
        <v>97</v>
      </c>
      <c r="AL31">
        <v>4.0</v>
      </c>
      <c r="AM31">
        <v>4.0</v>
      </c>
      <c r="AN31" s="14">
        <v>6.0</v>
      </c>
      <c r="AO31" s="14" t="s">
        <v>339</v>
      </c>
      <c r="AP31" t="s">
        <v>101</v>
      </c>
      <c r="AQ31" s="14">
        <v>10.0</v>
      </c>
      <c r="AR31" s="14" t="s">
        <v>340</v>
      </c>
      <c r="AS31" s="14" t="s">
        <v>341</v>
      </c>
    </row>
    <row r="32">
      <c r="A32" s="14">
        <v>30.0</v>
      </c>
      <c r="B32">
        <v>1.0</v>
      </c>
      <c r="C32">
        <v>0.0</v>
      </c>
      <c r="D32">
        <v>0.0</v>
      </c>
      <c r="E32">
        <v>0.0</v>
      </c>
      <c r="F32">
        <v>0.0</v>
      </c>
      <c r="G32">
        <v>0.0</v>
      </c>
      <c r="H32" s="14">
        <v>30658.0</v>
      </c>
      <c r="I32" s="14">
        <v>34.0</v>
      </c>
      <c r="J32" s="14">
        <v>7.0</v>
      </c>
      <c r="K32" s="14">
        <v>150.0</v>
      </c>
      <c r="L32" s="14">
        <v>6.0</v>
      </c>
      <c r="M32" s="14">
        <v>5.0</v>
      </c>
      <c r="N32" s="14" t="s">
        <v>128</v>
      </c>
      <c r="O32" s="14">
        <v>0.0</v>
      </c>
      <c r="P32" s="14" t="s">
        <v>89</v>
      </c>
      <c r="R32" t="s">
        <v>89</v>
      </c>
      <c r="S32" t="s">
        <v>130</v>
      </c>
      <c r="T32" s="14">
        <v>1.0</v>
      </c>
      <c r="U32" t="s">
        <v>315</v>
      </c>
      <c r="V32" t="s">
        <v>111</v>
      </c>
      <c r="W32" t="s">
        <v>342</v>
      </c>
      <c r="X32" s="14">
        <v>12.0</v>
      </c>
      <c r="Z32" s="14" t="s">
        <v>114</v>
      </c>
      <c r="AA32">
        <v>0.0</v>
      </c>
      <c r="AB32">
        <v>0.0</v>
      </c>
      <c r="AC32">
        <v>0.0</v>
      </c>
      <c r="AD32">
        <v>0.0</v>
      </c>
      <c r="AE32">
        <v>0.0</v>
      </c>
      <c r="AF32">
        <v>1.0</v>
      </c>
      <c r="AG32">
        <v>0.0</v>
      </c>
      <c r="AH32">
        <v>0.0</v>
      </c>
      <c r="AI32">
        <v>0.0</v>
      </c>
      <c r="AJ32">
        <v>0.0</v>
      </c>
      <c r="AK32" t="s">
        <v>116</v>
      </c>
      <c r="AL32">
        <v>6.0</v>
      </c>
      <c r="AM32">
        <v>4.0</v>
      </c>
      <c r="AN32" s="14">
        <v>8.0</v>
      </c>
      <c r="AO32" s="14" t="s">
        <v>343</v>
      </c>
      <c r="AP32" t="s">
        <v>101</v>
      </c>
      <c r="AQ32" s="14">
        <v>7.0</v>
      </c>
      <c r="AR32" s="14" t="s">
        <v>344</v>
      </c>
    </row>
    <row r="33" hidden="1">
      <c r="A33" s="14">
        <v>31.0</v>
      </c>
      <c r="B33">
        <v>1.0</v>
      </c>
      <c r="C33">
        <v>1.0</v>
      </c>
      <c r="D33">
        <v>0.0</v>
      </c>
      <c r="E33">
        <v>0.0</v>
      </c>
      <c r="F33">
        <v>1.0</v>
      </c>
      <c r="G33">
        <v>0.0</v>
      </c>
      <c r="H33" s="14">
        <v>29344.0</v>
      </c>
      <c r="I33" s="14">
        <v>38.0</v>
      </c>
      <c r="J33" s="14">
        <v>8.0</v>
      </c>
      <c r="K33" s="14">
        <v>0.0</v>
      </c>
      <c r="L33" s="14">
        <v>10.0</v>
      </c>
      <c r="M33" s="14">
        <v>20.0</v>
      </c>
      <c r="N33" s="14" t="s">
        <v>70</v>
      </c>
      <c r="O33" s="14">
        <v>1.0</v>
      </c>
      <c r="P33" s="14" t="s">
        <v>71</v>
      </c>
      <c r="R33" t="s">
        <v>71</v>
      </c>
      <c r="S33" t="s">
        <v>135</v>
      </c>
      <c r="T33" s="14">
        <v>1.0</v>
      </c>
      <c r="U33" t="s">
        <v>315</v>
      </c>
      <c r="V33" t="s">
        <v>122</v>
      </c>
      <c r="W33" t="s">
        <v>123</v>
      </c>
      <c r="X33" s="14">
        <v>10.0</v>
      </c>
      <c r="Y33" s="14" t="s">
        <v>345</v>
      </c>
      <c r="Z33" s="14" t="s">
        <v>114</v>
      </c>
      <c r="AA33">
        <v>0.0</v>
      </c>
      <c r="AB33">
        <v>0.0</v>
      </c>
      <c r="AC33">
        <v>0.0</v>
      </c>
      <c r="AD33">
        <v>1.0</v>
      </c>
      <c r="AE33">
        <v>1.0</v>
      </c>
      <c r="AF33">
        <v>0.0</v>
      </c>
      <c r="AG33">
        <v>0.0</v>
      </c>
      <c r="AH33">
        <v>0.0</v>
      </c>
      <c r="AI33">
        <v>0.0</v>
      </c>
      <c r="AJ33">
        <v>0.0</v>
      </c>
      <c r="AK33" t="s">
        <v>79</v>
      </c>
      <c r="AL33">
        <v>43393.0</v>
      </c>
      <c r="AM33">
        <v>43393.0</v>
      </c>
      <c r="AN33" s="14">
        <v>20.0</v>
      </c>
      <c r="AO33" s="14" t="s">
        <v>346</v>
      </c>
      <c r="AP33" t="s">
        <v>101</v>
      </c>
      <c r="AQ33" s="14">
        <v>8.0</v>
      </c>
      <c r="AR33" s="14" t="s">
        <v>347</v>
      </c>
      <c r="AS33" s="14" t="s">
        <v>348</v>
      </c>
    </row>
    <row r="34">
      <c r="A34" s="14">
        <v>32.0</v>
      </c>
      <c r="B34">
        <v>1.0</v>
      </c>
      <c r="C34">
        <v>0.0</v>
      </c>
      <c r="D34">
        <v>0.0</v>
      </c>
      <c r="E34">
        <v>1.0</v>
      </c>
      <c r="F34">
        <v>1.0</v>
      </c>
      <c r="G34">
        <v>0.0</v>
      </c>
      <c r="H34" s="14">
        <v>30891.0</v>
      </c>
      <c r="I34" s="14">
        <v>34.0</v>
      </c>
      <c r="J34" s="14">
        <v>7.0</v>
      </c>
      <c r="K34" s="14">
        <v>100.0</v>
      </c>
      <c r="L34" s="14">
        <v>10.0</v>
      </c>
      <c r="M34" s="14">
        <v>1.0</v>
      </c>
      <c r="N34" s="14" t="s">
        <v>87</v>
      </c>
      <c r="O34" s="14">
        <v>1.0</v>
      </c>
      <c r="P34" s="14" t="s">
        <v>71</v>
      </c>
      <c r="R34" t="s">
        <v>71</v>
      </c>
      <c r="S34" t="s">
        <v>349</v>
      </c>
      <c r="T34" s="14">
        <v>1.0</v>
      </c>
      <c r="U34" t="s">
        <v>315</v>
      </c>
      <c r="V34" t="s">
        <v>147</v>
      </c>
      <c r="W34" t="s">
        <v>175</v>
      </c>
      <c r="X34" s="14">
        <v>7.0</v>
      </c>
      <c r="Z34" s="14" t="s">
        <v>114</v>
      </c>
      <c r="AA34">
        <v>0.0</v>
      </c>
      <c r="AB34">
        <v>0.0</v>
      </c>
      <c r="AC34">
        <v>0.0</v>
      </c>
      <c r="AD34">
        <v>0.0</v>
      </c>
      <c r="AE34">
        <v>1.0</v>
      </c>
      <c r="AF34">
        <v>0.0</v>
      </c>
      <c r="AG34">
        <v>0.0</v>
      </c>
      <c r="AH34">
        <v>0.0</v>
      </c>
      <c r="AI34">
        <v>0.0</v>
      </c>
      <c r="AJ34">
        <v>0.0</v>
      </c>
      <c r="AK34" t="s">
        <v>97</v>
      </c>
      <c r="AL34">
        <v>4.0</v>
      </c>
      <c r="AM34">
        <v>15.0</v>
      </c>
      <c r="AN34" s="14">
        <v>20.0</v>
      </c>
      <c r="AO34" s="14" t="s">
        <v>350</v>
      </c>
      <c r="AP34" t="s">
        <v>101</v>
      </c>
      <c r="AQ34" s="14">
        <v>10.0</v>
      </c>
      <c r="AR34" s="14" t="s">
        <v>351</v>
      </c>
      <c r="AS34" s="14" t="s">
        <v>352</v>
      </c>
      <c r="AT34" s="14" t="s">
        <v>154</v>
      </c>
    </row>
    <row r="35">
      <c r="A35" s="14">
        <v>33.0</v>
      </c>
      <c r="B35">
        <v>0.0</v>
      </c>
      <c r="C35">
        <v>1.0</v>
      </c>
      <c r="D35">
        <v>1.0</v>
      </c>
      <c r="E35">
        <v>0.0</v>
      </c>
      <c r="F35">
        <v>1.0</v>
      </c>
      <c r="G35">
        <v>0.0</v>
      </c>
      <c r="H35" s="14">
        <v>35136.0</v>
      </c>
      <c r="I35" s="14">
        <v>22.0</v>
      </c>
      <c r="J35" s="14">
        <v>6.0</v>
      </c>
      <c r="K35" s="14">
        <v>120.0</v>
      </c>
      <c r="L35" s="14">
        <v>16.0</v>
      </c>
      <c r="M35" s="14">
        <v>2.0</v>
      </c>
      <c r="N35" s="14" t="s">
        <v>128</v>
      </c>
      <c r="O35" s="14">
        <v>0.0</v>
      </c>
      <c r="P35" s="14" t="s">
        <v>71</v>
      </c>
      <c r="R35" t="s">
        <v>71</v>
      </c>
      <c r="S35" t="s">
        <v>72</v>
      </c>
      <c r="T35" s="14">
        <v>0.0</v>
      </c>
      <c r="Z35" s="14" t="s">
        <v>236</v>
      </c>
      <c r="AA35">
        <v>0.0</v>
      </c>
      <c r="AB35">
        <v>0.0</v>
      </c>
      <c r="AC35">
        <v>0.0</v>
      </c>
      <c r="AD35">
        <v>1.0</v>
      </c>
      <c r="AE35">
        <v>0.0</v>
      </c>
      <c r="AF35">
        <v>0.0</v>
      </c>
      <c r="AG35">
        <v>0.0</v>
      </c>
      <c r="AH35">
        <v>0.0</v>
      </c>
      <c r="AI35">
        <v>0.0</v>
      </c>
      <c r="AJ35">
        <v>0.0</v>
      </c>
      <c r="AK35" t="s">
        <v>97</v>
      </c>
      <c r="AL35">
        <v>6.0</v>
      </c>
      <c r="AM35">
        <v>6.0</v>
      </c>
      <c r="AN35" s="14">
        <v>60.0</v>
      </c>
      <c r="AO35" s="14" t="s">
        <v>353</v>
      </c>
      <c r="AP35" t="s">
        <v>84</v>
      </c>
      <c r="AQ35" s="14">
        <v>9.0</v>
      </c>
      <c r="AR35" s="14" t="s">
        <v>354</v>
      </c>
      <c r="AS35" s="14" t="s">
        <v>355</v>
      </c>
    </row>
    <row r="36">
      <c r="A36" s="14">
        <v>34.0</v>
      </c>
      <c r="B36">
        <v>1.0</v>
      </c>
      <c r="C36">
        <v>0.0</v>
      </c>
      <c r="D36">
        <v>0.0</v>
      </c>
      <c r="E36">
        <v>0.0</v>
      </c>
      <c r="F36">
        <v>1.0</v>
      </c>
      <c r="G36">
        <v>0.0</v>
      </c>
      <c r="H36" s="14">
        <v>33067.0</v>
      </c>
      <c r="I36" s="14">
        <v>28.0</v>
      </c>
      <c r="J36" s="14">
        <v>7.0</v>
      </c>
      <c r="K36" s="14">
        <v>70.0</v>
      </c>
      <c r="L36" s="14">
        <v>5.0</v>
      </c>
      <c r="M36" s="14">
        <v>5.0</v>
      </c>
      <c r="N36" s="14" t="s">
        <v>128</v>
      </c>
      <c r="O36" s="14">
        <v>0.0</v>
      </c>
      <c r="P36" s="14" t="s">
        <v>108</v>
      </c>
      <c r="R36" t="s">
        <v>108</v>
      </c>
      <c r="S36" t="s">
        <v>135</v>
      </c>
      <c r="T36" s="14">
        <v>1.0</v>
      </c>
      <c r="U36" t="s">
        <v>11</v>
      </c>
      <c r="V36" t="s">
        <v>75</v>
      </c>
      <c r="W36" t="s">
        <v>356</v>
      </c>
      <c r="X36" s="14">
        <v>1.0</v>
      </c>
      <c r="Y36" s="14" t="s">
        <v>357</v>
      </c>
      <c r="Z36" s="14" t="s">
        <v>114</v>
      </c>
      <c r="AA36">
        <v>0.0</v>
      </c>
      <c r="AB36">
        <v>0.0</v>
      </c>
      <c r="AC36">
        <v>1.0</v>
      </c>
      <c r="AD36">
        <v>1.0</v>
      </c>
      <c r="AE36">
        <v>0.0</v>
      </c>
      <c r="AF36">
        <v>0.0</v>
      </c>
      <c r="AG36">
        <v>0.0</v>
      </c>
      <c r="AH36">
        <v>0.0</v>
      </c>
      <c r="AI36">
        <v>0.0</v>
      </c>
      <c r="AJ36">
        <v>0.0</v>
      </c>
      <c r="AK36" t="s">
        <v>97</v>
      </c>
      <c r="AL36">
        <v>3.0</v>
      </c>
      <c r="AM36">
        <v>2.0</v>
      </c>
      <c r="AN36" s="14">
        <v>15.0</v>
      </c>
      <c r="AO36" s="14" t="s">
        <v>358</v>
      </c>
      <c r="AP36" t="s">
        <v>101</v>
      </c>
      <c r="AQ36" s="14">
        <v>8.0</v>
      </c>
      <c r="AR36" s="14" t="s">
        <v>359</v>
      </c>
      <c r="AS36" s="14" t="s">
        <v>360</v>
      </c>
    </row>
    <row r="37">
      <c r="A37" s="14">
        <v>35.0</v>
      </c>
      <c r="B37">
        <v>0.0</v>
      </c>
      <c r="C37">
        <v>1.0</v>
      </c>
      <c r="D37">
        <v>0.0</v>
      </c>
      <c r="E37">
        <v>0.0</v>
      </c>
      <c r="F37">
        <v>0.0</v>
      </c>
      <c r="G37">
        <v>0.0</v>
      </c>
      <c r="H37" s="14">
        <v>28598.0</v>
      </c>
      <c r="I37" s="14">
        <v>40.0</v>
      </c>
      <c r="J37" s="14">
        <v>6.0</v>
      </c>
      <c r="K37" s="14">
        <v>90.0</v>
      </c>
      <c r="L37" s="14">
        <v>6.0</v>
      </c>
      <c r="M37" s="14">
        <v>2.0</v>
      </c>
      <c r="N37" s="14" t="s">
        <v>120</v>
      </c>
      <c r="O37" s="14">
        <v>0.0</v>
      </c>
      <c r="P37" s="14" t="s">
        <v>129</v>
      </c>
      <c r="R37" t="s">
        <v>129</v>
      </c>
      <c r="S37" t="s">
        <v>72</v>
      </c>
      <c r="T37" s="14">
        <v>1.0</v>
      </c>
      <c r="U37" t="s">
        <v>224</v>
      </c>
      <c r="V37" t="s">
        <v>361</v>
      </c>
      <c r="W37" t="s">
        <v>123</v>
      </c>
      <c r="X37" s="14">
        <v>6.0</v>
      </c>
      <c r="Y37" s="14" t="s">
        <v>362</v>
      </c>
      <c r="Z37" s="14" t="s">
        <v>114</v>
      </c>
      <c r="AA37">
        <v>0.0</v>
      </c>
      <c r="AB37">
        <v>0.0</v>
      </c>
      <c r="AC37">
        <v>0.0</v>
      </c>
      <c r="AD37">
        <v>0.0</v>
      </c>
      <c r="AE37">
        <v>1.0</v>
      </c>
      <c r="AF37">
        <v>0.0</v>
      </c>
      <c r="AG37">
        <v>0.0</v>
      </c>
      <c r="AH37">
        <v>0.0</v>
      </c>
      <c r="AI37">
        <v>0.0</v>
      </c>
      <c r="AJ37">
        <v>0.0</v>
      </c>
      <c r="AK37" t="s">
        <v>97</v>
      </c>
      <c r="AL37">
        <v>5.0</v>
      </c>
      <c r="AM37">
        <v>5.0</v>
      </c>
      <c r="AN37" s="14">
        <v>5.0</v>
      </c>
      <c r="AO37" s="14" t="s">
        <v>363</v>
      </c>
      <c r="AP37" t="s">
        <v>101</v>
      </c>
      <c r="AQ37" s="14">
        <v>8.0</v>
      </c>
      <c r="AR37" s="14" t="s">
        <v>364</v>
      </c>
      <c r="AS37" s="14" t="s">
        <v>365</v>
      </c>
      <c r="AT37" s="14" t="s">
        <v>366</v>
      </c>
    </row>
    <row r="38">
      <c r="A38" s="14">
        <v>36.0</v>
      </c>
      <c r="B38">
        <v>0.0</v>
      </c>
      <c r="C38">
        <v>0.0</v>
      </c>
      <c r="D38">
        <v>0.0</v>
      </c>
      <c r="E38">
        <v>0.0</v>
      </c>
      <c r="F38">
        <v>1.0</v>
      </c>
      <c r="G38">
        <v>0.0</v>
      </c>
      <c r="H38" s="14">
        <v>27959.0</v>
      </c>
      <c r="I38" s="14">
        <v>42.0</v>
      </c>
      <c r="J38" s="14">
        <v>7.0</v>
      </c>
      <c r="K38" s="14">
        <v>50.0</v>
      </c>
      <c r="L38" s="14">
        <v>8.0</v>
      </c>
      <c r="M38" s="14">
        <v>1.0</v>
      </c>
      <c r="N38" s="14" t="s">
        <v>134</v>
      </c>
      <c r="O38" s="14">
        <v>0.0</v>
      </c>
      <c r="P38" s="14" t="s">
        <v>129</v>
      </c>
      <c r="R38" t="s">
        <v>129</v>
      </c>
      <c r="S38" t="s">
        <v>72</v>
      </c>
      <c r="T38" s="14">
        <v>1.0</v>
      </c>
      <c r="U38" t="s">
        <v>315</v>
      </c>
      <c r="V38" t="s">
        <v>111</v>
      </c>
      <c r="W38" t="s">
        <v>123</v>
      </c>
      <c r="X38" s="14">
        <v>22.0</v>
      </c>
      <c r="Y38" s="14" t="s">
        <v>367</v>
      </c>
      <c r="Z38" s="14" t="s">
        <v>78</v>
      </c>
      <c r="AA38">
        <v>0.0</v>
      </c>
      <c r="AB38">
        <v>0.0</v>
      </c>
      <c r="AC38">
        <v>0.0</v>
      </c>
      <c r="AD38">
        <v>1.0</v>
      </c>
      <c r="AE38">
        <v>0.0</v>
      </c>
      <c r="AF38">
        <v>0.0</v>
      </c>
      <c r="AG38">
        <v>0.0</v>
      </c>
      <c r="AH38">
        <v>0.0</v>
      </c>
      <c r="AI38">
        <v>0.0</v>
      </c>
      <c r="AJ38">
        <v>0.0</v>
      </c>
      <c r="AK38" t="s">
        <v>116</v>
      </c>
      <c r="AL38">
        <v>4.0</v>
      </c>
      <c r="AM38">
        <v>6.0</v>
      </c>
      <c r="AN38" s="14">
        <v>12.0</v>
      </c>
      <c r="AO38" s="14" t="s">
        <v>368</v>
      </c>
      <c r="AP38" t="s">
        <v>84</v>
      </c>
      <c r="AQ38" s="14">
        <v>10.0</v>
      </c>
      <c r="AR38" s="14" t="s">
        <v>369</v>
      </c>
      <c r="AS38" s="14" t="s">
        <v>370</v>
      </c>
    </row>
    <row r="39">
      <c r="A39" s="14">
        <v>37.0</v>
      </c>
      <c r="B39">
        <v>1.0</v>
      </c>
      <c r="C39">
        <v>1.0</v>
      </c>
      <c r="D39">
        <v>0.0</v>
      </c>
      <c r="E39">
        <v>1.0</v>
      </c>
      <c r="F39">
        <v>1.0</v>
      </c>
      <c r="G39">
        <v>0.0</v>
      </c>
      <c r="H39" s="14">
        <v>33295.0</v>
      </c>
      <c r="I39" s="14">
        <v>27.0</v>
      </c>
      <c r="J39" s="14">
        <v>6.0</v>
      </c>
      <c r="K39" s="14">
        <v>60.0</v>
      </c>
      <c r="L39" s="14">
        <v>8.0</v>
      </c>
      <c r="M39" s="14">
        <v>5.0</v>
      </c>
      <c r="N39" s="14" t="s">
        <v>327</v>
      </c>
      <c r="O39" s="14">
        <v>1.0</v>
      </c>
      <c r="P39" s="14" t="s">
        <v>205</v>
      </c>
      <c r="R39" t="s">
        <v>205</v>
      </c>
      <c r="S39" t="s">
        <v>90</v>
      </c>
      <c r="T39" s="14">
        <v>1.0</v>
      </c>
      <c r="U39" t="s">
        <v>224</v>
      </c>
      <c r="V39" t="s">
        <v>147</v>
      </c>
      <c r="W39" t="s">
        <v>123</v>
      </c>
      <c r="X39" s="14">
        <v>3.0</v>
      </c>
      <c r="Y39" s="14" t="s">
        <v>301</v>
      </c>
      <c r="Z39" s="14" t="s">
        <v>114</v>
      </c>
      <c r="AA39">
        <v>0.0</v>
      </c>
      <c r="AB39">
        <v>0.0</v>
      </c>
      <c r="AC39">
        <v>0.0</v>
      </c>
      <c r="AD39">
        <v>1.0</v>
      </c>
      <c r="AE39">
        <v>0.0</v>
      </c>
      <c r="AF39">
        <v>0.0</v>
      </c>
      <c r="AG39">
        <v>0.0</v>
      </c>
      <c r="AH39">
        <v>0.0</v>
      </c>
      <c r="AI39">
        <v>0.0</v>
      </c>
      <c r="AJ39">
        <v>0.0</v>
      </c>
      <c r="AK39" t="s">
        <v>79</v>
      </c>
      <c r="AL39">
        <v>6.0</v>
      </c>
      <c r="AM39">
        <v>6.0</v>
      </c>
      <c r="AN39" s="14">
        <v>6.0</v>
      </c>
      <c r="AO39" s="14" t="s">
        <v>371</v>
      </c>
      <c r="AP39" t="s">
        <v>101</v>
      </c>
      <c r="AQ39" s="14">
        <v>10.0</v>
      </c>
      <c r="AR39" s="14" t="s">
        <v>372</v>
      </c>
      <c r="AT39" s="14" t="s">
        <v>373</v>
      </c>
    </row>
    <row r="40">
      <c r="A40" s="14">
        <v>38.0</v>
      </c>
      <c r="B40">
        <v>0.0</v>
      </c>
      <c r="C40">
        <v>1.0</v>
      </c>
      <c r="D40">
        <v>0.0</v>
      </c>
      <c r="E40">
        <v>0.0</v>
      </c>
      <c r="F40">
        <v>1.0</v>
      </c>
      <c r="G40">
        <v>0.0</v>
      </c>
      <c r="H40" s="14">
        <v>29326.0</v>
      </c>
      <c r="I40" s="14">
        <v>38.0</v>
      </c>
      <c r="J40" s="14">
        <v>6.0</v>
      </c>
      <c r="K40" s="14">
        <v>50.0</v>
      </c>
      <c r="L40" s="14">
        <v>7.0</v>
      </c>
      <c r="M40" s="14">
        <v>2.0</v>
      </c>
      <c r="N40" s="14" t="s">
        <v>327</v>
      </c>
      <c r="O40" s="14">
        <v>0.0</v>
      </c>
      <c r="P40" s="14" t="s">
        <v>129</v>
      </c>
      <c r="R40" t="s">
        <v>129</v>
      </c>
      <c r="S40" t="s">
        <v>90</v>
      </c>
      <c r="T40" s="14">
        <v>1.0</v>
      </c>
      <c r="U40" t="s">
        <v>74</v>
      </c>
      <c r="V40" t="s">
        <v>75</v>
      </c>
      <c r="W40" t="s">
        <v>374</v>
      </c>
      <c r="X40" s="14">
        <v>3.0</v>
      </c>
      <c r="Y40" s="14" t="s">
        <v>375</v>
      </c>
      <c r="Z40" s="14" t="s">
        <v>114</v>
      </c>
      <c r="AA40">
        <v>0.0</v>
      </c>
      <c r="AB40">
        <v>1.0</v>
      </c>
      <c r="AC40">
        <v>0.0</v>
      </c>
      <c r="AD40">
        <v>0.0</v>
      </c>
      <c r="AE40">
        <v>0.0</v>
      </c>
      <c r="AF40">
        <v>0.0</v>
      </c>
      <c r="AG40">
        <v>0.0</v>
      </c>
      <c r="AH40">
        <v>0.0</v>
      </c>
      <c r="AI40">
        <v>0.0</v>
      </c>
      <c r="AJ40">
        <v>0.0</v>
      </c>
      <c r="AK40" t="s">
        <v>79</v>
      </c>
      <c r="AL40">
        <v>6.0</v>
      </c>
      <c r="AM40">
        <v>3.0</v>
      </c>
      <c r="AN40" s="14">
        <v>5.0</v>
      </c>
      <c r="AO40" s="14" t="s">
        <v>376</v>
      </c>
      <c r="AP40" t="s">
        <v>101</v>
      </c>
      <c r="AQ40" s="14">
        <v>10.0</v>
      </c>
      <c r="AR40" s="14" t="s">
        <v>377</v>
      </c>
      <c r="AS40" s="14" t="s">
        <v>41</v>
      </c>
      <c r="AT40" s="14" t="s">
        <v>378</v>
      </c>
    </row>
    <row r="41">
      <c r="A41" s="14">
        <v>39.0</v>
      </c>
      <c r="B41">
        <v>0.0</v>
      </c>
      <c r="C41">
        <v>0.0</v>
      </c>
      <c r="D41">
        <v>1.0</v>
      </c>
      <c r="E41">
        <v>0.0</v>
      </c>
      <c r="F41">
        <v>0.0</v>
      </c>
      <c r="G41">
        <v>0.0</v>
      </c>
      <c r="H41" s="14">
        <v>35093.0</v>
      </c>
      <c r="I41" s="14">
        <v>22.0</v>
      </c>
      <c r="J41" s="14">
        <v>8.0</v>
      </c>
      <c r="K41" s="14">
        <v>60.0</v>
      </c>
      <c r="L41" s="14">
        <v>9.0</v>
      </c>
      <c r="M41" s="14">
        <v>6.0</v>
      </c>
      <c r="N41" s="14" t="s">
        <v>327</v>
      </c>
      <c r="O41" s="14">
        <v>0.0</v>
      </c>
      <c r="P41" s="14" t="s">
        <v>129</v>
      </c>
      <c r="R41" t="s">
        <v>129</v>
      </c>
      <c r="S41" t="s">
        <v>135</v>
      </c>
      <c r="T41" s="14">
        <v>0.0</v>
      </c>
      <c r="Z41" s="14" t="s">
        <v>236</v>
      </c>
      <c r="AA41">
        <v>0.0</v>
      </c>
      <c r="AB41">
        <v>0.0</v>
      </c>
      <c r="AC41">
        <v>0.0</v>
      </c>
      <c r="AD41">
        <v>1.0</v>
      </c>
      <c r="AE41">
        <v>0.0</v>
      </c>
      <c r="AF41">
        <v>0.0</v>
      </c>
      <c r="AG41">
        <v>0.0</v>
      </c>
      <c r="AH41">
        <v>0.0</v>
      </c>
      <c r="AI41">
        <v>0.0</v>
      </c>
      <c r="AJ41">
        <v>0.0</v>
      </c>
      <c r="AK41" t="s">
        <v>97</v>
      </c>
      <c r="AL41">
        <v>5.0</v>
      </c>
      <c r="AM41">
        <v>5.0</v>
      </c>
      <c r="AN41" s="14">
        <v>24.0</v>
      </c>
      <c r="AO41" s="14" t="s">
        <v>379</v>
      </c>
      <c r="AP41" t="s">
        <v>84</v>
      </c>
      <c r="AQ41" s="14">
        <v>9.0</v>
      </c>
      <c r="AR41" s="14" t="s">
        <v>380</v>
      </c>
      <c r="AS41" s="14" t="s">
        <v>381</v>
      </c>
      <c r="AT41" s="14" t="s">
        <v>382</v>
      </c>
    </row>
    <row r="42">
      <c r="A42" s="14">
        <v>40.0</v>
      </c>
      <c r="B42">
        <v>1.0</v>
      </c>
      <c r="C42">
        <v>0.0</v>
      </c>
      <c r="D42">
        <v>0.0</v>
      </c>
      <c r="E42">
        <v>0.0</v>
      </c>
      <c r="F42">
        <v>0.0</v>
      </c>
      <c r="G42">
        <v>0.0</v>
      </c>
      <c r="H42" s="14">
        <v>31833.0</v>
      </c>
      <c r="I42" s="14">
        <v>31.0</v>
      </c>
      <c r="J42" s="14">
        <v>8.0</v>
      </c>
      <c r="K42" s="14">
        <v>150.0</v>
      </c>
      <c r="L42" s="14">
        <v>8.0</v>
      </c>
      <c r="M42" s="14">
        <v>6.0</v>
      </c>
      <c r="N42" s="14" t="s">
        <v>327</v>
      </c>
      <c r="O42" s="14">
        <v>1.0</v>
      </c>
      <c r="P42" s="14" t="s">
        <v>71</v>
      </c>
      <c r="R42" t="s">
        <v>71</v>
      </c>
      <c r="S42" t="s">
        <v>90</v>
      </c>
      <c r="T42" s="14">
        <v>1.0</v>
      </c>
      <c r="U42" t="s">
        <v>11</v>
      </c>
      <c r="V42" t="s">
        <v>111</v>
      </c>
      <c r="W42" t="s">
        <v>228</v>
      </c>
      <c r="X42" s="14">
        <v>7.0</v>
      </c>
      <c r="Y42" s="14" t="s">
        <v>383</v>
      </c>
      <c r="Z42" s="14" t="s">
        <v>78</v>
      </c>
      <c r="AA42">
        <v>1.0</v>
      </c>
      <c r="AB42">
        <v>0.0</v>
      </c>
      <c r="AC42">
        <v>0.0</v>
      </c>
      <c r="AD42">
        <v>0.0</v>
      </c>
      <c r="AE42">
        <v>0.0</v>
      </c>
      <c r="AF42">
        <v>1.0</v>
      </c>
      <c r="AG42">
        <v>0.0</v>
      </c>
      <c r="AH42">
        <v>0.0</v>
      </c>
      <c r="AI42">
        <v>0.0</v>
      </c>
      <c r="AJ42">
        <v>0.0</v>
      </c>
      <c r="AK42" t="s">
        <v>97</v>
      </c>
      <c r="AL42">
        <v>6.0</v>
      </c>
      <c r="AM42">
        <v>6.0</v>
      </c>
      <c r="AN42" s="14">
        <v>12.0</v>
      </c>
      <c r="AO42" s="14" t="s">
        <v>384</v>
      </c>
      <c r="AP42" t="s">
        <v>101</v>
      </c>
      <c r="AQ42" s="14">
        <v>10.0</v>
      </c>
      <c r="AR42" s="14" t="s">
        <v>385</v>
      </c>
    </row>
    <row r="43">
      <c r="A43" s="14">
        <v>41.0</v>
      </c>
      <c r="B43">
        <v>0.0</v>
      </c>
      <c r="C43">
        <v>0.0</v>
      </c>
      <c r="D43">
        <v>0.0</v>
      </c>
      <c r="E43">
        <v>0.0</v>
      </c>
      <c r="F43">
        <v>1.0</v>
      </c>
      <c r="G43">
        <v>0.0</v>
      </c>
      <c r="H43" s="14">
        <v>29562.0</v>
      </c>
      <c r="I43" s="14">
        <v>37.0</v>
      </c>
      <c r="J43" s="14">
        <v>6.0</v>
      </c>
      <c r="K43" s="14">
        <v>50.0</v>
      </c>
      <c r="L43" s="14">
        <v>18.0</v>
      </c>
      <c r="M43" s="14">
        <v>10.0</v>
      </c>
      <c r="N43" s="14" t="s">
        <v>120</v>
      </c>
      <c r="O43" s="14">
        <v>0.0</v>
      </c>
      <c r="P43" s="14" t="s">
        <v>71</v>
      </c>
      <c r="R43" t="s">
        <v>71</v>
      </c>
      <c r="S43" t="s">
        <v>386</v>
      </c>
      <c r="T43" s="14">
        <v>1.0</v>
      </c>
      <c r="U43" t="s">
        <v>315</v>
      </c>
      <c r="V43" t="s">
        <v>75</v>
      </c>
      <c r="W43" t="s">
        <v>387</v>
      </c>
      <c r="X43" s="14">
        <v>15.0</v>
      </c>
      <c r="Y43" s="14" t="s">
        <v>388</v>
      </c>
      <c r="Z43" s="14" t="s">
        <v>78</v>
      </c>
      <c r="AA43">
        <v>0.0</v>
      </c>
      <c r="AB43">
        <v>0.0</v>
      </c>
      <c r="AC43">
        <v>1.0</v>
      </c>
      <c r="AD43">
        <v>1.0</v>
      </c>
      <c r="AE43">
        <v>0.0</v>
      </c>
      <c r="AF43">
        <v>1.0</v>
      </c>
      <c r="AG43">
        <v>0.0</v>
      </c>
      <c r="AH43">
        <v>0.0</v>
      </c>
      <c r="AI43">
        <v>0.0</v>
      </c>
      <c r="AJ43">
        <v>0.0</v>
      </c>
      <c r="AK43" t="s">
        <v>97</v>
      </c>
      <c r="AL43">
        <v>5.0</v>
      </c>
      <c r="AM43">
        <v>2.0</v>
      </c>
      <c r="AN43" s="14">
        <v>4.0</v>
      </c>
      <c r="AO43" s="14" t="s">
        <v>389</v>
      </c>
      <c r="AP43" t="s">
        <v>101</v>
      </c>
      <c r="AQ43" s="14">
        <v>10.0</v>
      </c>
      <c r="AR43" s="14" t="s">
        <v>390</v>
      </c>
      <c r="AS43" s="14" t="s">
        <v>391</v>
      </c>
      <c r="AT43" s="14" t="s">
        <v>392</v>
      </c>
    </row>
    <row r="44">
      <c r="A44" s="14">
        <v>42.0</v>
      </c>
      <c r="B44">
        <v>1.0</v>
      </c>
      <c r="C44">
        <v>0.0</v>
      </c>
      <c r="D44">
        <v>0.0</v>
      </c>
      <c r="E44">
        <v>0.0</v>
      </c>
      <c r="F44">
        <v>0.0</v>
      </c>
      <c r="G44">
        <v>0.0</v>
      </c>
      <c r="I44" s="14"/>
      <c r="J44" s="14">
        <v>6.0</v>
      </c>
      <c r="K44" s="14">
        <v>30.0</v>
      </c>
      <c r="L44" s="14">
        <v>10.0</v>
      </c>
      <c r="M44" s="14">
        <v>5.0</v>
      </c>
      <c r="N44" s="14" t="s">
        <v>167</v>
      </c>
      <c r="O44" s="14">
        <v>0.0</v>
      </c>
      <c r="P44" s="14" t="s">
        <v>129</v>
      </c>
      <c r="R44" t="s">
        <v>129</v>
      </c>
      <c r="S44" t="s">
        <v>90</v>
      </c>
      <c r="T44" s="14">
        <v>1.0</v>
      </c>
      <c r="U44" t="s">
        <v>11</v>
      </c>
      <c r="V44" t="s">
        <v>393</v>
      </c>
      <c r="W44" t="s">
        <v>394</v>
      </c>
      <c r="X44" s="14">
        <v>6.0</v>
      </c>
      <c r="Z44" s="14" t="s">
        <v>114</v>
      </c>
      <c r="AA44">
        <v>0.0</v>
      </c>
      <c r="AB44">
        <v>0.0</v>
      </c>
      <c r="AC44">
        <v>0.0</v>
      </c>
      <c r="AD44">
        <v>1.0</v>
      </c>
      <c r="AE44">
        <v>1.0</v>
      </c>
      <c r="AF44">
        <v>0.0</v>
      </c>
      <c r="AG44">
        <v>0.0</v>
      </c>
      <c r="AH44">
        <v>0.0</v>
      </c>
      <c r="AI44">
        <v>0.0</v>
      </c>
      <c r="AJ44">
        <v>0.0</v>
      </c>
      <c r="AK44" t="s">
        <v>79</v>
      </c>
      <c r="AL44">
        <v>4.0</v>
      </c>
      <c r="AM44">
        <v>4.0</v>
      </c>
      <c r="AN44" s="14">
        <v>8.0</v>
      </c>
      <c r="AO44" s="14" t="s">
        <v>395</v>
      </c>
      <c r="AP44" t="s">
        <v>101</v>
      </c>
      <c r="AQ44" s="14">
        <v>7.0</v>
      </c>
      <c r="AR44" s="14" t="s">
        <v>396</v>
      </c>
      <c r="AS44" s="14" t="s">
        <v>397</v>
      </c>
      <c r="AT44" s="14" t="s">
        <v>398</v>
      </c>
    </row>
    <row r="45">
      <c r="A45" s="14">
        <v>43.0</v>
      </c>
      <c r="B45">
        <v>1.0</v>
      </c>
      <c r="C45">
        <v>1.0</v>
      </c>
      <c r="D45">
        <v>0.0</v>
      </c>
      <c r="E45">
        <v>0.0</v>
      </c>
      <c r="F45">
        <v>0.0</v>
      </c>
      <c r="G45">
        <v>0.0</v>
      </c>
      <c r="H45" s="14">
        <v>30578.0</v>
      </c>
      <c r="I45" s="14">
        <v>34.0</v>
      </c>
      <c r="J45" s="14">
        <v>7.0</v>
      </c>
      <c r="K45" s="14">
        <v>50.0</v>
      </c>
      <c r="L45" s="14">
        <v>8.0</v>
      </c>
      <c r="M45" s="14">
        <v>4.0</v>
      </c>
      <c r="N45" s="14" t="s">
        <v>327</v>
      </c>
      <c r="O45" s="14">
        <v>1.0</v>
      </c>
      <c r="P45" s="14" t="s">
        <v>71</v>
      </c>
      <c r="R45" t="s">
        <v>71</v>
      </c>
      <c r="S45" t="s">
        <v>135</v>
      </c>
      <c r="T45" s="14">
        <v>1.0</v>
      </c>
      <c r="U45" t="s">
        <v>35</v>
      </c>
      <c r="V45" t="s">
        <v>75</v>
      </c>
      <c r="W45" t="s">
        <v>399</v>
      </c>
      <c r="X45" s="14">
        <v>11.0</v>
      </c>
      <c r="Y45" s="14" t="s">
        <v>400</v>
      </c>
      <c r="Z45" s="14" t="s">
        <v>78</v>
      </c>
      <c r="AA45">
        <v>0.0</v>
      </c>
      <c r="AB45">
        <v>1.0</v>
      </c>
      <c r="AC45">
        <v>0.0</v>
      </c>
      <c r="AD45">
        <v>0.0</v>
      </c>
      <c r="AE45">
        <v>0.0</v>
      </c>
      <c r="AF45">
        <v>0.0</v>
      </c>
      <c r="AG45">
        <v>0.0</v>
      </c>
      <c r="AH45">
        <v>0.0</v>
      </c>
      <c r="AI45">
        <v>0.0</v>
      </c>
      <c r="AJ45">
        <v>0.0</v>
      </c>
      <c r="AK45" t="s">
        <v>97</v>
      </c>
      <c r="AL45">
        <v>5.0</v>
      </c>
      <c r="AM45">
        <v>6.0</v>
      </c>
      <c r="AN45" s="14">
        <v>40.0</v>
      </c>
      <c r="AO45" s="14" t="s">
        <v>401</v>
      </c>
      <c r="AP45" t="s">
        <v>101</v>
      </c>
      <c r="AQ45" s="14">
        <v>9.0</v>
      </c>
      <c r="AR45" s="14" t="s">
        <v>402</v>
      </c>
      <c r="AS45" s="14" t="s">
        <v>403</v>
      </c>
      <c r="AT45" s="14" t="s">
        <v>404</v>
      </c>
    </row>
    <row r="46">
      <c r="A46" s="14">
        <v>44.0</v>
      </c>
      <c r="B46">
        <v>0.0</v>
      </c>
      <c r="C46">
        <v>1.0</v>
      </c>
      <c r="D46">
        <v>1.0</v>
      </c>
      <c r="E46">
        <v>0.0</v>
      </c>
      <c r="F46">
        <v>0.0</v>
      </c>
      <c r="G46">
        <v>0.0</v>
      </c>
      <c r="H46" s="14">
        <v>33712.0</v>
      </c>
      <c r="I46" s="14">
        <v>26.0</v>
      </c>
      <c r="J46" s="14">
        <v>8.0</v>
      </c>
      <c r="K46" s="14">
        <v>120.0</v>
      </c>
      <c r="L46" s="14">
        <v>12.0</v>
      </c>
      <c r="M46" s="14">
        <v>10.0</v>
      </c>
      <c r="N46" s="14" t="s">
        <v>405</v>
      </c>
      <c r="O46" s="14">
        <v>1.0</v>
      </c>
      <c r="Q46" s="14" t="s">
        <v>406</v>
      </c>
      <c r="R46" t="s">
        <v>406</v>
      </c>
      <c r="S46" t="s">
        <v>72</v>
      </c>
      <c r="T46" s="14">
        <v>1.0</v>
      </c>
      <c r="U46" t="s">
        <v>35</v>
      </c>
      <c r="V46" t="s">
        <v>111</v>
      </c>
      <c r="W46" t="s">
        <v>407</v>
      </c>
      <c r="X46" s="14">
        <v>3.0</v>
      </c>
      <c r="Y46" s="14" t="s">
        <v>408</v>
      </c>
      <c r="Z46" s="14" t="s">
        <v>78</v>
      </c>
      <c r="AA46">
        <v>0.0</v>
      </c>
      <c r="AB46">
        <v>0.0</v>
      </c>
      <c r="AC46">
        <v>1.0</v>
      </c>
      <c r="AD46">
        <v>0.0</v>
      </c>
      <c r="AE46">
        <v>0.0</v>
      </c>
      <c r="AF46">
        <v>0.0</v>
      </c>
      <c r="AG46">
        <v>0.0</v>
      </c>
      <c r="AH46">
        <v>0.0</v>
      </c>
      <c r="AI46">
        <v>0.0</v>
      </c>
      <c r="AJ46">
        <v>0.0</v>
      </c>
      <c r="AK46" t="s">
        <v>97</v>
      </c>
      <c r="AL46">
        <v>6.0</v>
      </c>
      <c r="AM46">
        <v>6.0</v>
      </c>
      <c r="AN46" s="14">
        <v>20.0</v>
      </c>
      <c r="AO46" s="14" t="s">
        <v>409</v>
      </c>
      <c r="AP46" t="s">
        <v>101</v>
      </c>
      <c r="AQ46" s="14">
        <v>10.0</v>
      </c>
      <c r="AR46" s="14" t="s">
        <v>410</v>
      </c>
      <c r="AT46" s="14" t="s">
        <v>411</v>
      </c>
    </row>
    <row r="47">
      <c r="A47" s="14">
        <v>45.0</v>
      </c>
      <c r="B47">
        <v>1.0</v>
      </c>
      <c r="C47">
        <v>0.0</v>
      </c>
      <c r="D47">
        <v>0.0</v>
      </c>
      <c r="E47">
        <v>1.0</v>
      </c>
      <c r="F47">
        <v>0.0</v>
      </c>
      <c r="G47">
        <v>0.0</v>
      </c>
      <c r="H47" s="14">
        <v>29560.0</v>
      </c>
      <c r="I47" s="14">
        <v>37.0</v>
      </c>
      <c r="J47" s="14">
        <v>8.0</v>
      </c>
      <c r="K47" s="14">
        <v>0.0</v>
      </c>
      <c r="L47" s="14">
        <v>12.0</v>
      </c>
      <c r="M47" s="14">
        <v>30.0</v>
      </c>
      <c r="N47" s="14" t="s">
        <v>134</v>
      </c>
      <c r="O47" s="14">
        <v>1.0</v>
      </c>
      <c r="P47" s="14" t="s">
        <v>71</v>
      </c>
      <c r="R47" t="s">
        <v>71</v>
      </c>
      <c r="S47" t="s">
        <v>90</v>
      </c>
      <c r="T47" s="14">
        <v>1.0</v>
      </c>
      <c r="U47" t="s">
        <v>36</v>
      </c>
      <c r="V47" t="s">
        <v>111</v>
      </c>
      <c r="W47" t="s">
        <v>412</v>
      </c>
      <c r="X47" s="14">
        <v>1.0</v>
      </c>
      <c r="Y47" s="14" t="s">
        <v>413</v>
      </c>
      <c r="Z47" s="14" t="s">
        <v>78</v>
      </c>
      <c r="AA47">
        <v>0.0</v>
      </c>
      <c r="AB47">
        <v>0.0</v>
      </c>
      <c r="AC47">
        <v>1.0</v>
      </c>
      <c r="AD47">
        <v>0.0</v>
      </c>
      <c r="AE47">
        <v>0.0</v>
      </c>
      <c r="AF47">
        <v>0.0</v>
      </c>
      <c r="AG47">
        <v>0.0</v>
      </c>
      <c r="AH47">
        <v>0.0</v>
      </c>
      <c r="AI47">
        <v>0.0</v>
      </c>
      <c r="AJ47">
        <v>0.0</v>
      </c>
      <c r="AK47" t="s">
        <v>97</v>
      </c>
      <c r="AL47">
        <v>10.0</v>
      </c>
      <c r="AM47">
        <v>5.0</v>
      </c>
      <c r="AN47" s="14">
        <v>20.0</v>
      </c>
      <c r="AO47" s="14" t="s">
        <v>414</v>
      </c>
      <c r="AP47" t="s">
        <v>84</v>
      </c>
      <c r="AQ47" s="14">
        <v>6.0</v>
      </c>
      <c r="AR47" s="14" t="s">
        <v>415</v>
      </c>
      <c r="AS47" s="14" t="s">
        <v>416</v>
      </c>
    </row>
    <row r="48">
      <c r="A48" s="14">
        <v>46.0</v>
      </c>
      <c r="B48">
        <v>1.0</v>
      </c>
      <c r="C48">
        <v>0.0</v>
      </c>
      <c r="D48">
        <v>0.0</v>
      </c>
      <c r="E48">
        <v>0.0</v>
      </c>
      <c r="F48">
        <v>0.0</v>
      </c>
      <c r="G48">
        <v>0.0</v>
      </c>
      <c r="I48" s="14"/>
      <c r="J48" s="14">
        <v>9.0</v>
      </c>
      <c r="K48" s="14">
        <v>20.0</v>
      </c>
      <c r="L48" s="14">
        <v>13.0</v>
      </c>
      <c r="M48" s="14">
        <v>26.0</v>
      </c>
      <c r="N48" s="14" t="s">
        <v>291</v>
      </c>
      <c r="O48" s="14">
        <v>0.0</v>
      </c>
      <c r="P48" s="14" t="s">
        <v>89</v>
      </c>
      <c r="R48" t="s">
        <v>89</v>
      </c>
      <c r="S48" t="s">
        <v>90</v>
      </c>
      <c r="T48" s="14">
        <v>0.0</v>
      </c>
      <c r="Z48" s="14" t="s">
        <v>114</v>
      </c>
      <c r="AA48">
        <v>0.0</v>
      </c>
      <c r="AB48">
        <v>0.0</v>
      </c>
      <c r="AC48">
        <v>0.0</v>
      </c>
      <c r="AD48">
        <v>1.0</v>
      </c>
      <c r="AE48">
        <v>0.0</v>
      </c>
      <c r="AF48">
        <v>0.0</v>
      </c>
      <c r="AG48">
        <v>0.0</v>
      </c>
      <c r="AH48">
        <v>0.0</v>
      </c>
      <c r="AI48">
        <v>0.0</v>
      </c>
      <c r="AJ48">
        <v>0.0</v>
      </c>
      <c r="AK48" t="s">
        <v>116</v>
      </c>
      <c r="AL48">
        <v>6.0</v>
      </c>
      <c r="AM48">
        <v>6.0</v>
      </c>
      <c r="AN48" s="14">
        <v>80.0</v>
      </c>
      <c r="AO48" s="14" t="s">
        <v>417</v>
      </c>
      <c r="AP48" t="s">
        <v>84</v>
      </c>
      <c r="AQ48" s="14">
        <v>7.0</v>
      </c>
      <c r="AR48" s="14" t="s">
        <v>418</v>
      </c>
      <c r="AS48" s="14" t="s">
        <v>419</v>
      </c>
      <c r="AT48" s="14" t="s">
        <v>420</v>
      </c>
    </row>
    <row r="49">
      <c r="A49" s="14">
        <v>47.0</v>
      </c>
      <c r="B49">
        <v>0.0</v>
      </c>
      <c r="C49">
        <v>0.0</v>
      </c>
      <c r="D49">
        <v>0.0</v>
      </c>
      <c r="E49">
        <v>0.0</v>
      </c>
      <c r="F49">
        <v>1.0</v>
      </c>
      <c r="G49">
        <v>0.0</v>
      </c>
      <c r="H49" s="14">
        <v>28327.0</v>
      </c>
      <c r="I49" s="14">
        <v>41.0</v>
      </c>
      <c r="J49" s="14">
        <v>6.0</v>
      </c>
      <c r="K49" s="14">
        <v>20.0</v>
      </c>
      <c r="L49" s="14">
        <v>16.0</v>
      </c>
      <c r="M49" s="14">
        <v>10.0</v>
      </c>
      <c r="N49" s="14" t="s">
        <v>192</v>
      </c>
      <c r="O49" s="14">
        <v>1.0</v>
      </c>
      <c r="P49" s="14" t="s">
        <v>89</v>
      </c>
      <c r="R49" t="s">
        <v>89</v>
      </c>
      <c r="S49" t="s">
        <v>130</v>
      </c>
      <c r="T49" s="14">
        <v>1.0</v>
      </c>
      <c r="U49" t="s">
        <v>11</v>
      </c>
      <c r="V49" t="s">
        <v>111</v>
      </c>
      <c r="W49" t="s">
        <v>76</v>
      </c>
      <c r="X49" s="14">
        <v>12.0</v>
      </c>
      <c r="Y49" s="14" t="s">
        <v>421</v>
      </c>
      <c r="Z49" s="14" t="s">
        <v>96</v>
      </c>
      <c r="AA49">
        <v>0.0</v>
      </c>
      <c r="AB49">
        <v>0.0</v>
      </c>
      <c r="AC49">
        <v>0.0</v>
      </c>
      <c r="AD49">
        <v>0.0</v>
      </c>
      <c r="AE49">
        <v>0.0</v>
      </c>
      <c r="AF49">
        <v>1.0</v>
      </c>
      <c r="AG49">
        <v>0.0</v>
      </c>
      <c r="AH49">
        <v>0.0</v>
      </c>
      <c r="AI49">
        <v>0.0</v>
      </c>
      <c r="AJ49">
        <v>0.0</v>
      </c>
      <c r="AK49" t="s">
        <v>79</v>
      </c>
      <c r="AL49">
        <v>12.0</v>
      </c>
      <c r="AM49">
        <v>6.0</v>
      </c>
      <c r="AN49" s="14">
        <v>140.0</v>
      </c>
      <c r="AO49" s="14" t="s">
        <v>422</v>
      </c>
      <c r="AP49" t="s">
        <v>101</v>
      </c>
      <c r="AQ49" s="14">
        <v>7.0</v>
      </c>
      <c r="AR49" s="14" t="s">
        <v>423</v>
      </c>
      <c r="AS49" s="14" t="s">
        <v>424</v>
      </c>
      <c r="AT49" s="14" t="s">
        <v>425</v>
      </c>
    </row>
    <row r="50">
      <c r="A50" s="14">
        <v>48.0</v>
      </c>
      <c r="B50">
        <v>0.0</v>
      </c>
      <c r="C50">
        <v>1.0</v>
      </c>
      <c r="D50">
        <v>0.0</v>
      </c>
      <c r="E50">
        <v>0.0</v>
      </c>
      <c r="F50">
        <v>1.0</v>
      </c>
      <c r="G50">
        <v>0.0</v>
      </c>
      <c r="H50" s="14">
        <v>33178.0</v>
      </c>
      <c r="I50" s="14">
        <v>27.0</v>
      </c>
      <c r="J50" s="14">
        <v>7.0</v>
      </c>
      <c r="K50" s="14">
        <v>40.0</v>
      </c>
      <c r="L50" s="14">
        <v>15.0</v>
      </c>
      <c r="M50" s="14">
        <v>12.0</v>
      </c>
      <c r="N50" s="14" t="s">
        <v>405</v>
      </c>
      <c r="O50" s="14">
        <v>0.0</v>
      </c>
      <c r="P50" s="14" t="s">
        <v>89</v>
      </c>
      <c r="R50" t="s">
        <v>89</v>
      </c>
      <c r="S50" t="s">
        <v>130</v>
      </c>
      <c r="T50" s="14">
        <v>1.0</v>
      </c>
      <c r="U50" t="s">
        <v>11</v>
      </c>
      <c r="V50" t="s">
        <v>111</v>
      </c>
      <c r="W50" t="s">
        <v>426</v>
      </c>
      <c r="X50" s="14">
        <v>4.0</v>
      </c>
      <c r="Y50" s="14" t="s">
        <v>427</v>
      </c>
      <c r="Z50" s="14" t="s">
        <v>114</v>
      </c>
      <c r="AA50">
        <v>0.0</v>
      </c>
      <c r="AB50">
        <v>0.0</v>
      </c>
      <c r="AC50">
        <v>0.0</v>
      </c>
      <c r="AD50">
        <v>1.0</v>
      </c>
      <c r="AE50">
        <v>0.0</v>
      </c>
      <c r="AF50">
        <v>0.0</v>
      </c>
      <c r="AG50">
        <v>0.0</v>
      </c>
      <c r="AH50">
        <v>0.0</v>
      </c>
      <c r="AI50">
        <v>0.0</v>
      </c>
      <c r="AJ50">
        <v>0.0</v>
      </c>
      <c r="AK50" t="s">
        <v>97</v>
      </c>
      <c r="AL50">
        <v>4.0</v>
      </c>
      <c r="AM50">
        <v>2.0</v>
      </c>
      <c r="AN50" s="14">
        <v>10.0</v>
      </c>
      <c r="AO50" s="14" t="s">
        <v>346</v>
      </c>
      <c r="AP50" t="s">
        <v>101</v>
      </c>
      <c r="AQ50" s="14">
        <v>8.0</v>
      </c>
      <c r="AR50" s="14" t="s">
        <v>428</v>
      </c>
    </row>
    <row r="51">
      <c r="A51" s="14">
        <v>49.0</v>
      </c>
      <c r="B51">
        <v>1.0</v>
      </c>
      <c r="C51">
        <v>1.0</v>
      </c>
      <c r="D51">
        <v>0.0</v>
      </c>
      <c r="E51">
        <v>0.0</v>
      </c>
      <c r="F51">
        <v>1.0</v>
      </c>
      <c r="G51">
        <v>0.0</v>
      </c>
      <c r="H51" s="14">
        <v>28834.0</v>
      </c>
      <c r="I51" s="14">
        <v>39.0</v>
      </c>
      <c r="J51" s="14">
        <v>8.0</v>
      </c>
      <c r="K51" s="14">
        <v>0.0</v>
      </c>
      <c r="L51" s="14">
        <v>14.0</v>
      </c>
      <c r="M51" s="14">
        <v>10.0</v>
      </c>
      <c r="N51" s="14" t="s">
        <v>134</v>
      </c>
      <c r="O51" s="14">
        <v>1.0</v>
      </c>
      <c r="P51" s="14" t="s">
        <v>129</v>
      </c>
      <c r="R51" t="s">
        <v>129</v>
      </c>
      <c r="S51" t="s">
        <v>135</v>
      </c>
      <c r="T51" s="14">
        <v>1.0</v>
      </c>
      <c r="U51" t="s">
        <v>315</v>
      </c>
      <c r="V51" t="s">
        <v>111</v>
      </c>
      <c r="W51" t="s">
        <v>76</v>
      </c>
      <c r="X51" s="14">
        <v>15.0</v>
      </c>
      <c r="Y51" s="14" t="s">
        <v>77</v>
      </c>
      <c r="Z51" s="14" t="s">
        <v>114</v>
      </c>
      <c r="AA51">
        <v>0.0</v>
      </c>
      <c r="AB51">
        <v>0.0</v>
      </c>
      <c r="AC51">
        <v>0.0</v>
      </c>
      <c r="AD51">
        <v>0.0</v>
      </c>
      <c r="AE51">
        <v>0.0</v>
      </c>
      <c r="AF51">
        <v>1.0</v>
      </c>
      <c r="AG51">
        <v>0.0</v>
      </c>
      <c r="AH51">
        <v>0.0</v>
      </c>
      <c r="AI51">
        <v>0.0</v>
      </c>
      <c r="AJ51">
        <v>1.0</v>
      </c>
      <c r="AK51" t="s">
        <v>79</v>
      </c>
      <c r="AL51">
        <v>6.0</v>
      </c>
      <c r="AM51">
        <v>6.0</v>
      </c>
      <c r="AN51" s="14">
        <v>15.0</v>
      </c>
      <c r="AO51" s="14" t="s">
        <v>430</v>
      </c>
      <c r="AP51" t="s">
        <v>101</v>
      </c>
      <c r="AQ51" s="14">
        <v>10.0</v>
      </c>
      <c r="AR51" s="14" t="s">
        <v>142</v>
      </c>
      <c r="AS51" s="14" t="s">
        <v>431</v>
      </c>
      <c r="AT51" s="14" t="s">
        <v>432</v>
      </c>
    </row>
    <row r="52">
      <c r="A52" s="14">
        <v>50.0</v>
      </c>
      <c r="B52">
        <v>0.0</v>
      </c>
      <c r="C52">
        <v>1.0</v>
      </c>
      <c r="D52">
        <v>0.0</v>
      </c>
      <c r="E52">
        <v>0.0</v>
      </c>
      <c r="F52">
        <v>0.0</v>
      </c>
      <c r="G52">
        <v>0.0</v>
      </c>
      <c r="H52" s="14">
        <v>26830.0</v>
      </c>
      <c r="I52" s="14">
        <v>45.0</v>
      </c>
      <c r="J52" s="14">
        <v>7.0</v>
      </c>
      <c r="K52" s="14">
        <v>120.0</v>
      </c>
      <c r="L52" s="14">
        <v>60.0</v>
      </c>
      <c r="M52" s="14">
        <v>20.0</v>
      </c>
      <c r="N52" s="14" t="s">
        <v>167</v>
      </c>
      <c r="O52" s="14">
        <v>0.0</v>
      </c>
      <c r="P52" s="14" t="s">
        <v>129</v>
      </c>
      <c r="R52" t="s">
        <v>129</v>
      </c>
      <c r="S52" t="s">
        <v>135</v>
      </c>
      <c r="T52" s="14">
        <v>1.0</v>
      </c>
      <c r="U52" t="s">
        <v>110</v>
      </c>
      <c r="V52" t="s">
        <v>122</v>
      </c>
      <c r="W52" t="s">
        <v>228</v>
      </c>
      <c r="X52" s="14">
        <v>20.0</v>
      </c>
      <c r="Y52" s="14" t="s">
        <v>433</v>
      </c>
      <c r="Z52" s="14" t="s">
        <v>114</v>
      </c>
      <c r="AA52">
        <v>0.0</v>
      </c>
      <c r="AB52">
        <v>0.0</v>
      </c>
      <c r="AC52">
        <v>0.0</v>
      </c>
      <c r="AD52">
        <v>0.0</v>
      </c>
      <c r="AE52">
        <v>0.0</v>
      </c>
      <c r="AF52">
        <v>1.0</v>
      </c>
      <c r="AG52">
        <v>0.0</v>
      </c>
      <c r="AH52">
        <v>0.0</v>
      </c>
      <c r="AI52">
        <v>0.0</v>
      </c>
      <c r="AJ52">
        <v>0.0</v>
      </c>
      <c r="AK52" t="s">
        <v>97</v>
      </c>
      <c r="AL52">
        <v>4.0</v>
      </c>
      <c r="AM52">
        <v>4.0</v>
      </c>
      <c r="AN52" s="14">
        <v>10.0</v>
      </c>
      <c r="AO52" s="14" t="s">
        <v>434</v>
      </c>
      <c r="AP52" t="s">
        <v>101</v>
      </c>
      <c r="AQ52" s="14">
        <v>10.0</v>
      </c>
      <c r="AR52" s="14" t="s">
        <v>435</v>
      </c>
      <c r="AS52" s="14" t="s">
        <v>436</v>
      </c>
      <c r="AT52" s="14" t="s">
        <v>154</v>
      </c>
    </row>
    <row r="53">
      <c r="A53" s="14">
        <v>51.0</v>
      </c>
      <c r="B53">
        <v>1.0</v>
      </c>
      <c r="C53">
        <v>0.0</v>
      </c>
      <c r="D53">
        <v>0.0</v>
      </c>
      <c r="E53">
        <v>0.0</v>
      </c>
      <c r="F53">
        <v>0.0</v>
      </c>
      <c r="G53">
        <v>0.0</v>
      </c>
      <c r="H53" s="14">
        <v>31588.0</v>
      </c>
      <c r="I53" s="14">
        <v>32.0</v>
      </c>
      <c r="J53" s="14">
        <v>7.0</v>
      </c>
      <c r="K53" s="14">
        <v>30.0</v>
      </c>
      <c r="L53" s="14">
        <v>12.0</v>
      </c>
      <c r="M53" s="14">
        <v>15.0</v>
      </c>
      <c r="N53" s="14" t="s">
        <v>437</v>
      </c>
      <c r="O53" s="14">
        <v>0.0</v>
      </c>
      <c r="P53" s="14" t="s">
        <v>71</v>
      </c>
      <c r="R53" t="s">
        <v>71</v>
      </c>
      <c r="S53" t="s">
        <v>130</v>
      </c>
      <c r="T53" s="14">
        <v>1.0</v>
      </c>
      <c r="U53" t="s">
        <v>36</v>
      </c>
      <c r="V53" t="s">
        <v>438</v>
      </c>
      <c r="W53" t="s">
        <v>123</v>
      </c>
      <c r="X53" s="14">
        <v>4.0</v>
      </c>
      <c r="Y53" s="14" t="s">
        <v>439</v>
      </c>
      <c r="Z53" s="14" t="s">
        <v>114</v>
      </c>
      <c r="AA53">
        <v>0.0</v>
      </c>
      <c r="AB53">
        <v>0.0</v>
      </c>
      <c r="AC53">
        <v>0.0</v>
      </c>
      <c r="AD53">
        <v>1.0</v>
      </c>
      <c r="AE53">
        <v>0.0</v>
      </c>
      <c r="AF53">
        <v>0.0</v>
      </c>
      <c r="AG53">
        <v>0.0</v>
      </c>
      <c r="AH53">
        <v>0.0</v>
      </c>
      <c r="AI53">
        <v>0.0</v>
      </c>
      <c r="AJ53">
        <v>0.0</v>
      </c>
      <c r="AK53" t="s">
        <v>440</v>
      </c>
      <c r="AL53">
        <v>4.0</v>
      </c>
      <c r="AM53">
        <v>6.0</v>
      </c>
      <c r="AN53" s="14">
        <v>4.0</v>
      </c>
      <c r="AO53" s="14" t="s">
        <v>441</v>
      </c>
      <c r="AP53" t="s">
        <v>84</v>
      </c>
      <c r="AQ53" s="14">
        <v>10.0</v>
      </c>
      <c r="AR53" s="14" t="s">
        <v>442</v>
      </c>
      <c r="AS53" s="14" t="s">
        <v>443</v>
      </c>
      <c r="AT53" s="14" t="s">
        <v>444</v>
      </c>
    </row>
    <row r="54">
      <c r="A54" s="14">
        <v>52.0</v>
      </c>
      <c r="B54">
        <v>1.0</v>
      </c>
      <c r="C54">
        <v>1.0</v>
      </c>
      <c r="D54">
        <v>1.0</v>
      </c>
      <c r="E54">
        <v>0.0</v>
      </c>
      <c r="F54">
        <v>0.0</v>
      </c>
      <c r="G54">
        <v>0.0</v>
      </c>
      <c r="H54" s="14">
        <v>34907.0</v>
      </c>
      <c r="I54" s="14">
        <v>23.0</v>
      </c>
      <c r="J54" s="14">
        <v>6.0</v>
      </c>
      <c r="K54" s="14">
        <v>180.0</v>
      </c>
      <c r="L54" s="14">
        <v>9.0</v>
      </c>
      <c r="M54" s="14">
        <v>10.0</v>
      </c>
      <c r="N54" s="14" t="s">
        <v>405</v>
      </c>
      <c r="O54" s="14">
        <v>1.0</v>
      </c>
      <c r="P54" s="14" t="s">
        <v>89</v>
      </c>
      <c r="R54" t="s">
        <v>89</v>
      </c>
      <c r="S54" t="s">
        <v>130</v>
      </c>
      <c r="T54" s="14">
        <v>1.0</v>
      </c>
      <c r="U54" t="s">
        <v>315</v>
      </c>
      <c r="V54" t="s">
        <v>111</v>
      </c>
      <c r="W54" t="s">
        <v>76</v>
      </c>
      <c r="X54" s="14">
        <v>0.0</v>
      </c>
      <c r="Y54" s="14" t="s">
        <v>445</v>
      </c>
      <c r="Z54" s="14" t="s">
        <v>78</v>
      </c>
      <c r="AA54">
        <v>0.0</v>
      </c>
      <c r="AB54">
        <v>0.0</v>
      </c>
      <c r="AC54">
        <v>0.0</v>
      </c>
      <c r="AD54">
        <v>0.0</v>
      </c>
      <c r="AE54">
        <v>0.0</v>
      </c>
      <c r="AF54">
        <v>1.0</v>
      </c>
      <c r="AG54">
        <v>0.0</v>
      </c>
      <c r="AH54">
        <v>0.0</v>
      </c>
      <c r="AI54">
        <v>0.0</v>
      </c>
      <c r="AJ54">
        <v>0.0</v>
      </c>
      <c r="AK54" t="s">
        <v>116</v>
      </c>
      <c r="AL54">
        <v>5.0</v>
      </c>
      <c r="AM54">
        <v>4.0</v>
      </c>
      <c r="AN54" s="14">
        <v>10.0</v>
      </c>
      <c r="AO54" s="14" t="s">
        <v>446</v>
      </c>
      <c r="AP54" t="s">
        <v>292</v>
      </c>
      <c r="AQ54" s="14">
        <v>10.0</v>
      </c>
      <c r="AR54" s="14" t="s">
        <v>447</v>
      </c>
      <c r="AS54" s="14" t="s">
        <v>448</v>
      </c>
      <c r="AT54" s="14" t="s">
        <v>449</v>
      </c>
    </row>
    <row r="55">
      <c r="A55" s="14">
        <v>53.0</v>
      </c>
      <c r="B55">
        <v>1.0</v>
      </c>
      <c r="C55">
        <v>0.0</v>
      </c>
      <c r="D55">
        <v>1.0</v>
      </c>
      <c r="E55">
        <v>1.0</v>
      </c>
      <c r="F55">
        <v>1.0</v>
      </c>
      <c r="G55">
        <v>0.0</v>
      </c>
      <c r="H55" s="14">
        <v>35240.0</v>
      </c>
      <c r="I55" s="14">
        <v>22.0</v>
      </c>
      <c r="J55" s="14">
        <v>7.0</v>
      </c>
      <c r="K55" s="14">
        <v>120.0</v>
      </c>
      <c r="L55" s="14">
        <v>8.0</v>
      </c>
      <c r="M55" s="14">
        <v>2.0</v>
      </c>
      <c r="N55" s="14" t="s">
        <v>327</v>
      </c>
      <c r="O55" s="14">
        <v>1.0</v>
      </c>
      <c r="P55" s="14" t="s">
        <v>108</v>
      </c>
      <c r="R55" t="s">
        <v>108</v>
      </c>
      <c r="S55" t="s">
        <v>450</v>
      </c>
      <c r="T55" s="14">
        <v>1.0</v>
      </c>
      <c r="U55" t="s">
        <v>36</v>
      </c>
      <c r="V55" t="s">
        <v>451</v>
      </c>
      <c r="W55" t="s">
        <v>112</v>
      </c>
      <c r="X55" s="14">
        <v>1.0</v>
      </c>
      <c r="Y55" s="14" t="s">
        <v>452</v>
      </c>
      <c r="Z55" s="14" t="s">
        <v>78</v>
      </c>
      <c r="AA55">
        <v>0.0</v>
      </c>
      <c r="AB55">
        <v>0.0</v>
      </c>
      <c r="AC55">
        <v>0.0</v>
      </c>
      <c r="AD55">
        <v>1.0</v>
      </c>
      <c r="AE55">
        <v>1.0</v>
      </c>
      <c r="AF55">
        <v>0.0</v>
      </c>
      <c r="AG55">
        <v>0.0</v>
      </c>
      <c r="AH55">
        <v>0.0</v>
      </c>
      <c r="AI55">
        <v>0.0</v>
      </c>
      <c r="AJ55">
        <v>0.0</v>
      </c>
      <c r="AK55" t="s">
        <v>79</v>
      </c>
      <c r="AL55">
        <v>4.0</v>
      </c>
      <c r="AM55">
        <v>4.0</v>
      </c>
      <c r="AN55" s="14">
        <v>17.0</v>
      </c>
      <c r="AO55" s="14" t="s">
        <v>453</v>
      </c>
      <c r="AP55" t="s">
        <v>84</v>
      </c>
      <c r="AQ55" s="14">
        <v>10.0</v>
      </c>
      <c r="AR55" s="14" t="s">
        <v>454</v>
      </c>
      <c r="AS55" s="14" t="s">
        <v>455</v>
      </c>
      <c r="AT55" s="14" t="s">
        <v>456</v>
      </c>
    </row>
    <row r="56">
      <c r="A56" s="14">
        <v>54.0</v>
      </c>
      <c r="B56">
        <v>0.0</v>
      </c>
      <c r="C56">
        <v>1.0</v>
      </c>
      <c r="D56">
        <v>0.0</v>
      </c>
      <c r="E56">
        <v>1.0</v>
      </c>
      <c r="F56">
        <v>1.0</v>
      </c>
      <c r="G56">
        <v>0.0</v>
      </c>
      <c r="H56" s="14">
        <v>31102.0</v>
      </c>
      <c r="I56" s="14">
        <v>33.0</v>
      </c>
      <c r="J56" s="14">
        <v>6.0</v>
      </c>
      <c r="K56" s="14">
        <v>45.0</v>
      </c>
      <c r="L56" s="14">
        <v>10.0</v>
      </c>
      <c r="M56" s="14">
        <v>10.0</v>
      </c>
      <c r="N56" s="14" t="s">
        <v>134</v>
      </c>
      <c r="O56" s="14">
        <v>1.0</v>
      </c>
      <c r="P56" s="14" t="s">
        <v>129</v>
      </c>
      <c r="R56" t="s">
        <v>129</v>
      </c>
      <c r="S56" t="s">
        <v>130</v>
      </c>
      <c r="T56" s="14">
        <v>1.0</v>
      </c>
      <c r="U56" t="s">
        <v>224</v>
      </c>
      <c r="V56" t="s">
        <v>111</v>
      </c>
      <c r="W56" t="s">
        <v>457</v>
      </c>
      <c r="X56" s="14">
        <v>6.0</v>
      </c>
      <c r="Y56" s="14" t="s">
        <v>458</v>
      </c>
      <c r="Z56" s="14" t="s">
        <v>114</v>
      </c>
      <c r="AA56">
        <v>0.0</v>
      </c>
      <c r="AB56">
        <v>0.0</v>
      </c>
      <c r="AC56">
        <v>0.0</v>
      </c>
      <c r="AD56">
        <v>0.0</v>
      </c>
      <c r="AE56">
        <v>0.0</v>
      </c>
      <c r="AF56">
        <v>1.0</v>
      </c>
      <c r="AG56">
        <v>0.0</v>
      </c>
      <c r="AH56">
        <v>0.0</v>
      </c>
      <c r="AI56">
        <v>0.0</v>
      </c>
      <c r="AJ56">
        <v>0.0</v>
      </c>
      <c r="AK56" t="s">
        <v>97</v>
      </c>
      <c r="AL56">
        <v>3.0</v>
      </c>
      <c r="AM56">
        <v>4.0</v>
      </c>
      <c r="AN56" s="14">
        <v>10.0</v>
      </c>
      <c r="AO56" s="14" t="s">
        <v>459</v>
      </c>
      <c r="AP56" t="s">
        <v>101</v>
      </c>
      <c r="AQ56" s="14">
        <v>10.0</v>
      </c>
      <c r="AR56" s="14" t="s">
        <v>460</v>
      </c>
      <c r="AS56" s="14" t="s">
        <v>461</v>
      </c>
      <c r="AT56" s="14" t="s">
        <v>462</v>
      </c>
    </row>
    <row r="57">
      <c r="A57" s="14">
        <v>55.0</v>
      </c>
      <c r="B57">
        <v>0.0</v>
      </c>
      <c r="C57">
        <v>1.0</v>
      </c>
      <c r="D57">
        <v>0.0</v>
      </c>
      <c r="E57">
        <v>0.0</v>
      </c>
      <c r="F57">
        <v>0.0</v>
      </c>
      <c r="G57">
        <v>0.0</v>
      </c>
      <c r="H57" s="14">
        <v>31568.0</v>
      </c>
      <c r="I57" s="14">
        <v>32.0</v>
      </c>
      <c r="J57" s="14">
        <v>7.0</v>
      </c>
      <c r="K57" s="14">
        <v>30.0</v>
      </c>
      <c r="L57" s="14">
        <v>7.0</v>
      </c>
      <c r="M57" s="14">
        <v>1.0</v>
      </c>
      <c r="N57" s="14" t="s">
        <v>128</v>
      </c>
      <c r="O57" s="14">
        <v>0.0</v>
      </c>
      <c r="P57" s="14" t="s">
        <v>71</v>
      </c>
      <c r="R57" t="s">
        <v>71</v>
      </c>
      <c r="S57" t="s">
        <v>72</v>
      </c>
      <c r="T57" s="14">
        <v>1.0</v>
      </c>
      <c r="U57" t="s">
        <v>224</v>
      </c>
      <c r="V57" t="s">
        <v>75</v>
      </c>
      <c r="W57" t="s">
        <v>123</v>
      </c>
      <c r="X57" s="14">
        <v>4.0</v>
      </c>
      <c r="Y57" s="14" t="s">
        <v>463</v>
      </c>
      <c r="Z57" s="14" t="s">
        <v>464</v>
      </c>
      <c r="AA57">
        <v>0.0</v>
      </c>
      <c r="AB57">
        <v>0.0</v>
      </c>
      <c r="AC57">
        <v>0.0</v>
      </c>
      <c r="AD57">
        <v>1.0</v>
      </c>
      <c r="AE57">
        <v>0.0</v>
      </c>
      <c r="AF57">
        <v>0.0</v>
      </c>
      <c r="AG57">
        <v>0.0</v>
      </c>
      <c r="AH57">
        <v>0.0</v>
      </c>
      <c r="AI57">
        <v>0.0</v>
      </c>
      <c r="AJ57">
        <v>0.0</v>
      </c>
      <c r="AK57" t="s">
        <v>116</v>
      </c>
      <c r="AL57">
        <v>4.0</v>
      </c>
      <c r="AM57">
        <v>2.0</v>
      </c>
      <c r="AN57" s="14">
        <v>3.0</v>
      </c>
      <c r="AO57" s="14" t="s">
        <v>465</v>
      </c>
      <c r="AP57" t="s">
        <v>101</v>
      </c>
      <c r="AQ57" s="14">
        <v>10.0</v>
      </c>
      <c r="AR57" s="14" t="s">
        <v>466</v>
      </c>
      <c r="AS57" s="14" t="s">
        <v>467</v>
      </c>
      <c r="AT57" s="14" t="s">
        <v>468</v>
      </c>
    </row>
    <row r="58" hidden="1">
      <c r="A58" s="14">
        <v>56.0</v>
      </c>
      <c r="B58">
        <v>0.0</v>
      </c>
      <c r="C58">
        <v>1.0</v>
      </c>
      <c r="D58">
        <v>0.0</v>
      </c>
      <c r="E58">
        <v>0.0</v>
      </c>
      <c r="F58">
        <v>0.0</v>
      </c>
      <c r="G58">
        <v>0.0</v>
      </c>
      <c r="H58" s="14">
        <v>29644.0</v>
      </c>
      <c r="I58" s="14">
        <v>37.0</v>
      </c>
      <c r="J58" s="14">
        <v>7.0</v>
      </c>
      <c r="K58" s="14">
        <v>40.0</v>
      </c>
      <c r="L58" s="14">
        <v>9.0</v>
      </c>
      <c r="M58" s="14">
        <v>5.0</v>
      </c>
      <c r="N58" s="14" t="s">
        <v>405</v>
      </c>
      <c r="O58" s="14">
        <v>0.0</v>
      </c>
      <c r="P58" s="14" t="s">
        <v>89</v>
      </c>
      <c r="R58" t="s">
        <v>89</v>
      </c>
      <c r="S58" t="s">
        <v>90</v>
      </c>
      <c r="T58" s="14">
        <v>1.0</v>
      </c>
      <c r="U58" t="s">
        <v>315</v>
      </c>
      <c r="V58" t="s">
        <v>147</v>
      </c>
      <c r="W58" t="s">
        <v>469</v>
      </c>
      <c r="X58" s="14">
        <v>15.0</v>
      </c>
      <c r="Y58" s="14" t="s">
        <v>470</v>
      </c>
      <c r="Z58" s="14" t="s">
        <v>114</v>
      </c>
      <c r="AA58">
        <v>0.0</v>
      </c>
      <c r="AB58">
        <v>0.0</v>
      </c>
      <c r="AC58">
        <v>0.0</v>
      </c>
      <c r="AD58">
        <v>0.0</v>
      </c>
      <c r="AE58">
        <v>0.0</v>
      </c>
      <c r="AF58">
        <v>0.0</v>
      </c>
      <c r="AG58">
        <v>0.0</v>
      </c>
      <c r="AH58">
        <v>0.0</v>
      </c>
      <c r="AI58">
        <v>1.0</v>
      </c>
      <c r="AJ58">
        <v>0.0</v>
      </c>
      <c r="AP58" t="s">
        <v>84</v>
      </c>
      <c r="AQ58" s="14">
        <v>10.0</v>
      </c>
      <c r="AR58" s="14" t="s">
        <v>471</v>
      </c>
      <c r="AS58" s="14" t="s">
        <v>472</v>
      </c>
      <c r="AT58" s="14" t="s">
        <v>473</v>
      </c>
    </row>
    <row r="59">
      <c r="A59" s="14">
        <v>57.0</v>
      </c>
      <c r="B59">
        <v>0.0</v>
      </c>
      <c r="C59">
        <v>1.0</v>
      </c>
      <c r="D59">
        <v>1.0</v>
      </c>
      <c r="E59">
        <v>1.0</v>
      </c>
      <c r="F59">
        <v>1.0</v>
      </c>
      <c r="G59">
        <v>0.0</v>
      </c>
      <c r="H59" s="14">
        <v>31104.0</v>
      </c>
      <c r="I59" s="14">
        <v>33.0</v>
      </c>
      <c r="J59" s="14">
        <v>8.0</v>
      </c>
      <c r="K59" s="14">
        <v>0.0</v>
      </c>
      <c r="L59" s="14">
        <v>8.0</v>
      </c>
      <c r="M59" s="14">
        <v>15.0</v>
      </c>
      <c r="N59" s="14" t="s">
        <v>167</v>
      </c>
      <c r="O59" s="14">
        <v>1.0</v>
      </c>
      <c r="P59" s="14" t="s">
        <v>71</v>
      </c>
      <c r="R59" t="s">
        <v>71</v>
      </c>
      <c r="S59" t="s">
        <v>135</v>
      </c>
      <c r="T59" s="14">
        <v>1.0</v>
      </c>
      <c r="U59" t="s">
        <v>35</v>
      </c>
      <c r="V59" t="s">
        <v>111</v>
      </c>
      <c r="W59" t="s">
        <v>123</v>
      </c>
      <c r="X59" s="14">
        <v>1.0</v>
      </c>
      <c r="Z59" s="14" t="s">
        <v>114</v>
      </c>
      <c r="AA59">
        <v>0.0</v>
      </c>
      <c r="AB59">
        <v>0.0</v>
      </c>
      <c r="AC59">
        <v>0.0</v>
      </c>
      <c r="AD59">
        <v>0.0</v>
      </c>
      <c r="AE59">
        <v>0.0</v>
      </c>
      <c r="AF59">
        <v>1.0</v>
      </c>
      <c r="AG59">
        <v>0.0</v>
      </c>
      <c r="AH59">
        <v>0.0</v>
      </c>
      <c r="AI59">
        <v>0.0</v>
      </c>
      <c r="AJ59">
        <v>0.0</v>
      </c>
      <c r="AK59" t="s">
        <v>79</v>
      </c>
      <c r="AL59">
        <v>30.0</v>
      </c>
      <c r="AM59">
        <v>30.0</v>
      </c>
      <c r="AN59" s="14">
        <v>24.0</v>
      </c>
      <c r="AO59" s="14" t="s">
        <v>474</v>
      </c>
      <c r="AP59" t="s">
        <v>101</v>
      </c>
      <c r="AQ59" s="14">
        <v>10.0</v>
      </c>
      <c r="AR59" s="14" t="s">
        <v>306</v>
      </c>
      <c r="AS59" s="14" t="s">
        <v>306</v>
      </c>
      <c r="AT59" s="14" t="s">
        <v>475</v>
      </c>
    </row>
    <row r="60">
      <c r="A60" s="14">
        <v>58.0</v>
      </c>
      <c r="B60">
        <v>1.0</v>
      </c>
      <c r="C60">
        <v>1.0</v>
      </c>
      <c r="D60">
        <v>0.0</v>
      </c>
      <c r="E60">
        <v>0.0</v>
      </c>
      <c r="F60">
        <v>0.0</v>
      </c>
      <c r="G60">
        <v>0.0</v>
      </c>
      <c r="H60" s="14">
        <v>33049.0</v>
      </c>
      <c r="I60" s="14">
        <v>28.0</v>
      </c>
      <c r="J60" s="14">
        <v>7.0</v>
      </c>
      <c r="K60" s="14">
        <v>90.0</v>
      </c>
      <c r="L60" s="14">
        <v>14.0</v>
      </c>
      <c r="M60" s="14">
        <v>5.0</v>
      </c>
      <c r="N60" s="14" t="s">
        <v>167</v>
      </c>
      <c r="O60" s="14">
        <v>1.0</v>
      </c>
      <c r="P60" s="14" t="s">
        <v>89</v>
      </c>
      <c r="R60" t="s">
        <v>89</v>
      </c>
      <c r="S60" t="s">
        <v>130</v>
      </c>
      <c r="T60" s="14">
        <v>1.0</v>
      </c>
      <c r="U60" t="s">
        <v>315</v>
      </c>
      <c r="V60" t="s">
        <v>111</v>
      </c>
      <c r="W60" t="s">
        <v>123</v>
      </c>
      <c r="X60" s="14">
        <v>4.0</v>
      </c>
      <c r="Y60" s="14" t="s">
        <v>476</v>
      </c>
      <c r="Z60" s="14" t="s">
        <v>78</v>
      </c>
      <c r="AA60">
        <v>0.0</v>
      </c>
      <c r="AB60">
        <v>0.0</v>
      </c>
      <c r="AC60">
        <v>0.0</v>
      </c>
      <c r="AD60">
        <v>0.0</v>
      </c>
      <c r="AE60">
        <v>0.0</v>
      </c>
      <c r="AF60">
        <v>1.0</v>
      </c>
      <c r="AG60">
        <v>0.0</v>
      </c>
      <c r="AH60">
        <v>0.0</v>
      </c>
      <c r="AI60">
        <v>0.0</v>
      </c>
      <c r="AJ60">
        <v>0.0</v>
      </c>
      <c r="AK60" t="s">
        <v>97</v>
      </c>
      <c r="AL60">
        <v>6.0</v>
      </c>
      <c r="AM60">
        <v>5.0</v>
      </c>
      <c r="AN60" s="14">
        <v>15.0</v>
      </c>
      <c r="AO60" s="14" t="s">
        <v>477</v>
      </c>
      <c r="AP60" t="s">
        <v>478</v>
      </c>
      <c r="AQ60" s="14">
        <v>9.0</v>
      </c>
      <c r="AR60" s="14" t="s">
        <v>480</v>
      </c>
      <c r="AS60" s="14" t="s">
        <v>481</v>
      </c>
    </row>
    <row r="61">
      <c r="A61" s="14">
        <v>59.0</v>
      </c>
      <c r="B61">
        <v>1.0</v>
      </c>
      <c r="C61">
        <v>0.0</v>
      </c>
      <c r="D61">
        <v>0.0</v>
      </c>
      <c r="E61">
        <v>0.0</v>
      </c>
      <c r="F61">
        <v>0.0</v>
      </c>
      <c r="G61">
        <v>0.0</v>
      </c>
      <c r="H61" s="14">
        <v>28389.0</v>
      </c>
      <c r="I61" s="14">
        <v>40.0</v>
      </c>
      <c r="J61" s="14">
        <v>7.0</v>
      </c>
      <c r="K61" s="14">
        <v>45.0</v>
      </c>
      <c r="L61" s="14">
        <v>10.0</v>
      </c>
      <c r="M61" s="14">
        <v>2.0</v>
      </c>
      <c r="N61" s="14" t="s">
        <v>291</v>
      </c>
      <c r="O61" s="14">
        <v>0.0</v>
      </c>
      <c r="P61" s="14" t="s">
        <v>172</v>
      </c>
      <c r="R61" t="s">
        <v>172</v>
      </c>
      <c r="S61" t="s">
        <v>135</v>
      </c>
      <c r="T61" s="14">
        <v>1.0</v>
      </c>
      <c r="U61" t="s">
        <v>224</v>
      </c>
      <c r="V61" t="s">
        <v>451</v>
      </c>
      <c r="W61" t="s">
        <v>112</v>
      </c>
      <c r="X61" s="14">
        <v>1.0</v>
      </c>
      <c r="Y61" s="14" t="s">
        <v>482</v>
      </c>
      <c r="Z61" s="14" t="s">
        <v>114</v>
      </c>
      <c r="AA61">
        <v>0.0</v>
      </c>
      <c r="AB61">
        <v>0.0</v>
      </c>
      <c r="AC61">
        <v>0.0</v>
      </c>
      <c r="AD61">
        <v>1.0</v>
      </c>
      <c r="AE61">
        <v>0.0</v>
      </c>
      <c r="AF61">
        <v>0.0</v>
      </c>
      <c r="AG61">
        <v>0.0</v>
      </c>
      <c r="AH61">
        <v>0.0</v>
      </c>
      <c r="AI61">
        <v>0.0</v>
      </c>
      <c r="AJ61">
        <v>0.0</v>
      </c>
      <c r="AK61" t="s">
        <v>116</v>
      </c>
      <c r="AL61">
        <v>10.0</v>
      </c>
      <c r="AM61">
        <v>12.0</v>
      </c>
      <c r="AN61" s="14">
        <v>80.0</v>
      </c>
      <c r="AO61" s="14" t="s">
        <v>483</v>
      </c>
      <c r="AP61" t="s">
        <v>84</v>
      </c>
      <c r="AQ61" s="14">
        <v>10.0</v>
      </c>
      <c r="AR61" s="14" t="s">
        <v>484</v>
      </c>
      <c r="AS61" s="14" t="s">
        <v>310</v>
      </c>
    </row>
    <row r="62">
      <c r="A62" s="14">
        <v>60.0</v>
      </c>
      <c r="B62">
        <v>0.0</v>
      </c>
      <c r="C62">
        <v>0.0</v>
      </c>
      <c r="D62">
        <v>0.0</v>
      </c>
      <c r="E62">
        <v>0.0</v>
      </c>
      <c r="F62">
        <v>1.0</v>
      </c>
      <c r="G62">
        <v>0.0</v>
      </c>
      <c r="H62" s="14">
        <v>24534.0</v>
      </c>
      <c r="I62" s="14">
        <v>51.0</v>
      </c>
      <c r="J62" s="14">
        <v>6.0</v>
      </c>
      <c r="K62" s="14">
        <v>30.0</v>
      </c>
      <c r="L62" s="14">
        <v>8.0</v>
      </c>
      <c r="M62" s="14">
        <v>104.0</v>
      </c>
      <c r="N62" s="14" t="s">
        <v>128</v>
      </c>
      <c r="O62" s="14">
        <v>0.0</v>
      </c>
      <c r="P62" s="14" t="s">
        <v>71</v>
      </c>
      <c r="R62" t="s">
        <v>71</v>
      </c>
      <c r="S62" t="s">
        <v>90</v>
      </c>
      <c r="T62" s="14">
        <v>1.0</v>
      </c>
      <c r="U62" t="s">
        <v>315</v>
      </c>
      <c r="V62" t="s">
        <v>485</v>
      </c>
      <c r="W62" t="s">
        <v>123</v>
      </c>
      <c r="X62" s="14">
        <v>27.0</v>
      </c>
      <c r="Y62" s="14" t="s">
        <v>486</v>
      </c>
      <c r="Z62" s="14" t="s">
        <v>78</v>
      </c>
      <c r="AA62">
        <v>0.0</v>
      </c>
      <c r="AB62">
        <v>0.0</v>
      </c>
      <c r="AC62">
        <v>0.0</v>
      </c>
      <c r="AD62">
        <v>1.0</v>
      </c>
      <c r="AE62">
        <v>0.0</v>
      </c>
      <c r="AF62">
        <v>0.0</v>
      </c>
      <c r="AG62">
        <v>0.0</v>
      </c>
      <c r="AH62">
        <v>0.0</v>
      </c>
      <c r="AI62">
        <v>0.0</v>
      </c>
      <c r="AJ62">
        <v>0.0</v>
      </c>
      <c r="AK62" t="s">
        <v>97</v>
      </c>
      <c r="AL62">
        <v>6.0</v>
      </c>
      <c r="AM62">
        <v>6.0</v>
      </c>
      <c r="AN62" s="14">
        <v>4.0</v>
      </c>
      <c r="AO62" s="14" t="s">
        <v>487</v>
      </c>
      <c r="AP62" t="s">
        <v>84</v>
      </c>
      <c r="AQ62" s="14">
        <v>10.0</v>
      </c>
      <c r="AR62" s="14" t="s">
        <v>488</v>
      </c>
      <c r="AS62" s="14" t="s">
        <v>489</v>
      </c>
      <c r="AT62" s="14" t="s">
        <v>490</v>
      </c>
    </row>
    <row r="63">
      <c r="A63" s="14">
        <v>61.0</v>
      </c>
      <c r="B63">
        <v>1.0</v>
      </c>
      <c r="C63">
        <v>0.0</v>
      </c>
      <c r="D63">
        <v>0.0</v>
      </c>
      <c r="E63">
        <v>0.0</v>
      </c>
      <c r="F63">
        <v>0.0</v>
      </c>
      <c r="G63">
        <v>0.0</v>
      </c>
      <c r="H63" s="14">
        <v>31598.0</v>
      </c>
      <c r="I63" s="14">
        <v>32.0</v>
      </c>
      <c r="J63" s="14">
        <v>7.0</v>
      </c>
      <c r="K63" s="14">
        <v>30.0</v>
      </c>
      <c r="L63" s="14">
        <v>12.0</v>
      </c>
      <c r="M63" s="14">
        <v>12.0</v>
      </c>
      <c r="N63" s="14" t="s">
        <v>192</v>
      </c>
      <c r="O63" s="14">
        <v>0.0</v>
      </c>
      <c r="P63" s="14" t="s">
        <v>491</v>
      </c>
      <c r="R63" t="s">
        <v>491</v>
      </c>
      <c r="S63" t="s">
        <v>72</v>
      </c>
      <c r="T63" s="14">
        <v>1.0</v>
      </c>
      <c r="U63" t="s">
        <v>35</v>
      </c>
      <c r="V63" t="s">
        <v>111</v>
      </c>
      <c r="W63" t="s">
        <v>175</v>
      </c>
      <c r="X63" s="14">
        <v>1.0</v>
      </c>
      <c r="Y63" s="14" t="s">
        <v>492</v>
      </c>
      <c r="Z63" s="14" t="s">
        <v>114</v>
      </c>
      <c r="AA63">
        <v>0.0</v>
      </c>
      <c r="AB63">
        <v>0.0</v>
      </c>
      <c r="AC63">
        <v>1.0</v>
      </c>
      <c r="AD63">
        <v>0.0</v>
      </c>
      <c r="AE63">
        <v>0.0</v>
      </c>
      <c r="AF63">
        <v>0.0</v>
      </c>
      <c r="AG63">
        <v>0.0</v>
      </c>
      <c r="AH63">
        <v>0.0</v>
      </c>
      <c r="AI63">
        <v>0.0</v>
      </c>
      <c r="AJ63">
        <v>0.0</v>
      </c>
      <c r="AK63" t="s">
        <v>116</v>
      </c>
      <c r="AL63">
        <v>12.0</v>
      </c>
      <c r="AM63">
        <v>12.0</v>
      </c>
      <c r="AN63" s="14">
        <v>8.0</v>
      </c>
      <c r="AO63" s="14" t="s">
        <v>493</v>
      </c>
      <c r="AP63" t="s">
        <v>101</v>
      </c>
      <c r="AQ63" s="14">
        <v>8.0</v>
      </c>
      <c r="AR63" s="14" t="s">
        <v>494</v>
      </c>
      <c r="AS63" s="14" t="s">
        <v>495</v>
      </c>
      <c r="AT63" s="14" t="s">
        <v>202</v>
      </c>
    </row>
    <row r="64" hidden="1">
      <c r="A64" s="14">
        <v>62.0</v>
      </c>
      <c r="B64">
        <v>1.0</v>
      </c>
      <c r="C64">
        <v>0.0</v>
      </c>
      <c r="D64">
        <v>0.0</v>
      </c>
      <c r="E64">
        <v>0.0</v>
      </c>
      <c r="F64">
        <v>1.0</v>
      </c>
      <c r="G64">
        <v>0.0</v>
      </c>
      <c r="H64" s="14">
        <v>27179.0</v>
      </c>
      <c r="I64" s="14">
        <v>44.0</v>
      </c>
      <c r="J64" s="14">
        <v>7.0</v>
      </c>
      <c r="K64" s="14">
        <v>40.0</v>
      </c>
      <c r="L64" s="14">
        <v>12.0</v>
      </c>
      <c r="M64" s="14">
        <v>10.0</v>
      </c>
      <c r="N64" s="14" t="s">
        <v>120</v>
      </c>
      <c r="O64" s="14">
        <v>0.0</v>
      </c>
      <c r="P64" s="14" t="s">
        <v>71</v>
      </c>
      <c r="R64" t="s">
        <v>71</v>
      </c>
      <c r="S64" t="s">
        <v>90</v>
      </c>
      <c r="T64" s="14">
        <v>1.0</v>
      </c>
      <c r="U64" t="s">
        <v>11</v>
      </c>
      <c r="V64" t="s">
        <v>496</v>
      </c>
      <c r="W64" t="s">
        <v>457</v>
      </c>
      <c r="X64" s="14">
        <v>15.0</v>
      </c>
      <c r="Z64" s="14" t="s">
        <v>114</v>
      </c>
      <c r="AA64">
        <v>0.0</v>
      </c>
      <c r="AB64">
        <v>0.0</v>
      </c>
      <c r="AC64">
        <v>0.0</v>
      </c>
      <c r="AD64">
        <v>0.0</v>
      </c>
      <c r="AE64">
        <v>0.0</v>
      </c>
      <c r="AF64">
        <v>0.0</v>
      </c>
      <c r="AG64">
        <v>0.0</v>
      </c>
      <c r="AH64">
        <v>0.0</v>
      </c>
      <c r="AI64">
        <v>1.0</v>
      </c>
      <c r="AJ64">
        <v>0.0</v>
      </c>
      <c r="AP64" t="s">
        <v>497</v>
      </c>
      <c r="AQ64" s="14">
        <v>8.0</v>
      </c>
      <c r="AR64" s="14" t="s">
        <v>498</v>
      </c>
      <c r="AS64" s="14" t="s">
        <v>499</v>
      </c>
    </row>
    <row r="65">
      <c r="A65" s="14">
        <v>63.0</v>
      </c>
      <c r="B65">
        <v>0.0</v>
      </c>
      <c r="C65">
        <v>0.0</v>
      </c>
      <c r="D65">
        <v>1.0</v>
      </c>
      <c r="E65">
        <v>0.0</v>
      </c>
      <c r="F65">
        <v>1.0</v>
      </c>
      <c r="G65">
        <v>0.0</v>
      </c>
      <c r="H65" s="14">
        <v>43086.0</v>
      </c>
      <c r="I65" s="14">
        <v>0.0</v>
      </c>
      <c r="J65" s="14">
        <v>8.0</v>
      </c>
      <c r="K65" s="14">
        <v>30.0</v>
      </c>
      <c r="L65" s="14">
        <v>5.0</v>
      </c>
      <c r="M65" s="14">
        <v>5.0</v>
      </c>
      <c r="N65" s="14" t="s">
        <v>128</v>
      </c>
      <c r="O65" s="14">
        <v>1.0</v>
      </c>
      <c r="P65" s="14" t="s">
        <v>89</v>
      </c>
      <c r="R65" t="s">
        <v>89</v>
      </c>
      <c r="S65" t="s">
        <v>130</v>
      </c>
      <c r="T65" s="14">
        <v>1.0</v>
      </c>
      <c r="U65" t="s">
        <v>91</v>
      </c>
      <c r="V65" t="s">
        <v>501</v>
      </c>
      <c r="W65" t="s">
        <v>76</v>
      </c>
      <c r="X65" s="14">
        <v>8.0</v>
      </c>
      <c r="Y65" s="14" t="s">
        <v>502</v>
      </c>
      <c r="Z65" s="14" t="s">
        <v>96</v>
      </c>
      <c r="AA65">
        <v>0.0</v>
      </c>
      <c r="AB65">
        <v>0.0</v>
      </c>
      <c r="AC65">
        <v>0.0</v>
      </c>
      <c r="AD65">
        <v>0.0</v>
      </c>
      <c r="AE65">
        <v>0.0</v>
      </c>
      <c r="AF65">
        <v>1.0</v>
      </c>
      <c r="AG65">
        <v>0.0</v>
      </c>
      <c r="AH65">
        <v>0.0</v>
      </c>
      <c r="AI65">
        <v>0.0</v>
      </c>
      <c r="AJ65">
        <v>0.0</v>
      </c>
      <c r="AK65" t="s">
        <v>97</v>
      </c>
      <c r="AL65">
        <v>10.0</v>
      </c>
      <c r="AM65">
        <v>6.0</v>
      </c>
      <c r="AN65" s="14">
        <v>20.0</v>
      </c>
      <c r="AO65" s="14" t="s">
        <v>503</v>
      </c>
      <c r="AP65" t="s">
        <v>101</v>
      </c>
      <c r="AQ65" s="14">
        <v>10.0</v>
      </c>
      <c r="AR65" s="14" t="s">
        <v>504</v>
      </c>
      <c r="AS65" s="14" t="s">
        <v>505</v>
      </c>
      <c r="AT65" s="14" t="s">
        <v>154</v>
      </c>
    </row>
    <row r="66">
      <c r="A66" s="14">
        <v>64.0</v>
      </c>
      <c r="B66">
        <v>1.0</v>
      </c>
      <c r="C66">
        <v>0.0</v>
      </c>
      <c r="D66">
        <v>0.0</v>
      </c>
      <c r="E66">
        <v>0.0</v>
      </c>
      <c r="F66">
        <v>0.0</v>
      </c>
      <c r="G66">
        <v>0.0</v>
      </c>
      <c r="H66" s="14">
        <v>34393.0</v>
      </c>
      <c r="I66" s="14">
        <v>24.0</v>
      </c>
      <c r="J66" s="14">
        <v>8.0</v>
      </c>
      <c r="K66" s="14">
        <v>20.0</v>
      </c>
      <c r="L66" s="14">
        <v>11.0</v>
      </c>
      <c r="M66" s="14">
        <v>11.0</v>
      </c>
      <c r="N66" s="14" t="s">
        <v>128</v>
      </c>
      <c r="O66" s="14">
        <v>1.0</v>
      </c>
      <c r="P66" s="14" t="s">
        <v>71</v>
      </c>
      <c r="R66" t="s">
        <v>71</v>
      </c>
      <c r="S66" t="s">
        <v>90</v>
      </c>
      <c r="T66" s="14">
        <v>1.0</v>
      </c>
      <c r="U66" t="s">
        <v>35</v>
      </c>
      <c r="V66" t="s">
        <v>111</v>
      </c>
      <c r="W66" t="s">
        <v>123</v>
      </c>
      <c r="X66" s="14">
        <v>1.0</v>
      </c>
      <c r="Y66" s="14" t="s">
        <v>506</v>
      </c>
      <c r="Z66" s="14" t="s">
        <v>464</v>
      </c>
      <c r="AA66">
        <v>0.0</v>
      </c>
      <c r="AB66">
        <v>0.0</v>
      </c>
      <c r="AC66">
        <v>0.0</v>
      </c>
      <c r="AD66">
        <v>1.0</v>
      </c>
      <c r="AE66">
        <v>0.0</v>
      </c>
      <c r="AF66">
        <v>0.0</v>
      </c>
      <c r="AG66">
        <v>0.0</v>
      </c>
      <c r="AH66">
        <v>0.0</v>
      </c>
      <c r="AI66">
        <v>0.0</v>
      </c>
      <c r="AJ66">
        <v>0.0</v>
      </c>
      <c r="AK66" t="s">
        <v>79</v>
      </c>
      <c r="AL66">
        <v>5.0</v>
      </c>
      <c r="AM66">
        <v>5.0</v>
      </c>
      <c r="AN66" s="14">
        <v>100.0</v>
      </c>
      <c r="AO66" s="14" t="s">
        <v>509</v>
      </c>
      <c r="AP66" t="s">
        <v>101</v>
      </c>
      <c r="AQ66" s="14">
        <v>10.0</v>
      </c>
      <c r="AR66" s="14" t="s">
        <v>510</v>
      </c>
      <c r="AS66" s="14" t="s">
        <v>512</v>
      </c>
      <c r="AT66" s="14" t="s">
        <v>202</v>
      </c>
    </row>
    <row r="67">
      <c r="A67" s="14">
        <v>65.0</v>
      </c>
      <c r="B67">
        <v>1.0</v>
      </c>
      <c r="C67">
        <v>0.0</v>
      </c>
      <c r="D67">
        <v>0.0</v>
      </c>
      <c r="E67">
        <v>1.0</v>
      </c>
      <c r="F67">
        <v>1.0</v>
      </c>
      <c r="G67">
        <v>0.0</v>
      </c>
      <c r="H67" s="14">
        <v>30275.0</v>
      </c>
      <c r="I67" s="14">
        <v>35.0</v>
      </c>
      <c r="J67" s="14">
        <v>7.0</v>
      </c>
      <c r="K67" s="14">
        <v>45.0</v>
      </c>
      <c r="L67" s="14">
        <v>12.0</v>
      </c>
      <c r="M67" s="14">
        <v>30.0</v>
      </c>
      <c r="N67" s="14" t="s">
        <v>128</v>
      </c>
      <c r="O67" s="14">
        <v>1.0</v>
      </c>
      <c r="P67" s="14" t="s">
        <v>89</v>
      </c>
      <c r="R67" t="s">
        <v>89</v>
      </c>
      <c r="S67" t="s">
        <v>135</v>
      </c>
      <c r="T67" s="14">
        <v>1.0</v>
      </c>
      <c r="U67" t="s">
        <v>515</v>
      </c>
      <c r="V67" t="s">
        <v>111</v>
      </c>
      <c r="W67" t="s">
        <v>123</v>
      </c>
      <c r="X67" s="14">
        <v>10.0</v>
      </c>
      <c r="Y67" s="14" t="s">
        <v>516</v>
      </c>
      <c r="Z67" s="14" t="s">
        <v>96</v>
      </c>
      <c r="AA67">
        <v>0.0</v>
      </c>
      <c r="AB67">
        <v>0.0</v>
      </c>
      <c r="AC67">
        <v>0.0</v>
      </c>
      <c r="AD67">
        <v>0.0</v>
      </c>
      <c r="AE67">
        <v>0.0</v>
      </c>
      <c r="AF67">
        <v>1.0</v>
      </c>
      <c r="AG67">
        <v>0.0</v>
      </c>
      <c r="AH67">
        <v>0.0</v>
      </c>
      <c r="AI67">
        <v>0.0</v>
      </c>
      <c r="AJ67">
        <v>0.0</v>
      </c>
      <c r="AK67" t="s">
        <v>97</v>
      </c>
      <c r="AL67">
        <v>6.0</v>
      </c>
      <c r="AM67">
        <v>2.0</v>
      </c>
      <c r="AN67" s="14">
        <v>2.0</v>
      </c>
      <c r="AO67" s="14" t="s">
        <v>518</v>
      </c>
      <c r="AP67" t="s">
        <v>101</v>
      </c>
      <c r="AQ67" s="14">
        <v>10.0</v>
      </c>
      <c r="AR67" s="14" t="s">
        <v>520</v>
      </c>
      <c r="AS67" s="14" t="s">
        <v>521</v>
      </c>
    </row>
    <row r="68">
      <c r="A68" s="14">
        <v>66.0</v>
      </c>
      <c r="B68">
        <v>1.0</v>
      </c>
      <c r="C68">
        <v>0.0</v>
      </c>
      <c r="D68">
        <v>0.0</v>
      </c>
      <c r="E68">
        <v>0.0</v>
      </c>
      <c r="F68">
        <v>1.0</v>
      </c>
      <c r="G68">
        <v>0.0</v>
      </c>
      <c r="H68" s="14">
        <v>31012.0</v>
      </c>
      <c r="I68" s="14">
        <v>33.0</v>
      </c>
      <c r="J68" s="14">
        <v>8.0</v>
      </c>
      <c r="K68" s="14">
        <v>0.0</v>
      </c>
      <c r="L68" s="14">
        <v>9.0</v>
      </c>
      <c r="M68" s="14">
        <v>12.0</v>
      </c>
      <c r="N68" s="14" t="s">
        <v>120</v>
      </c>
      <c r="O68" s="14">
        <v>1.0</v>
      </c>
      <c r="P68" s="14" t="s">
        <v>129</v>
      </c>
      <c r="R68" t="s">
        <v>129</v>
      </c>
      <c r="S68" t="s">
        <v>135</v>
      </c>
      <c r="T68" s="14">
        <v>1.0</v>
      </c>
      <c r="U68" t="s">
        <v>524</v>
      </c>
      <c r="V68" t="s">
        <v>525</v>
      </c>
      <c r="W68" t="s">
        <v>123</v>
      </c>
      <c r="X68" s="14">
        <v>10.0</v>
      </c>
      <c r="Y68" s="14" t="s">
        <v>526</v>
      </c>
      <c r="Z68" s="14" t="s">
        <v>78</v>
      </c>
      <c r="AA68">
        <v>0.0</v>
      </c>
      <c r="AB68">
        <v>0.0</v>
      </c>
      <c r="AC68">
        <v>1.0</v>
      </c>
      <c r="AD68">
        <v>0.0</v>
      </c>
      <c r="AE68">
        <v>0.0</v>
      </c>
      <c r="AF68">
        <v>0.0</v>
      </c>
      <c r="AG68">
        <v>0.0</v>
      </c>
      <c r="AH68">
        <v>0.0</v>
      </c>
      <c r="AI68">
        <v>0.0</v>
      </c>
      <c r="AJ68">
        <v>0.0</v>
      </c>
      <c r="AK68" t="s">
        <v>97</v>
      </c>
      <c r="AL68">
        <v>20.0</v>
      </c>
      <c r="AM68">
        <v>2.0</v>
      </c>
      <c r="AN68" s="14">
        <v>48.0</v>
      </c>
      <c r="AO68" s="14" t="s">
        <v>527</v>
      </c>
      <c r="AP68" t="s">
        <v>528</v>
      </c>
      <c r="AQ68" s="14">
        <v>10.0</v>
      </c>
      <c r="AR68" s="14" t="s">
        <v>529</v>
      </c>
      <c r="AS68" s="14" t="s">
        <v>530</v>
      </c>
    </row>
    <row r="69">
      <c r="A69" s="14">
        <v>67.0</v>
      </c>
      <c r="B69">
        <v>1.0</v>
      </c>
      <c r="C69">
        <v>1.0</v>
      </c>
      <c r="D69">
        <v>0.0</v>
      </c>
      <c r="E69">
        <v>0.0</v>
      </c>
      <c r="F69">
        <v>1.0</v>
      </c>
      <c r="G69">
        <v>0.0</v>
      </c>
      <c r="H69" s="14">
        <v>31954.0</v>
      </c>
      <c r="I69" s="14">
        <v>31.0</v>
      </c>
      <c r="J69" s="14">
        <v>8.0</v>
      </c>
      <c r="K69" s="14">
        <v>40.0</v>
      </c>
      <c r="L69" s="14">
        <v>12.0</v>
      </c>
      <c r="M69" s="14">
        <v>6.0</v>
      </c>
      <c r="N69" s="14" t="s">
        <v>167</v>
      </c>
      <c r="O69" s="14">
        <v>0.0</v>
      </c>
      <c r="P69" s="14" t="s">
        <v>89</v>
      </c>
      <c r="R69" t="s">
        <v>89</v>
      </c>
      <c r="S69" t="s">
        <v>72</v>
      </c>
      <c r="T69" s="14">
        <v>1.0</v>
      </c>
      <c r="U69" t="s">
        <v>35</v>
      </c>
      <c r="V69" t="s">
        <v>111</v>
      </c>
      <c r="W69" t="s">
        <v>531</v>
      </c>
      <c r="X69" s="14">
        <v>2.0</v>
      </c>
      <c r="Y69" s="14" t="s">
        <v>532</v>
      </c>
      <c r="Z69" s="14" t="s">
        <v>114</v>
      </c>
      <c r="AA69">
        <v>0.0</v>
      </c>
      <c r="AB69">
        <v>0.0</v>
      </c>
      <c r="AC69">
        <v>0.0</v>
      </c>
      <c r="AD69">
        <v>1.0</v>
      </c>
      <c r="AE69">
        <v>0.0</v>
      </c>
      <c r="AF69">
        <v>0.0</v>
      </c>
      <c r="AG69">
        <v>0.0</v>
      </c>
      <c r="AH69">
        <v>0.0</v>
      </c>
      <c r="AI69">
        <v>0.0</v>
      </c>
      <c r="AJ69">
        <v>0.0</v>
      </c>
      <c r="AK69" t="s">
        <v>97</v>
      </c>
      <c r="AL69">
        <v>6.0</v>
      </c>
      <c r="AM69">
        <v>10.0</v>
      </c>
      <c r="AN69" s="14">
        <v>240.0</v>
      </c>
      <c r="AO69" s="14" t="s">
        <v>533</v>
      </c>
      <c r="AP69" t="s">
        <v>84</v>
      </c>
      <c r="AQ69" s="14">
        <v>7.0</v>
      </c>
      <c r="AR69" s="14" t="s">
        <v>534</v>
      </c>
      <c r="AS69" s="14" t="s">
        <v>535</v>
      </c>
      <c r="AT69" s="14" t="s">
        <v>536</v>
      </c>
    </row>
    <row r="70">
      <c r="A70" s="14">
        <v>68.0</v>
      </c>
      <c r="B70">
        <v>0.0</v>
      </c>
      <c r="C70">
        <v>1.0</v>
      </c>
      <c r="D70">
        <v>0.0</v>
      </c>
      <c r="E70">
        <v>0.0</v>
      </c>
      <c r="F70">
        <v>0.0</v>
      </c>
      <c r="G70">
        <v>0.0</v>
      </c>
      <c r="H70" s="14">
        <v>30413.0</v>
      </c>
      <c r="I70" s="14">
        <v>35.0</v>
      </c>
      <c r="J70" s="14">
        <v>8.0</v>
      </c>
      <c r="K70" s="14">
        <v>50.0</v>
      </c>
      <c r="L70" s="14">
        <v>2.0</v>
      </c>
      <c r="M70" s="14">
        <v>3.0</v>
      </c>
      <c r="N70" s="14" t="s">
        <v>327</v>
      </c>
      <c r="O70" s="14">
        <v>1.0</v>
      </c>
      <c r="P70" s="14" t="s">
        <v>129</v>
      </c>
      <c r="R70" t="s">
        <v>129</v>
      </c>
      <c r="S70" t="s">
        <v>135</v>
      </c>
      <c r="T70" s="14">
        <v>1.0</v>
      </c>
      <c r="U70" t="s">
        <v>74</v>
      </c>
      <c r="V70" t="s">
        <v>122</v>
      </c>
      <c r="W70" t="s">
        <v>228</v>
      </c>
      <c r="X70" s="14">
        <v>11.0</v>
      </c>
      <c r="Y70" s="14" t="s">
        <v>537</v>
      </c>
      <c r="Z70" s="14" t="s">
        <v>114</v>
      </c>
      <c r="AA70">
        <v>0.0</v>
      </c>
      <c r="AB70">
        <v>0.0</v>
      </c>
      <c r="AC70">
        <v>0.0</v>
      </c>
      <c r="AD70">
        <v>0.0</v>
      </c>
      <c r="AE70">
        <v>0.0</v>
      </c>
      <c r="AF70">
        <v>1.0</v>
      </c>
      <c r="AG70">
        <v>0.0</v>
      </c>
      <c r="AH70">
        <v>0.0</v>
      </c>
      <c r="AI70">
        <v>0.0</v>
      </c>
      <c r="AJ70">
        <v>0.0</v>
      </c>
      <c r="AK70" t="s">
        <v>79</v>
      </c>
      <c r="AL70">
        <v>8.0</v>
      </c>
      <c r="AM70">
        <v>2.0</v>
      </c>
      <c r="AN70" s="14">
        <v>2.0</v>
      </c>
      <c r="AO70" s="14" t="s">
        <v>538</v>
      </c>
      <c r="AP70" t="s">
        <v>101</v>
      </c>
      <c r="AQ70" s="14">
        <v>9.0</v>
      </c>
      <c r="AR70" s="14" t="s">
        <v>539</v>
      </c>
      <c r="AS70" s="14" t="s">
        <v>540</v>
      </c>
      <c r="AT70" s="14" t="s">
        <v>541</v>
      </c>
    </row>
    <row r="71">
      <c r="A71" s="14">
        <v>69.0</v>
      </c>
      <c r="B71">
        <v>0.0</v>
      </c>
      <c r="C71">
        <v>1.0</v>
      </c>
      <c r="D71">
        <v>0.0</v>
      </c>
      <c r="E71">
        <v>0.0</v>
      </c>
      <c r="F71">
        <v>1.0</v>
      </c>
      <c r="G71">
        <v>0.0</v>
      </c>
      <c r="H71" s="14">
        <v>42956.0</v>
      </c>
      <c r="I71" s="14">
        <v>1.0</v>
      </c>
      <c r="J71" s="14">
        <v>7.0</v>
      </c>
      <c r="K71" s="14">
        <v>0.0</v>
      </c>
      <c r="L71" s="14">
        <v>5.0</v>
      </c>
      <c r="M71" s="14">
        <v>5.0</v>
      </c>
      <c r="N71" s="14" t="s">
        <v>167</v>
      </c>
      <c r="O71" s="14">
        <v>1.0</v>
      </c>
      <c r="P71" s="14" t="s">
        <v>89</v>
      </c>
      <c r="R71" t="s">
        <v>89</v>
      </c>
      <c r="S71" t="s">
        <v>130</v>
      </c>
      <c r="T71" s="14">
        <v>0.0</v>
      </c>
      <c r="Z71" s="14" t="s">
        <v>78</v>
      </c>
      <c r="AA71">
        <v>0.0</v>
      </c>
      <c r="AB71">
        <v>0.0</v>
      </c>
      <c r="AC71">
        <v>0.0</v>
      </c>
      <c r="AD71">
        <v>1.0</v>
      </c>
      <c r="AE71">
        <v>0.0</v>
      </c>
      <c r="AF71">
        <v>0.0</v>
      </c>
      <c r="AG71">
        <v>0.0</v>
      </c>
      <c r="AH71">
        <v>0.0</v>
      </c>
      <c r="AI71">
        <v>0.0</v>
      </c>
      <c r="AJ71">
        <v>0.0</v>
      </c>
      <c r="AK71" t="s">
        <v>116</v>
      </c>
      <c r="AL71">
        <v>6.0</v>
      </c>
      <c r="AM71">
        <v>6.0</v>
      </c>
      <c r="AN71" s="14">
        <v>5.0</v>
      </c>
      <c r="AO71" s="14" t="s">
        <v>542</v>
      </c>
      <c r="AP71" t="s">
        <v>543</v>
      </c>
      <c r="AQ71" s="14">
        <v>9.0</v>
      </c>
      <c r="AR71" s="14" t="s">
        <v>544</v>
      </c>
      <c r="AS71" s="14" t="s">
        <v>545</v>
      </c>
      <c r="AT71" s="14" t="s">
        <v>546</v>
      </c>
    </row>
    <row r="72">
      <c r="A72" s="14">
        <v>70.0</v>
      </c>
      <c r="B72">
        <v>1.0</v>
      </c>
      <c r="C72">
        <v>1.0</v>
      </c>
      <c r="D72">
        <v>1.0</v>
      </c>
      <c r="E72">
        <v>1.0</v>
      </c>
      <c r="F72">
        <v>1.0</v>
      </c>
      <c r="G72">
        <v>0.0</v>
      </c>
      <c r="H72" s="14">
        <v>34861.0</v>
      </c>
      <c r="I72" s="14">
        <v>23.0</v>
      </c>
      <c r="J72" s="14">
        <v>7.0</v>
      </c>
      <c r="K72" s="14">
        <v>40.0</v>
      </c>
      <c r="L72" s="14">
        <v>56.0</v>
      </c>
      <c r="M72" s="14">
        <v>3.0</v>
      </c>
      <c r="N72" s="14" t="s">
        <v>327</v>
      </c>
      <c r="O72" s="14">
        <v>0.0</v>
      </c>
      <c r="P72" s="14" t="s">
        <v>108</v>
      </c>
      <c r="R72" t="s">
        <v>108</v>
      </c>
      <c r="S72" t="s">
        <v>135</v>
      </c>
      <c r="T72" s="14">
        <v>1.0</v>
      </c>
      <c r="U72" t="s">
        <v>11</v>
      </c>
      <c r="V72" t="s">
        <v>147</v>
      </c>
      <c r="W72" t="s">
        <v>123</v>
      </c>
      <c r="X72" s="14">
        <v>3.0</v>
      </c>
      <c r="Y72" s="14" t="s">
        <v>547</v>
      </c>
      <c r="Z72" s="14" t="s">
        <v>464</v>
      </c>
      <c r="AA72">
        <v>1.0</v>
      </c>
      <c r="AB72">
        <v>0.0</v>
      </c>
      <c r="AC72">
        <v>0.0</v>
      </c>
      <c r="AD72">
        <v>0.0</v>
      </c>
      <c r="AE72">
        <v>0.0</v>
      </c>
      <c r="AF72">
        <v>1.0</v>
      </c>
      <c r="AG72">
        <v>0.0</v>
      </c>
      <c r="AH72">
        <v>0.0</v>
      </c>
      <c r="AI72">
        <v>0.0</v>
      </c>
      <c r="AJ72">
        <v>1.0</v>
      </c>
      <c r="AK72" t="s">
        <v>237</v>
      </c>
      <c r="AL72">
        <v>6.0</v>
      </c>
      <c r="AM72">
        <v>10.0</v>
      </c>
      <c r="AN72" s="14">
        <v>40.0</v>
      </c>
      <c r="AO72" s="14" t="s">
        <v>549</v>
      </c>
      <c r="AP72" t="s">
        <v>101</v>
      </c>
      <c r="AQ72" s="14">
        <v>10.0</v>
      </c>
      <c r="AR72" s="14" t="s">
        <v>550</v>
      </c>
      <c r="AS72" s="14" t="s">
        <v>551</v>
      </c>
    </row>
    <row r="73">
      <c r="A73" s="14">
        <v>71.0</v>
      </c>
      <c r="B73">
        <v>0.0</v>
      </c>
      <c r="C73">
        <v>0.0</v>
      </c>
      <c r="D73">
        <v>0.0</v>
      </c>
      <c r="E73">
        <v>0.0</v>
      </c>
      <c r="F73">
        <v>1.0</v>
      </c>
      <c r="G73">
        <v>0.0</v>
      </c>
      <c r="H73" s="14">
        <v>31700.0</v>
      </c>
      <c r="I73" s="14">
        <v>31.0</v>
      </c>
      <c r="J73" s="14">
        <v>8.0</v>
      </c>
      <c r="K73" s="14">
        <v>30.0</v>
      </c>
      <c r="L73" s="14">
        <v>8.0</v>
      </c>
      <c r="M73" s="14">
        <v>5.0</v>
      </c>
      <c r="N73" s="14" t="s">
        <v>405</v>
      </c>
      <c r="O73" s="14">
        <v>0.0</v>
      </c>
      <c r="P73" s="14" t="s">
        <v>71</v>
      </c>
      <c r="R73" t="s">
        <v>71</v>
      </c>
      <c r="S73" t="s">
        <v>90</v>
      </c>
      <c r="T73" s="14">
        <v>1.0</v>
      </c>
      <c r="U73" t="s">
        <v>74</v>
      </c>
      <c r="V73" t="s">
        <v>75</v>
      </c>
      <c r="W73" t="s">
        <v>322</v>
      </c>
      <c r="X73" s="14">
        <v>7.0</v>
      </c>
      <c r="Z73" s="14" t="s">
        <v>114</v>
      </c>
      <c r="AA73">
        <v>0.0</v>
      </c>
      <c r="AB73">
        <v>0.0</v>
      </c>
      <c r="AC73">
        <v>0.0</v>
      </c>
      <c r="AD73">
        <v>0.0</v>
      </c>
      <c r="AE73">
        <v>0.0</v>
      </c>
      <c r="AF73">
        <v>1.0</v>
      </c>
      <c r="AG73">
        <v>0.0</v>
      </c>
      <c r="AH73">
        <v>0.0</v>
      </c>
      <c r="AI73">
        <v>0.0</v>
      </c>
      <c r="AJ73">
        <v>0.0</v>
      </c>
      <c r="AK73" t="s">
        <v>97</v>
      </c>
      <c r="AL73">
        <v>6.0</v>
      </c>
      <c r="AM73">
        <v>3.0</v>
      </c>
      <c r="AN73" s="14">
        <v>10.0</v>
      </c>
      <c r="AO73" s="14" t="s">
        <v>552</v>
      </c>
      <c r="AP73" t="s">
        <v>553</v>
      </c>
      <c r="AQ73" s="14">
        <v>10.0</v>
      </c>
      <c r="AR73" s="14" t="s">
        <v>554</v>
      </c>
      <c r="AS73" s="14" t="s">
        <v>555</v>
      </c>
      <c r="AT73" s="14" t="s">
        <v>154</v>
      </c>
    </row>
    <row r="74">
      <c r="A74" s="14">
        <v>72.0</v>
      </c>
      <c r="B74">
        <v>1.0</v>
      </c>
      <c r="C74">
        <v>0.0</v>
      </c>
      <c r="D74">
        <v>0.0</v>
      </c>
      <c r="E74">
        <v>0.0</v>
      </c>
      <c r="F74">
        <v>0.0</v>
      </c>
      <c r="G74">
        <v>0.0</v>
      </c>
      <c r="H74" s="14">
        <v>28495.0</v>
      </c>
      <c r="I74" s="14">
        <v>40.0</v>
      </c>
      <c r="J74" s="14">
        <v>7.0</v>
      </c>
      <c r="K74" s="14">
        <v>65.0</v>
      </c>
      <c r="L74" s="14">
        <v>12.0</v>
      </c>
      <c r="M74" s="14">
        <v>6.0</v>
      </c>
      <c r="N74" s="14" t="s">
        <v>192</v>
      </c>
      <c r="O74" s="14">
        <v>0.0</v>
      </c>
      <c r="P74" s="14" t="s">
        <v>89</v>
      </c>
      <c r="R74" t="s">
        <v>89</v>
      </c>
      <c r="S74" t="s">
        <v>130</v>
      </c>
      <c r="T74" s="14">
        <v>1.0</v>
      </c>
      <c r="U74" t="s">
        <v>315</v>
      </c>
      <c r="V74" t="s">
        <v>556</v>
      </c>
      <c r="W74" t="s">
        <v>123</v>
      </c>
      <c r="X74" s="14">
        <v>16.0</v>
      </c>
      <c r="Y74" s="14" t="s">
        <v>557</v>
      </c>
      <c r="Z74" s="14" t="s">
        <v>114</v>
      </c>
      <c r="AA74">
        <v>0.0</v>
      </c>
      <c r="AB74">
        <v>0.0</v>
      </c>
      <c r="AC74">
        <v>0.0</v>
      </c>
      <c r="AD74">
        <v>0.0</v>
      </c>
      <c r="AE74">
        <v>1.0</v>
      </c>
      <c r="AF74">
        <v>0.0</v>
      </c>
      <c r="AG74">
        <v>0.0</v>
      </c>
      <c r="AH74">
        <v>0.0</v>
      </c>
      <c r="AI74">
        <v>0.0</v>
      </c>
      <c r="AJ74">
        <v>0.0</v>
      </c>
      <c r="AK74" t="s">
        <v>79</v>
      </c>
      <c r="AL74">
        <v>4.0</v>
      </c>
      <c r="AM74">
        <v>1.0</v>
      </c>
      <c r="AN74" s="14">
        <v>4.0</v>
      </c>
      <c r="AO74" s="14" t="s">
        <v>558</v>
      </c>
      <c r="AP74" t="s">
        <v>101</v>
      </c>
      <c r="AQ74" s="14">
        <v>8.0</v>
      </c>
      <c r="AR74" s="14" t="s">
        <v>559</v>
      </c>
      <c r="AS74" s="14" t="s">
        <v>560</v>
      </c>
      <c r="AT74" s="14" t="s">
        <v>561</v>
      </c>
    </row>
    <row r="75">
      <c r="A75" s="14">
        <v>73.0</v>
      </c>
      <c r="B75">
        <v>1.0</v>
      </c>
      <c r="C75">
        <v>1.0</v>
      </c>
      <c r="D75">
        <v>0.0</v>
      </c>
      <c r="E75">
        <v>1.0</v>
      </c>
      <c r="F75">
        <v>1.0</v>
      </c>
      <c r="G75">
        <v>0.0</v>
      </c>
      <c r="H75" s="14">
        <v>34298.0</v>
      </c>
      <c r="I75" s="14">
        <v>24.0</v>
      </c>
      <c r="J75" s="14">
        <v>7.0</v>
      </c>
      <c r="K75" s="14">
        <v>60.0</v>
      </c>
      <c r="L75" s="14">
        <v>10.0</v>
      </c>
      <c r="M75" s="14">
        <v>5.0</v>
      </c>
      <c r="N75" s="14" t="s">
        <v>437</v>
      </c>
      <c r="O75" s="14">
        <v>1.0</v>
      </c>
      <c r="P75" s="14" t="s">
        <v>89</v>
      </c>
      <c r="R75" t="s">
        <v>89</v>
      </c>
      <c r="S75" t="s">
        <v>90</v>
      </c>
      <c r="T75" s="14">
        <v>1.0</v>
      </c>
      <c r="U75" t="s">
        <v>206</v>
      </c>
      <c r="V75" t="s">
        <v>111</v>
      </c>
      <c r="W75" t="s">
        <v>412</v>
      </c>
      <c r="X75" s="14">
        <v>1.0</v>
      </c>
      <c r="Y75" s="14" t="s">
        <v>562</v>
      </c>
      <c r="Z75" s="14" t="s">
        <v>78</v>
      </c>
      <c r="AA75">
        <v>0.0</v>
      </c>
      <c r="AB75">
        <v>0.0</v>
      </c>
      <c r="AC75">
        <v>0.0</v>
      </c>
      <c r="AD75">
        <v>0.0</v>
      </c>
      <c r="AE75">
        <v>1.0</v>
      </c>
      <c r="AF75">
        <v>0.0</v>
      </c>
      <c r="AG75">
        <v>0.0</v>
      </c>
      <c r="AH75">
        <v>0.0</v>
      </c>
      <c r="AI75">
        <v>0.0</v>
      </c>
      <c r="AJ75">
        <v>0.0</v>
      </c>
      <c r="AK75" t="s">
        <v>237</v>
      </c>
      <c r="AL75">
        <v>2.0</v>
      </c>
      <c r="AM75">
        <v>4.0</v>
      </c>
      <c r="AN75" s="14">
        <v>72.0</v>
      </c>
      <c r="AO75" s="14" t="s">
        <v>563</v>
      </c>
      <c r="AP75" t="s">
        <v>292</v>
      </c>
      <c r="AQ75" s="14">
        <v>10.0</v>
      </c>
      <c r="AR75" s="14" t="s">
        <v>564</v>
      </c>
      <c r="AS75" s="14" t="s">
        <v>565</v>
      </c>
      <c r="AT75" s="14" t="s">
        <v>566</v>
      </c>
    </row>
    <row r="76">
      <c r="A76" s="14">
        <v>74.0</v>
      </c>
      <c r="B76">
        <v>1.0</v>
      </c>
      <c r="C76">
        <v>0.0</v>
      </c>
      <c r="D76">
        <v>0.0</v>
      </c>
      <c r="E76">
        <v>1.0</v>
      </c>
      <c r="F76">
        <v>1.0</v>
      </c>
      <c r="G76">
        <v>0.0</v>
      </c>
      <c r="H76" s="14">
        <v>33311.0</v>
      </c>
      <c r="I76" s="14">
        <v>27.0</v>
      </c>
      <c r="J76" s="14">
        <v>6.0</v>
      </c>
      <c r="K76" s="14">
        <v>0.0</v>
      </c>
      <c r="L76" s="14">
        <v>6.0</v>
      </c>
      <c r="M76" s="14">
        <v>5.0</v>
      </c>
      <c r="N76" s="14" t="s">
        <v>87</v>
      </c>
      <c r="O76" s="14">
        <v>0.0</v>
      </c>
      <c r="P76" s="14" t="s">
        <v>71</v>
      </c>
      <c r="R76" t="s">
        <v>71</v>
      </c>
      <c r="S76" t="s">
        <v>135</v>
      </c>
      <c r="T76" s="14">
        <v>1.0</v>
      </c>
      <c r="U76" t="s">
        <v>315</v>
      </c>
      <c r="V76" t="s">
        <v>111</v>
      </c>
      <c r="W76" t="s">
        <v>123</v>
      </c>
      <c r="X76" s="14">
        <v>3.0</v>
      </c>
      <c r="Y76" s="14" t="s">
        <v>567</v>
      </c>
      <c r="Z76" s="14" t="s">
        <v>78</v>
      </c>
      <c r="AA76">
        <v>0.0</v>
      </c>
      <c r="AB76">
        <v>0.0</v>
      </c>
      <c r="AC76">
        <v>0.0</v>
      </c>
      <c r="AD76">
        <v>1.0</v>
      </c>
      <c r="AE76">
        <v>0.0</v>
      </c>
      <c r="AF76">
        <v>0.0</v>
      </c>
      <c r="AG76">
        <v>0.0</v>
      </c>
      <c r="AH76">
        <v>0.0</v>
      </c>
      <c r="AI76">
        <v>0.0</v>
      </c>
      <c r="AJ76">
        <v>0.0</v>
      </c>
      <c r="AK76" t="s">
        <v>97</v>
      </c>
      <c r="AL76">
        <v>3.0</v>
      </c>
      <c r="AM76">
        <v>3.0</v>
      </c>
      <c r="AN76" s="14">
        <v>30.0</v>
      </c>
      <c r="AO76" s="14" t="s">
        <v>568</v>
      </c>
      <c r="AP76" t="s">
        <v>101</v>
      </c>
      <c r="AQ76" s="14">
        <v>8.0</v>
      </c>
      <c r="AR76" s="14" t="s">
        <v>569</v>
      </c>
      <c r="AS76" s="14" t="s">
        <v>570</v>
      </c>
    </row>
    <row r="77">
      <c r="A77" s="14">
        <v>75.0</v>
      </c>
      <c r="B77">
        <v>0.0</v>
      </c>
      <c r="C77">
        <v>1.0</v>
      </c>
      <c r="D77">
        <v>0.0</v>
      </c>
      <c r="E77">
        <v>0.0</v>
      </c>
      <c r="F77">
        <v>0.0</v>
      </c>
      <c r="G77">
        <v>0.0</v>
      </c>
      <c r="H77" s="14">
        <v>25492.0</v>
      </c>
      <c r="I77" s="14">
        <v>48.0</v>
      </c>
      <c r="J77" s="14">
        <v>6.0</v>
      </c>
      <c r="K77" s="14">
        <v>10.0</v>
      </c>
      <c r="L77" s="14">
        <v>8.0</v>
      </c>
      <c r="M77" s="14">
        <v>100.0</v>
      </c>
      <c r="N77" s="14" t="s">
        <v>327</v>
      </c>
      <c r="O77" s="14">
        <v>0.0</v>
      </c>
      <c r="P77" s="14" t="s">
        <v>108</v>
      </c>
      <c r="R77" t="s">
        <v>108</v>
      </c>
      <c r="S77" t="s">
        <v>135</v>
      </c>
      <c r="T77" s="14">
        <v>1.0</v>
      </c>
      <c r="U77" t="s">
        <v>110</v>
      </c>
      <c r="V77" t="s">
        <v>173</v>
      </c>
      <c r="W77" t="s">
        <v>148</v>
      </c>
      <c r="X77" s="14">
        <v>15.0</v>
      </c>
      <c r="Y77" s="14" t="s">
        <v>571</v>
      </c>
      <c r="Z77" s="14" t="s">
        <v>114</v>
      </c>
      <c r="AA77">
        <v>0.0</v>
      </c>
      <c r="AB77">
        <v>1.0</v>
      </c>
      <c r="AC77">
        <v>0.0</v>
      </c>
      <c r="AD77">
        <v>0.0</v>
      </c>
      <c r="AE77">
        <v>0.0</v>
      </c>
      <c r="AF77">
        <v>0.0</v>
      </c>
      <c r="AG77">
        <v>0.0</v>
      </c>
      <c r="AH77">
        <v>0.0</v>
      </c>
      <c r="AI77">
        <v>0.0</v>
      </c>
      <c r="AJ77">
        <v>0.0</v>
      </c>
      <c r="AK77" t="s">
        <v>97</v>
      </c>
      <c r="AL77">
        <v>15.0</v>
      </c>
      <c r="AM77">
        <v>15.0</v>
      </c>
      <c r="AN77" s="14">
        <v>15.0</v>
      </c>
      <c r="AO77" s="14" t="s">
        <v>572</v>
      </c>
      <c r="AP77" t="s">
        <v>101</v>
      </c>
      <c r="AQ77" s="14">
        <v>9.0</v>
      </c>
      <c r="AR77" s="14" t="s">
        <v>573</v>
      </c>
      <c r="AS77" s="14" t="s">
        <v>574</v>
      </c>
      <c r="AT77" s="14" t="s">
        <v>575</v>
      </c>
    </row>
    <row r="78">
      <c r="A78" s="14">
        <v>76.0</v>
      </c>
      <c r="B78">
        <v>1.0</v>
      </c>
      <c r="C78">
        <v>1.0</v>
      </c>
      <c r="D78">
        <v>0.0</v>
      </c>
      <c r="E78">
        <v>0.0</v>
      </c>
      <c r="F78">
        <v>1.0</v>
      </c>
      <c r="G78">
        <v>0.0</v>
      </c>
      <c r="I78" s="14"/>
      <c r="J78" s="14">
        <v>7.0</v>
      </c>
      <c r="K78" s="14">
        <v>120.0</v>
      </c>
      <c r="L78" s="14">
        <v>8.0</v>
      </c>
      <c r="M78" s="14">
        <v>10.0</v>
      </c>
      <c r="N78" s="14" t="s">
        <v>128</v>
      </c>
      <c r="O78" s="14">
        <v>0.0</v>
      </c>
      <c r="Q78" s="14" t="s">
        <v>576</v>
      </c>
      <c r="R78" t="s">
        <v>576</v>
      </c>
      <c r="S78" t="s">
        <v>130</v>
      </c>
      <c r="T78" s="14">
        <v>1.0</v>
      </c>
      <c r="U78" t="s">
        <v>577</v>
      </c>
      <c r="V78" t="s">
        <v>207</v>
      </c>
      <c r="W78" t="s">
        <v>578</v>
      </c>
      <c r="X78" s="14">
        <v>15.0</v>
      </c>
      <c r="Z78" s="14" t="s">
        <v>114</v>
      </c>
      <c r="AA78">
        <v>0.0</v>
      </c>
      <c r="AB78">
        <v>0.0</v>
      </c>
      <c r="AC78">
        <v>0.0</v>
      </c>
      <c r="AD78">
        <v>1.0</v>
      </c>
      <c r="AE78">
        <v>1.0</v>
      </c>
      <c r="AF78">
        <v>0.0</v>
      </c>
      <c r="AG78">
        <v>0.0</v>
      </c>
      <c r="AH78">
        <v>0.0</v>
      </c>
      <c r="AI78">
        <v>0.0</v>
      </c>
      <c r="AJ78">
        <v>0.0</v>
      </c>
      <c r="AK78" t="s">
        <v>116</v>
      </c>
      <c r="AL78">
        <v>10.0</v>
      </c>
      <c r="AM78">
        <v>5.0</v>
      </c>
      <c r="AN78" s="14">
        <v>10.0</v>
      </c>
      <c r="AO78" s="14" t="s">
        <v>579</v>
      </c>
      <c r="AP78" t="s">
        <v>101</v>
      </c>
      <c r="AQ78" s="14">
        <v>10.0</v>
      </c>
      <c r="AR78" s="14" t="s">
        <v>580</v>
      </c>
      <c r="AS78" s="14" t="s">
        <v>581</v>
      </c>
      <c r="AT78" s="14" t="s">
        <v>582</v>
      </c>
    </row>
    <row r="79">
      <c r="A79" s="14">
        <v>77.0</v>
      </c>
      <c r="B79">
        <v>1.0</v>
      </c>
      <c r="C79">
        <v>0.0</v>
      </c>
      <c r="D79">
        <v>1.0</v>
      </c>
      <c r="E79">
        <v>1.0</v>
      </c>
      <c r="F79">
        <v>1.0</v>
      </c>
      <c r="G79">
        <v>0.0</v>
      </c>
      <c r="H79" s="14">
        <v>35250.0</v>
      </c>
      <c r="I79" s="14">
        <v>22.0</v>
      </c>
      <c r="J79" s="14">
        <v>7.0</v>
      </c>
      <c r="K79" s="14">
        <v>60.0</v>
      </c>
      <c r="L79" s="14">
        <v>12.0</v>
      </c>
      <c r="M79" s="14">
        <v>24.0</v>
      </c>
      <c r="N79" s="14" t="s">
        <v>192</v>
      </c>
      <c r="O79" s="14">
        <v>1.0</v>
      </c>
      <c r="P79" s="14" t="s">
        <v>71</v>
      </c>
      <c r="R79" t="s">
        <v>71</v>
      </c>
      <c r="S79" t="s">
        <v>90</v>
      </c>
      <c r="T79" s="14">
        <v>1.0</v>
      </c>
      <c r="U79" t="s">
        <v>259</v>
      </c>
      <c r="V79" t="s">
        <v>451</v>
      </c>
      <c r="W79" t="s">
        <v>123</v>
      </c>
      <c r="X79" s="14">
        <v>2.0</v>
      </c>
      <c r="Y79" s="14" t="s">
        <v>583</v>
      </c>
      <c r="Z79" s="14" t="s">
        <v>236</v>
      </c>
      <c r="AA79">
        <v>0.0</v>
      </c>
      <c r="AB79">
        <v>0.0</v>
      </c>
      <c r="AC79">
        <v>0.0</v>
      </c>
      <c r="AD79">
        <v>1.0</v>
      </c>
      <c r="AE79">
        <v>0.0</v>
      </c>
      <c r="AF79">
        <v>0.0</v>
      </c>
      <c r="AG79">
        <v>0.0</v>
      </c>
      <c r="AH79">
        <v>0.0</v>
      </c>
      <c r="AI79">
        <v>0.0</v>
      </c>
      <c r="AJ79">
        <v>0.0</v>
      </c>
      <c r="AK79" t="s">
        <v>116</v>
      </c>
      <c r="AL79">
        <v>3.0</v>
      </c>
      <c r="AM79">
        <v>5.0</v>
      </c>
      <c r="AN79" s="14">
        <v>25.0</v>
      </c>
      <c r="AO79" s="14" t="s">
        <v>584</v>
      </c>
      <c r="AP79" t="s">
        <v>101</v>
      </c>
      <c r="AQ79" s="14">
        <v>8.0</v>
      </c>
      <c r="AR79" s="14" t="s">
        <v>585</v>
      </c>
      <c r="AS79" s="14" t="s">
        <v>586</v>
      </c>
      <c r="AT79" s="14" t="s">
        <v>587</v>
      </c>
    </row>
    <row r="80">
      <c r="A80" s="14">
        <v>78.0</v>
      </c>
      <c r="B80">
        <v>1.0</v>
      </c>
      <c r="C80">
        <v>0.0</v>
      </c>
      <c r="D80">
        <v>0.0</v>
      </c>
      <c r="E80">
        <v>0.0</v>
      </c>
      <c r="F80">
        <v>0.0</v>
      </c>
      <c r="G80">
        <v>0.0</v>
      </c>
      <c r="H80" s="14">
        <v>32369.0</v>
      </c>
      <c r="I80" s="14">
        <v>30.0</v>
      </c>
      <c r="J80" s="14">
        <v>9.0</v>
      </c>
      <c r="K80" s="14">
        <v>35.0</v>
      </c>
      <c r="L80" s="14">
        <v>16.0</v>
      </c>
      <c r="M80" s="14">
        <v>6.0</v>
      </c>
      <c r="N80" s="14" t="s">
        <v>87</v>
      </c>
      <c r="O80" s="14">
        <v>1.0</v>
      </c>
      <c r="P80" s="14" t="s">
        <v>129</v>
      </c>
      <c r="R80" t="s">
        <v>129</v>
      </c>
      <c r="S80" t="s">
        <v>72</v>
      </c>
      <c r="T80" s="14">
        <v>1.0</v>
      </c>
      <c r="U80" t="s">
        <v>524</v>
      </c>
      <c r="V80" t="s">
        <v>111</v>
      </c>
      <c r="W80" t="s">
        <v>123</v>
      </c>
      <c r="X80" s="14">
        <v>2.0</v>
      </c>
      <c r="Y80" s="14" t="s">
        <v>588</v>
      </c>
      <c r="Z80" s="14" t="s">
        <v>78</v>
      </c>
      <c r="AA80">
        <v>0.0</v>
      </c>
      <c r="AB80">
        <v>0.0</v>
      </c>
      <c r="AC80">
        <v>1.0</v>
      </c>
      <c r="AD80">
        <v>0.0</v>
      </c>
      <c r="AE80">
        <v>0.0</v>
      </c>
      <c r="AF80">
        <v>0.0</v>
      </c>
      <c r="AG80">
        <v>0.0</v>
      </c>
      <c r="AH80">
        <v>1.0</v>
      </c>
      <c r="AI80">
        <v>0.0</v>
      </c>
      <c r="AJ80">
        <v>0.0</v>
      </c>
      <c r="AK80" t="s">
        <v>97</v>
      </c>
      <c r="AL80">
        <v>20.0</v>
      </c>
      <c r="AM80">
        <v>20.0</v>
      </c>
      <c r="AN80" s="14">
        <v>20.0</v>
      </c>
      <c r="AO80" s="14" t="s">
        <v>589</v>
      </c>
      <c r="AP80" t="s">
        <v>101</v>
      </c>
      <c r="AQ80" s="14">
        <v>9.0</v>
      </c>
      <c r="AR80" s="14" t="s">
        <v>590</v>
      </c>
      <c r="AS80" s="14" t="s">
        <v>591</v>
      </c>
      <c r="AT80" s="14" t="s">
        <v>592</v>
      </c>
    </row>
    <row r="81">
      <c r="A81" s="14">
        <v>79.0</v>
      </c>
      <c r="B81">
        <v>1.0</v>
      </c>
      <c r="C81">
        <v>0.0</v>
      </c>
      <c r="D81">
        <v>0.0</v>
      </c>
      <c r="E81">
        <v>0.0</v>
      </c>
      <c r="F81">
        <v>1.0</v>
      </c>
      <c r="G81">
        <v>0.0</v>
      </c>
      <c r="H81" s="14">
        <v>28335.0</v>
      </c>
      <c r="I81" s="14">
        <v>41.0</v>
      </c>
      <c r="J81" s="14">
        <v>8.0</v>
      </c>
      <c r="K81" s="14">
        <v>0.0</v>
      </c>
      <c r="L81" s="14">
        <v>8.0</v>
      </c>
      <c r="M81" s="14">
        <v>2.0</v>
      </c>
      <c r="N81" s="14" t="s">
        <v>87</v>
      </c>
      <c r="O81" s="14">
        <v>1.0</v>
      </c>
      <c r="P81" s="14" t="s">
        <v>129</v>
      </c>
      <c r="R81" t="s">
        <v>129</v>
      </c>
      <c r="S81" t="s">
        <v>593</v>
      </c>
      <c r="T81" s="14">
        <v>1.0</v>
      </c>
      <c r="U81" t="s">
        <v>11</v>
      </c>
      <c r="V81" t="s">
        <v>111</v>
      </c>
      <c r="W81" t="s">
        <v>76</v>
      </c>
      <c r="X81" s="14">
        <v>2.0</v>
      </c>
      <c r="Y81" s="14" t="s">
        <v>77</v>
      </c>
      <c r="Z81" s="14" t="s">
        <v>114</v>
      </c>
      <c r="AA81">
        <v>0.0</v>
      </c>
      <c r="AB81">
        <v>0.0</v>
      </c>
      <c r="AC81">
        <v>1.0</v>
      </c>
      <c r="AD81">
        <v>1.0</v>
      </c>
      <c r="AE81">
        <v>0.0</v>
      </c>
      <c r="AF81">
        <v>1.0</v>
      </c>
      <c r="AG81">
        <v>0.0</v>
      </c>
      <c r="AH81">
        <v>0.0</v>
      </c>
      <c r="AI81">
        <v>0.0</v>
      </c>
      <c r="AJ81">
        <v>0.0</v>
      </c>
      <c r="AK81" t="s">
        <v>97</v>
      </c>
      <c r="AL81">
        <v>3.0</v>
      </c>
      <c r="AM81">
        <v>3.0</v>
      </c>
      <c r="AN81" s="14">
        <v>10.0</v>
      </c>
      <c r="AO81" s="14" t="s">
        <v>594</v>
      </c>
      <c r="AP81" t="s">
        <v>101</v>
      </c>
      <c r="AQ81" s="14">
        <v>10.0</v>
      </c>
      <c r="AR81" s="14" t="s">
        <v>595</v>
      </c>
      <c r="AS81" s="14" t="s">
        <v>596</v>
      </c>
      <c r="AT81" s="14" t="s">
        <v>597</v>
      </c>
    </row>
    <row r="82">
      <c r="A82" s="14">
        <v>80.0</v>
      </c>
      <c r="B82">
        <v>0.0</v>
      </c>
      <c r="C82">
        <v>1.0</v>
      </c>
      <c r="D82">
        <v>1.0</v>
      </c>
      <c r="E82">
        <v>0.0</v>
      </c>
      <c r="F82">
        <v>1.0</v>
      </c>
      <c r="G82">
        <v>0.0</v>
      </c>
      <c r="H82" s="14">
        <v>33587.0</v>
      </c>
      <c r="I82" s="14">
        <v>26.0</v>
      </c>
      <c r="J82" s="14">
        <v>7.0</v>
      </c>
      <c r="K82" s="14">
        <v>10.0</v>
      </c>
      <c r="L82" s="14">
        <v>8.0</v>
      </c>
      <c r="M82" s="14">
        <v>20.0</v>
      </c>
      <c r="N82" s="14" t="s">
        <v>70</v>
      </c>
      <c r="O82" s="14">
        <v>1.0</v>
      </c>
      <c r="P82" s="14" t="s">
        <v>129</v>
      </c>
      <c r="R82" t="s">
        <v>129</v>
      </c>
      <c r="S82" t="s">
        <v>130</v>
      </c>
      <c r="T82" s="14">
        <v>0.0</v>
      </c>
      <c r="Z82" s="14" t="s">
        <v>114</v>
      </c>
      <c r="AA82">
        <v>0.0</v>
      </c>
      <c r="AB82">
        <v>0.0</v>
      </c>
      <c r="AC82">
        <v>0.0</v>
      </c>
      <c r="AD82">
        <v>1.0</v>
      </c>
      <c r="AE82">
        <v>0.0</v>
      </c>
      <c r="AF82">
        <v>0.0</v>
      </c>
      <c r="AG82">
        <v>0.0</v>
      </c>
      <c r="AH82">
        <v>0.0</v>
      </c>
      <c r="AI82">
        <v>0.0</v>
      </c>
      <c r="AJ82">
        <v>0.0</v>
      </c>
      <c r="AK82" t="s">
        <v>97</v>
      </c>
      <c r="AL82">
        <v>4.0</v>
      </c>
      <c r="AM82">
        <v>6.0</v>
      </c>
      <c r="AN82" s="14">
        <v>4.0</v>
      </c>
      <c r="AO82" s="14" t="s">
        <v>598</v>
      </c>
      <c r="AP82" t="s">
        <v>101</v>
      </c>
      <c r="AQ82" s="14">
        <v>10.0</v>
      </c>
      <c r="AR82" s="14" t="s">
        <v>599</v>
      </c>
      <c r="AS82" s="14" t="s">
        <v>600</v>
      </c>
      <c r="AT82" s="14" t="s">
        <v>202</v>
      </c>
    </row>
    <row r="83">
      <c r="A83" s="14">
        <v>81.0</v>
      </c>
      <c r="B83">
        <v>1.0</v>
      </c>
      <c r="C83">
        <v>0.0</v>
      </c>
      <c r="D83">
        <v>0.0</v>
      </c>
      <c r="E83">
        <v>0.0</v>
      </c>
      <c r="F83">
        <v>1.0</v>
      </c>
      <c r="G83">
        <v>0.0</v>
      </c>
      <c r="H83" s="14">
        <v>33128.0</v>
      </c>
      <c r="I83" s="14">
        <v>27.0</v>
      </c>
      <c r="J83" s="14">
        <v>8.0</v>
      </c>
      <c r="K83" s="14">
        <v>0.0</v>
      </c>
      <c r="L83" s="14">
        <v>10.0</v>
      </c>
      <c r="M83" s="14">
        <v>6.0</v>
      </c>
      <c r="N83" s="14" t="s">
        <v>87</v>
      </c>
      <c r="O83" s="14">
        <v>1.0</v>
      </c>
      <c r="P83" s="14" t="s">
        <v>71</v>
      </c>
      <c r="R83" t="s">
        <v>71</v>
      </c>
      <c r="S83" t="s">
        <v>135</v>
      </c>
      <c r="T83" s="14">
        <v>1.0</v>
      </c>
      <c r="U83" t="s">
        <v>213</v>
      </c>
      <c r="V83" t="s">
        <v>111</v>
      </c>
      <c r="W83" t="s">
        <v>148</v>
      </c>
      <c r="X83" s="14">
        <v>8.0</v>
      </c>
      <c r="Y83" s="14" t="s">
        <v>601</v>
      </c>
      <c r="Z83" s="14" t="s">
        <v>78</v>
      </c>
      <c r="AA83">
        <v>0.0</v>
      </c>
      <c r="AB83">
        <v>1.0</v>
      </c>
      <c r="AC83">
        <v>0.0</v>
      </c>
      <c r="AD83">
        <v>0.0</v>
      </c>
      <c r="AE83">
        <v>0.0</v>
      </c>
      <c r="AF83">
        <v>0.0</v>
      </c>
      <c r="AG83">
        <v>0.0</v>
      </c>
      <c r="AH83">
        <v>0.0</v>
      </c>
      <c r="AI83">
        <v>0.0</v>
      </c>
      <c r="AJ83">
        <v>0.0</v>
      </c>
      <c r="AK83" t="s">
        <v>97</v>
      </c>
      <c r="AL83">
        <v>20.0</v>
      </c>
      <c r="AM83">
        <v>5.0</v>
      </c>
      <c r="AN83" s="14">
        <v>48.0</v>
      </c>
      <c r="AO83" s="14" t="s">
        <v>602</v>
      </c>
      <c r="AP83" t="s">
        <v>101</v>
      </c>
      <c r="AQ83" s="14">
        <v>10.0</v>
      </c>
      <c r="AR83" s="14" t="s">
        <v>603</v>
      </c>
      <c r="AS83" s="14" t="s">
        <v>604</v>
      </c>
      <c r="AT83" s="14" t="s">
        <v>154</v>
      </c>
    </row>
    <row r="84">
      <c r="A84" s="14">
        <v>82.0</v>
      </c>
      <c r="B84">
        <v>0.0</v>
      </c>
      <c r="C84">
        <v>1.0</v>
      </c>
      <c r="D84">
        <v>1.0</v>
      </c>
      <c r="E84">
        <v>0.0</v>
      </c>
      <c r="F84">
        <v>0.0</v>
      </c>
      <c r="G84">
        <v>0.0</v>
      </c>
      <c r="H84" s="14">
        <v>32220.0</v>
      </c>
      <c r="I84" s="14">
        <v>30.0</v>
      </c>
      <c r="J84" s="14">
        <v>7.0</v>
      </c>
      <c r="K84" s="14">
        <v>30.0</v>
      </c>
      <c r="L84" s="14">
        <v>10.0</v>
      </c>
      <c r="M84" s="14">
        <v>5.0</v>
      </c>
      <c r="N84" s="14" t="s">
        <v>87</v>
      </c>
      <c r="O84" s="14">
        <v>0.0</v>
      </c>
      <c r="P84" s="14" t="s">
        <v>89</v>
      </c>
      <c r="R84" t="s">
        <v>89</v>
      </c>
      <c r="S84" t="s">
        <v>135</v>
      </c>
      <c r="T84" s="14">
        <v>1.0</v>
      </c>
      <c r="U84" t="s">
        <v>515</v>
      </c>
      <c r="V84" t="s">
        <v>147</v>
      </c>
      <c r="W84" t="s">
        <v>605</v>
      </c>
      <c r="X84" s="14">
        <v>3.0</v>
      </c>
      <c r="Y84" s="14" t="s">
        <v>606</v>
      </c>
      <c r="Z84" s="14" t="s">
        <v>96</v>
      </c>
      <c r="AA84">
        <v>0.0</v>
      </c>
      <c r="AB84">
        <v>0.0</v>
      </c>
      <c r="AC84">
        <v>0.0</v>
      </c>
      <c r="AD84">
        <v>0.0</v>
      </c>
      <c r="AE84">
        <v>1.0</v>
      </c>
      <c r="AF84">
        <v>0.0</v>
      </c>
      <c r="AG84">
        <v>0.0</v>
      </c>
      <c r="AH84">
        <v>0.0</v>
      </c>
      <c r="AI84">
        <v>0.0</v>
      </c>
      <c r="AJ84">
        <v>0.0</v>
      </c>
      <c r="AK84" t="s">
        <v>97</v>
      </c>
      <c r="AL84">
        <v>10.0</v>
      </c>
      <c r="AM84">
        <v>6.0</v>
      </c>
      <c r="AN84" s="14">
        <v>10.0</v>
      </c>
      <c r="AO84" s="14" t="s">
        <v>607</v>
      </c>
      <c r="AP84" t="s">
        <v>101</v>
      </c>
      <c r="AQ84" s="14">
        <v>10.0</v>
      </c>
      <c r="AR84" s="14" t="s">
        <v>608</v>
      </c>
      <c r="AS84" s="14" t="s">
        <v>609</v>
      </c>
      <c r="AT84" s="14" t="s">
        <v>610</v>
      </c>
    </row>
    <row r="85">
      <c r="A85" s="14">
        <v>83.0</v>
      </c>
      <c r="B85">
        <v>1.0</v>
      </c>
      <c r="C85">
        <v>0.0</v>
      </c>
      <c r="D85">
        <v>1.0</v>
      </c>
      <c r="E85">
        <v>0.0</v>
      </c>
      <c r="F85">
        <v>1.0</v>
      </c>
      <c r="G85">
        <v>0.0</v>
      </c>
      <c r="H85" s="14">
        <v>32248.0</v>
      </c>
      <c r="I85" s="14">
        <v>30.0</v>
      </c>
      <c r="J85" s="14">
        <v>7.0</v>
      </c>
      <c r="K85" s="14">
        <v>150.0</v>
      </c>
      <c r="L85" s="14">
        <v>12.0</v>
      </c>
      <c r="M85" s="14">
        <v>24.0</v>
      </c>
      <c r="N85" s="14" t="s">
        <v>291</v>
      </c>
      <c r="O85" s="14">
        <v>1.0</v>
      </c>
      <c r="P85" s="14" t="s">
        <v>491</v>
      </c>
      <c r="R85" t="s">
        <v>491</v>
      </c>
      <c r="S85" t="s">
        <v>130</v>
      </c>
      <c r="T85" s="14">
        <v>1.0</v>
      </c>
      <c r="U85" t="s">
        <v>515</v>
      </c>
      <c r="V85" t="s">
        <v>147</v>
      </c>
      <c r="W85" t="s">
        <v>611</v>
      </c>
      <c r="X85" s="14">
        <v>3.0</v>
      </c>
      <c r="Y85" s="14" t="s">
        <v>612</v>
      </c>
      <c r="Z85" s="14" t="s">
        <v>96</v>
      </c>
      <c r="AA85">
        <v>0.0</v>
      </c>
      <c r="AB85">
        <v>0.0</v>
      </c>
      <c r="AC85">
        <v>0.0</v>
      </c>
      <c r="AD85">
        <v>0.0</v>
      </c>
      <c r="AE85">
        <v>1.0</v>
      </c>
      <c r="AF85">
        <v>0.0</v>
      </c>
      <c r="AG85">
        <v>0.0</v>
      </c>
      <c r="AH85">
        <v>0.0</v>
      </c>
      <c r="AI85">
        <v>0.0</v>
      </c>
      <c r="AJ85">
        <v>0.0</v>
      </c>
      <c r="AK85" t="s">
        <v>97</v>
      </c>
      <c r="AL85">
        <v>6.0</v>
      </c>
      <c r="AM85">
        <v>6.0</v>
      </c>
      <c r="AN85" s="14">
        <v>12.0</v>
      </c>
      <c r="AO85" s="14" t="s">
        <v>613</v>
      </c>
      <c r="AP85" t="s">
        <v>101</v>
      </c>
      <c r="AQ85" s="14">
        <v>10.0</v>
      </c>
      <c r="AR85" s="14" t="s">
        <v>614</v>
      </c>
      <c r="AS85" s="14" t="s">
        <v>615</v>
      </c>
      <c r="AT85" s="14" t="s">
        <v>616</v>
      </c>
    </row>
    <row r="86">
      <c r="A86" s="14">
        <v>84.0</v>
      </c>
      <c r="B86">
        <v>1.0</v>
      </c>
      <c r="C86">
        <v>1.0</v>
      </c>
      <c r="D86">
        <v>0.0</v>
      </c>
      <c r="E86">
        <v>1.0</v>
      </c>
      <c r="F86">
        <v>1.0</v>
      </c>
      <c r="G86">
        <v>0.0</v>
      </c>
      <c r="H86" s="14">
        <v>34186.0</v>
      </c>
      <c r="I86" s="14">
        <v>25.0</v>
      </c>
      <c r="J86" s="14">
        <v>7.0</v>
      </c>
      <c r="K86" s="14">
        <v>150.0</v>
      </c>
      <c r="L86" s="14">
        <v>3.0</v>
      </c>
      <c r="M86" s="14">
        <v>4.0</v>
      </c>
      <c r="N86" s="14" t="s">
        <v>405</v>
      </c>
      <c r="O86" s="14">
        <v>1.0</v>
      </c>
      <c r="P86" s="14" t="s">
        <v>71</v>
      </c>
      <c r="R86" t="s">
        <v>71</v>
      </c>
      <c r="S86" t="s">
        <v>617</v>
      </c>
      <c r="T86" s="14">
        <v>1.0</v>
      </c>
      <c r="U86" t="s">
        <v>74</v>
      </c>
      <c r="V86" t="s">
        <v>111</v>
      </c>
      <c r="W86" t="s">
        <v>123</v>
      </c>
      <c r="X86" s="14">
        <v>2.0</v>
      </c>
      <c r="Y86" s="14" t="s">
        <v>618</v>
      </c>
      <c r="Z86" s="14" t="s">
        <v>78</v>
      </c>
      <c r="AA86">
        <v>0.0</v>
      </c>
      <c r="AB86">
        <v>0.0</v>
      </c>
      <c r="AC86">
        <v>0.0</v>
      </c>
      <c r="AD86">
        <v>0.0</v>
      </c>
      <c r="AE86">
        <v>1.0</v>
      </c>
      <c r="AF86">
        <v>0.0</v>
      </c>
      <c r="AG86">
        <v>0.0</v>
      </c>
      <c r="AH86">
        <v>0.0</v>
      </c>
      <c r="AI86">
        <v>0.0</v>
      </c>
      <c r="AJ86">
        <v>0.0</v>
      </c>
      <c r="AK86" t="s">
        <v>97</v>
      </c>
      <c r="AL86">
        <v>3.0</v>
      </c>
      <c r="AM86">
        <v>4.0</v>
      </c>
      <c r="AN86" s="14">
        <v>15.0</v>
      </c>
      <c r="AO86" s="14" t="s">
        <v>619</v>
      </c>
      <c r="AP86" t="s">
        <v>620</v>
      </c>
      <c r="AQ86" s="14">
        <v>8.0</v>
      </c>
      <c r="AR86" s="14" t="s">
        <v>621</v>
      </c>
      <c r="AS86" s="14" t="s">
        <v>622</v>
      </c>
      <c r="AT86" s="14" t="s">
        <v>623</v>
      </c>
    </row>
    <row r="87" hidden="1">
      <c r="A87" s="14">
        <v>85.0</v>
      </c>
      <c r="B87">
        <v>1.0</v>
      </c>
      <c r="C87">
        <v>0.0</v>
      </c>
      <c r="D87">
        <v>0.0</v>
      </c>
      <c r="E87">
        <v>0.0</v>
      </c>
      <c r="F87">
        <v>0.0</v>
      </c>
      <c r="G87">
        <v>0.0</v>
      </c>
      <c r="H87" s="14">
        <v>32762.0</v>
      </c>
      <c r="I87" s="14">
        <v>28.0</v>
      </c>
      <c r="J87" s="14">
        <v>7.0</v>
      </c>
      <c r="K87" s="14">
        <v>90.0</v>
      </c>
      <c r="L87" s="14">
        <v>8.0</v>
      </c>
      <c r="M87" s="14">
        <v>0.0</v>
      </c>
      <c r="N87" s="14" t="s">
        <v>405</v>
      </c>
      <c r="O87" s="14">
        <v>0.0</v>
      </c>
      <c r="Q87" s="14" t="s">
        <v>624</v>
      </c>
      <c r="R87" t="s">
        <v>624</v>
      </c>
      <c r="S87" t="s">
        <v>72</v>
      </c>
      <c r="T87" s="14">
        <v>1.0</v>
      </c>
      <c r="U87" t="s">
        <v>625</v>
      </c>
      <c r="V87" t="s">
        <v>111</v>
      </c>
      <c r="W87" t="s">
        <v>626</v>
      </c>
      <c r="X87" s="14">
        <v>4.0</v>
      </c>
      <c r="Y87" s="14" t="s">
        <v>627</v>
      </c>
      <c r="Z87" s="14" t="s">
        <v>114</v>
      </c>
      <c r="AA87">
        <v>0.0</v>
      </c>
      <c r="AB87">
        <v>0.0</v>
      </c>
      <c r="AC87">
        <v>0.0</v>
      </c>
      <c r="AD87">
        <v>0.0</v>
      </c>
      <c r="AE87">
        <v>0.0</v>
      </c>
      <c r="AF87">
        <v>0.0</v>
      </c>
      <c r="AG87">
        <v>0.0</v>
      </c>
      <c r="AH87">
        <v>0.0</v>
      </c>
      <c r="AI87">
        <v>1.0</v>
      </c>
      <c r="AJ87">
        <v>0.0</v>
      </c>
      <c r="AP87" t="s">
        <v>101</v>
      </c>
      <c r="AQ87" s="14">
        <v>9.0</v>
      </c>
      <c r="AR87" s="14" t="s">
        <v>628</v>
      </c>
      <c r="AS87" s="14" t="s">
        <v>629</v>
      </c>
      <c r="AT87" s="14" t="s">
        <v>630</v>
      </c>
    </row>
    <row r="88">
      <c r="A88" s="14">
        <v>86.0</v>
      </c>
      <c r="B88">
        <v>1.0</v>
      </c>
      <c r="C88">
        <v>0.0</v>
      </c>
      <c r="D88">
        <v>0.0</v>
      </c>
      <c r="E88">
        <v>0.0</v>
      </c>
      <c r="F88">
        <v>0.0</v>
      </c>
      <c r="G88">
        <v>0.0</v>
      </c>
      <c r="H88" s="14">
        <v>27126.0</v>
      </c>
      <c r="I88" s="14">
        <v>44.0</v>
      </c>
      <c r="J88" s="14">
        <v>8.0</v>
      </c>
      <c r="K88" s="14">
        <v>45.0</v>
      </c>
      <c r="L88" s="14">
        <v>5.0</v>
      </c>
      <c r="M88" s="14">
        <v>5.0</v>
      </c>
      <c r="N88" s="14" t="s">
        <v>327</v>
      </c>
      <c r="O88" s="14">
        <v>1.0</v>
      </c>
      <c r="P88" s="14" t="s">
        <v>89</v>
      </c>
      <c r="R88" t="s">
        <v>89</v>
      </c>
      <c r="S88" t="s">
        <v>72</v>
      </c>
      <c r="T88" s="14">
        <v>1.0</v>
      </c>
      <c r="U88" t="s">
        <v>631</v>
      </c>
      <c r="V88" t="s">
        <v>75</v>
      </c>
      <c r="W88" t="s">
        <v>374</v>
      </c>
      <c r="X88" s="14">
        <v>15.0</v>
      </c>
      <c r="Y88" s="14" t="s">
        <v>632</v>
      </c>
      <c r="Z88" s="14" t="s">
        <v>114</v>
      </c>
      <c r="AA88">
        <v>0.0</v>
      </c>
      <c r="AB88">
        <v>0.0</v>
      </c>
      <c r="AC88">
        <v>0.0</v>
      </c>
      <c r="AD88">
        <v>0.0</v>
      </c>
      <c r="AE88">
        <v>0.0</v>
      </c>
      <c r="AF88">
        <v>1.0</v>
      </c>
      <c r="AG88">
        <v>0.0</v>
      </c>
      <c r="AH88">
        <v>0.0</v>
      </c>
      <c r="AI88">
        <v>0.0</v>
      </c>
      <c r="AJ88">
        <v>0.0</v>
      </c>
      <c r="AK88" t="s">
        <v>79</v>
      </c>
      <c r="AL88">
        <v>25.0</v>
      </c>
      <c r="AM88">
        <v>10.0</v>
      </c>
      <c r="AN88" s="14">
        <v>25.0</v>
      </c>
      <c r="AP88" t="s">
        <v>633</v>
      </c>
      <c r="AQ88" s="14">
        <v>10.0</v>
      </c>
      <c r="AS88" s="14" t="s">
        <v>634</v>
      </c>
    </row>
    <row r="89">
      <c r="A89" s="14">
        <v>87.0</v>
      </c>
      <c r="B89">
        <v>0.0</v>
      </c>
      <c r="C89">
        <v>0.0</v>
      </c>
      <c r="D89">
        <v>0.0</v>
      </c>
      <c r="E89">
        <v>1.0</v>
      </c>
      <c r="F89">
        <v>0.0</v>
      </c>
      <c r="G89">
        <v>0.0</v>
      </c>
      <c r="H89" s="14">
        <v>30111.0</v>
      </c>
      <c r="I89" s="14">
        <v>36.0</v>
      </c>
      <c r="J89" s="14">
        <v>7.0</v>
      </c>
      <c r="K89" s="14">
        <v>120.0</v>
      </c>
      <c r="L89" s="14">
        <v>12.0</v>
      </c>
      <c r="M89" s="14">
        <v>15.0</v>
      </c>
      <c r="N89" s="14" t="s">
        <v>167</v>
      </c>
      <c r="O89" s="14">
        <v>1.0</v>
      </c>
      <c r="P89" s="14" t="s">
        <v>129</v>
      </c>
      <c r="R89" t="s">
        <v>129</v>
      </c>
      <c r="S89" t="s">
        <v>135</v>
      </c>
      <c r="T89" s="14">
        <v>1.0</v>
      </c>
      <c r="U89" t="s">
        <v>11</v>
      </c>
      <c r="V89" t="s">
        <v>122</v>
      </c>
      <c r="W89" t="s">
        <v>605</v>
      </c>
      <c r="X89" s="14">
        <v>10.0</v>
      </c>
      <c r="Y89" s="14" t="s">
        <v>635</v>
      </c>
      <c r="Z89" s="14" t="s">
        <v>78</v>
      </c>
      <c r="AA89">
        <v>0.0</v>
      </c>
      <c r="AB89">
        <v>0.0</v>
      </c>
      <c r="AC89">
        <v>0.0</v>
      </c>
      <c r="AD89">
        <v>0.0</v>
      </c>
      <c r="AE89">
        <v>0.0</v>
      </c>
      <c r="AF89">
        <v>1.0</v>
      </c>
      <c r="AG89">
        <v>0.0</v>
      </c>
      <c r="AH89">
        <v>0.0</v>
      </c>
      <c r="AI89">
        <v>0.0</v>
      </c>
      <c r="AJ89">
        <v>0.0</v>
      </c>
      <c r="AK89" t="s">
        <v>79</v>
      </c>
      <c r="AL89">
        <v>4.0</v>
      </c>
      <c r="AM89">
        <v>6.0</v>
      </c>
      <c r="AN89" s="14">
        <v>7.0</v>
      </c>
      <c r="AO89" s="14" t="s">
        <v>636</v>
      </c>
      <c r="AP89" t="s">
        <v>637</v>
      </c>
      <c r="AQ89" s="14">
        <v>6.0</v>
      </c>
      <c r="AR89" s="14" t="s">
        <v>638</v>
      </c>
      <c r="AS89" s="14" t="s">
        <v>639</v>
      </c>
    </row>
    <row r="90">
      <c r="A90" s="14">
        <v>88.0</v>
      </c>
      <c r="B90">
        <v>1.0</v>
      </c>
      <c r="C90">
        <v>0.0</v>
      </c>
      <c r="D90">
        <v>0.0</v>
      </c>
      <c r="E90">
        <v>0.0</v>
      </c>
      <c r="F90">
        <v>1.0</v>
      </c>
      <c r="G90">
        <v>0.0</v>
      </c>
      <c r="H90" s="14">
        <v>29928.0</v>
      </c>
      <c r="I90" s="14">
        <v>36.0</v>
      </c>
      <c r="J90" s="14">
        <v>8.0</v>
      </c>
      <c r="K90" s="14">
        <v>120.0</v>
      </c>
      <c r="L90" s="14">
        <v>10.0</v>
      </c>
      <c r="M90" s="14">
        <v>6.0</v>
      </c>
      <c r="N90" s="14" t="s">
        <v>192</v>
      </c>
      <c r="O90" s="14">
        <v>1.0</v>
      </c>
      <c r="P90" s="14" t="s">
        <v>71</v>
      </c>
      <c r="R90" t="s">
        <v>71</v>
      </c>
      <c r="S90" t="s">
        <v>130</v>
      </c>
      <c r="T90" s="14">
        <v>0.0</v>
      </c>
      <c r="Z90" s="14" t="s">
        <v>114</v>
      </c>
      <c r="AA90">
        <v>0.0</v>
      </c>
      <c r="AB90">
        <v>0.0</v>
      </c>
      <c r="AC90">
        <v>1.0</v>
      </c>
      <c r="AD90">
        <v>0.0</v>
      </c>
      <c r="AE90">
        <v>0.0</v>
      </c>
      <c r="AF90">
        <v>0.0</v>
      </c>
      <c r="AG90">
        <v>0.0</v>
      </c>
      <c r="AH90">
        <v>0.0</v>
      </c>
      <c r="AI90">
        <v>0.0</v>
      </c>
      <c r="AJ90">
        <v>0.0</v>
      </c>
      <c r="AK90" t="s">
        <v>97</v>
      </c>
      <c r="AL90">
        <v>3.0</v>
      </c>
      <c r="AM90">
        <v>5.0</v>
      </c>
      <c r="AN90" s="14">
        <v>80.0</v>
      </c>
      <c r="AO90" s="14" t="s">
        <v>640</v>
      </c>
      <c r="AP90" t="s">
        <v>101</v>
      </c>
      <c r="AQ90" s="14">
        <v>9.0</v>
      </c>
      <c r="AR90" s="14" t="s">
        <v>641</v>
      </c>
      <c r="AS90" s="14" t="s">
        <v>145</v>
      </c>
      <c r="AT90" s="14" t="s">
        <v>642</v>
      </c>
    </row>
    <row r="91">
      <c r="A91" s="14">
        <v>89.0</v>
      </c>
      <c r="B91">
        <v>1.0</v>
      </c>
      <c r="C91">
        <v>1.0</v>
      </c>
      <c r="D91">
        <v>0.0</v>
      </c>
      <c r="E91">
        <v>0.0</v>
      </c>
      <c r="F91">
        <v>0.0</v>
      </c>
      <c r="G91">
        <v>0.0</v>
      </c>
      <c r="H91" s="14">
        <v>33888.0</v>
      </c>
      <c r="I91" s="14">
        <v>25.0</v>
      </c>
      <c r="J91" s="14">
        <v>7.0</v>
      </c>
      <c r="K91" s="14">
        <v>150.0</v>
      </c>
      <c r="L91" s="14">
        <v>9.0</v>
      </c>
      <c r="M91" s="14">
        <v>15.0</v>
      </c>
      <c r="N91" s="14" t="s">
        <v>134</v>
      </c>
      <c r="O91" s="14">
        <v>1.0</v>
      </c>
      <c r="P91" s="14" t="s">
        <v>71</v>
      </c>
      <c r="R91" t="s">
        <v>71</v>
      </c>
      <c r="S91" t="s">
        <v>130</v>
      </c>
      <c r="T91" s="14">
        <v>1.0</v>
      </c>
      <c r="U91" t="s">
        <v>315</v>
      </c>
      <c r="V91" t="s">
        <v>111</v>
      </c>
      <c r="W91" t="s">
        <v>322</v>
      </c>
      <c r="X91" s="14">
        <v>3.0</v>
      </c>
      <c r="Y91" s="14" t="s">
        <v>643</v>
      </c>
      <c r="Z91" s="14" t="s">
        <v>78</v>
      </c>
      <c r="AA91">
        <v>0.0</v>
      </c>
      <c r="AB91">
        <v>0.0</v>
      </c>
      <c r="AC91">
        <v>0.0</v>
      </c>
      <c r="AD91">
        <v>0.0</v>
      </c>
      <c r="AE91">
        <v>0.0</v>
      </c>
      <c r="AF91">
        <v>1.0</v>
      </c>
      <c r="AG91">
        <v>0.0</v>
      </c>
      <c r="AH91">
        <v>0.0</v>
      </c>
      <c r="AI91">
        <v>0.0</v>
      </c>
      <c r="AJ91">
        <v>0.0</v>
      </c>
      <c r="AK91" t="s">
        <v>97</v>
      </c>
      <c r="AL91">
        <v>8.0</v>
      </c>
      <c r="AM91">
        <v>6.0</v>
      </c>
      <c r="AN91" s="14">
        <v>10.0</v>
      </c>
      <c r="AO91" s="14" t="s">
        <v>644</v>
      </c>
      <c r="AP91" t="s">
        <v>101</v>
      </c>
      <c r="AQ91" s="14">
        <v>9.0</v>
      </c>
      <c r="AR91" s="14" t="s">
        <v>645</v>
      </c>
      <c r="AS91" s="14" t="s">
        <v>646</v>
      </c>
      <c r="AT91" s="14" t="s">
        <v>647</v>
      </c>
    </row>
    <row r="92">
      <c r="A92" s="14">
        <v>90.0</v>
      </c>
      <c r="B92">
        <v>0.0</v>
      </c>
      <c r="C92">
        <v>1.0</v>
      </c>
      <c r="D92">
        <v>0.0</v>
      </c>
      <c r="E92">
        <v>0.0</v>
      </c>
      <c r="F92">
        <v>1.0</v>
      </c>
      <c r="G92">
        <v>0.0</v>
      </c>
      <c r="H92" s="14">
        <v>35137.0</v>
      </c>
      <c r="I92" s="14">
        <v>22.0</v>
      </c>
      <c r="J92" s="14">
        <v>8.0</v>
      </c>
      <c r="K92" s="14">
        <v>60.0</v>
      </c>
      <c r="L92" s="14">
        <v>50.0</v>
      </c>
      <c r="M92" s="14">
        <v>13.0</v>
      </c>
      <c r="N92" s="14" t="s">
        <v>405</v>
      </c>
      <c r="O92" s="14">
        <v>0.0</v>
      </c>
      <c r="P92" s="14" t="s">
        <v>129</v>
      </c>
      <c r="R92" t="s">
        <v>129</v>
      </c>
      <c r="S92" t="s">
        <v>130</v>
      </c>
      <c r="T92" s="14">
        <v>0.0</v>
      </c>
      <c r="Z92" s="14" t="s">
        <v>78</v>
      </c>
      <c r="AA92">
        <v>0.0</v>
      </c>
      <c r="AB92">
        <v>0.0</v>
      </c>
      <c r="AC92">
        <v>0.0</v>
      </c>
      <c r="AD92">
        <v>1.0</v>
      </c>
      <c r="AE92">
        <v>0.0</v>
      </c>
      <c r="AF92">
        <v>0.0</v>
      </c>
      <c r="AG92">
        <v>0.0</v>
      </c>
      <c r="AH92">
        <v>0.0</v>
      </c>
      <c r="AI92">
        <v>0.0</v>
      </c>
      <c r="AJ92">
        <v>0.0</v>
      </c>
      <c r="AK92" t="s">
        <v>97</v>
      </c>
      <c r="AL92">
        <v>6.0</v>
      </c>
      <c r="AM92">
        <v>5.0</v>
      </c>
      <c r="AN92" s="14">
        <v>7.0</v>
      </c>
      <c r="AO92" s="14" t="s">
        <v>648</v>
      </c>
      <c r="AP92" t="s">
        <v>101</v>
      </c>
      <c r="AQ92" s="14">
        <v>9.0</v>
      </c>
      <c r="AR92" s="14" t="s">
        <v>649</v>
      </c>
      <c r="AS92" s="14" t="s">
        <v>650</v>
      </c>
      <c r="AT92" s="14" t="s">
        <v>651</v>
      </c>
    </row>
    <row r="93">
      <c r="A93" s="14">
        <v>91.0</v>
      </c>
      <c r="B93">
        <v>0.0</v>
      </c>
      <c r="C93">
        <v>1.0</v>
      </c>
      <c r="D93">
        <v>0.0</v>
      </c>
      <c r="E93">
        <v>0.0</v>
      </c>
      <c r="F93">
        <v>1.0</v>
      </c>
      <c r="G93">
        <v>0.0</v>
      </c>
      <c r="H93" s="14">
        <v>32811.0</v>
      </c>
      <c r="I93" s="14">
        <v>28.0</v>
      </c>
      <c r="J93" s="14">
        <v>1.0</v>
      </c>
      <c r="K93" s="14">
        <v>20.0</v>
      </c>
      <c r="L93" s="14">
        <v>8.0</v>
      </c>
      <c r="M93" s="14">
        <v>6.0</v>
      </c>
      <c r="N93" s="14" t="s">
        <v>134</v>
      </c>
      <c r="O93" s="14">
        <v>1.0</v>
      </c>
      <c r="P93" s="14" t="s">
        <v>71</v>
      </c>
      <c r="R93" t="s">
        <v>71</v>
      </c>
      <c r="S93" t="s">
        <v>652</v>
      </c>
      <c r="T93" s="14">
        <v>0.0</v>
      </c>
      <c r="Z93" s="14" t="s">
        <v>78</v>
      </c>
      <c r="AA93">
        <v>0.0</v>
      </c>
      <c r="AB93">
        <v>1.0</v>
      </c>
      <c r="AC93">
        <v>0.0</v>
      </c>
      <c r="AD93">
        <v>0.0</v>
      </c>
      <c r="AE93">
        <v>0.0</v>
      </c>
      <c r="AF93">
        <v>0.0</v>
      </c>
      <c r="AG93">
        <v>0.0</v>
      </c>
      <c r="AH93">
        <v>0.0</v>
      </c>
      <c r="AI93">
        <v>0.0</v>
      </c>
      <c r="AJ93">
        <v>0.0</v>
      </c>
      <c r="AK93" t="s">
        <v>97</v>
      </c>
      <c r="AL93">
        <v>4.0</v>
      </c>
      <c r="AM93">
        <v>2.0</v>
      </c>
      <c r="AN93" s="14">
        <v>2.0</v>
      </c>
      <c r="AO93" s="14" t="s">
        <v>653</v>
      </c>
      <c r="AP93" t="s">
        <v>478</v>
      </c>
      <c r="AQ93" s="14">
        <v>10.0</v>
      </c>
      <c r="AR93" s="14" t="s">
        <v>654</v>
      </c>
      <c r="AS93" s="14" t="s">
        <v>655</v>
      </c>
    </row>
    <row r="94">
      <c r="A94" s="14">
        <v>92.0</v>
      </c>
      <c r="B94">
        <v>1.0</v>
      </c>
      <c r="C94">
        <v>0.0</v>
      </c>
      <c r="D94">
        <v>0.0</v>
      </c>
      <c r="E94">
        <v>0.0</v>
      </c>
      <c r="F94">
        <v>0.0</v>
      </c>
      <c r="G94">
        <v>0.0</v>
      </c>
      <c r="H94" s="14">
        <v>31433.0</v>
      </c>
      <c r="I94" s="14">
        <v>32.0</v>
      </c>
      <c r="J94" s="14">
        <v>8.0</v>
      </c>
      <c r="K94" s="14">
        <v>30.0</v>
      </c>
      <c r="L94" s="14">
        <v>10.0</v>
      </c>
      <c r="M94" s="14">
        <v>2.0</v>
      </c>
      <c r="N94" s="14" t="s">
        <v>87</v>
      </c>
      <c r="O94" s="14">
        <v>0.0</v>
      </c>
      <c r="P94" s="14" t="s">
        <v>108</v>
      </c>
      <c r="R94" t="s">
        <v>108</v>
      </c>
      <c r="S94" t="s">
        <v>130</v>
      </c>
      <c r="T94" s="14">
        <v>1.0</v>
      </c>
      <c r="U94" t="s">
        <v>224</v>
      </c>
      <c r="V94" t="s">
        <v>111</v>
      </c>
      <c r="W94" t="s">
        <v>123</v>
      </c>
      <c r="X94" s="14">
        <v>5.0</v>
      </c>
      <c r="Y94" s="14" t="s">
        <v>656</v>
      </c>
      <c r="Z94" s="14" t="s">
        <v>114</v>
      </c>
      <c r="AA94">
        <v>0.0</v>
      </c>
      <c r="AB94">
        <v>0.0</v>
      </c>
      <c r="AC94">
        <v>0.0</v>
      </c>
      <c r="AD94">
        <v>1.0</v>
      </c>
      <c r="AE94">
        <v>0.0</v>
      </c>
      <c r="AF94">
        <v>0.0</v>
      </c>
      <c r="AG94">
        <v>0.0</v>
      </c>
      <c r="AH94">
        <v>0.0</v>
      </c>
      <c r="AI94">
        <v>0.0</v>
      </c>
      <c r="AJ94">
        <v>0.0</v>
      </c>
      <c r="AK94" t="s">
        <v>237</v>
      </c>
      <c r="AL94">
        <v>6.0</v>
      </c>
      <c r="AM94">
        <v>6.0</v>
      </c>
      <c r="AN94" s="14">
        <v>10.0</v>
      </c>
      <c r="AO94" s="14" t="s">
        <v>657</v>
      </c>
      <c r="AP94" t="s">
        <v>101</v>
      </c>
      <c r="AQ94" s="14">
        <v>10.0</v>
      </c>
      <c r="AR94" s="14" t="s">
        <v>657</v>
      </c>
      <c r="AS94" s="14" t="s">
        <v>657</v>
      </c>
      <c r="AT94" s="14" t="s">
        <v>657</v>
      </c>
    </row>
    <row r="95" hidden="1">
      <c r="A95" s="14">
        <v>93.0</v>
      </c>
      <c r="B95">
        <v>0.0</v>
      </c>
      <c r="C95">
        <v>1.0</v>
      </c>
      <c r="D95">
        <v>0.0</v>
      </c>
      <c r="E95">
        <v>0.0</v>
      </c>
      <c r="F95">
        <v>1.0</v>
      </c>
      <c r="G95">
        <v>0.0</v>
      </c>
      <c r="H95" s="14">
        <v>32892.0</v>
      </c>
      <c r="I95" s="14">
        <v>28.0</v>
      </c>
      <c r="J95" s="14">
        <v>7.0</v>
      </c>
      <c r="K95" s="14">
        <v>60.0</v>
      </c>
      <c r="L95" s="14">
        <v>11.0</v>
      </c>
      <c r="M95" s="14">
        <v>3.0</v>
      </c>
      <c r="N95" s="14" t="s">
        <v>405</v>
      </c>
      <c r="O95" s="14">
        <v>0.0</v>
      </c>
      <c r="P95" s="14" t="s">
        <v>71</v>
      </c>
      <c r="R95" t="s">
        <v>71</v>
      </c>
      <c r="S95" t="s">
        <v>72</v>
      </c>
      <c r="T95" s="14">
        <v>1.0</v>
      </c>
      <c r="U95" t="s">
        <v>315</v>
      </c>
      <c r="V95" t="s">
        <v>111</v>
      </c>
      <c r="W95" t="s">
        <v>123</v>
      </c>
      <c r="X95" s="14">
        <v>1.0</v>
      </c>
      <c r="Y95" s="14" t="s">
        <v>658</v>
      </c>
      <c r="Z95" s="14" t="s">
        <v>114</v>
      </c>
      <c r="AA95">
        <v>0.0</v>
      </c>
      <c r="AB95">
        <v>0.0</v>
      </c>
      <c r="AC95">
        <v>0.0</v>
      </c>
      <c r="AD95">
        <v>0.0</v>
      </c>
      <c r="AE95">
        <v>0.0</v>
      </c>
      <c r="AF95">
        <v>0.0</v>
      </c>
      <c r="AG95">
        <v>0.0</v>
      </c>
      <c r="AH95">
        <v>0.0</v>
      </c>
      <c r="AI95">
        <v>1.0</v>
      </c>
      <c r="AJ95">
        <v>0.0</v>
      </c>
      <c r="AP95" t="s">
        <v>101</v>
      </c>
      <c r="AQ95" s="14">
        <v>10.0</v>
      </c>
      <c r="AR95" s="14" t="s">
        <v>102</v>
      </c>
    </row>
    <row r="96">
      <c r="A96" s="14">
        <v>94.0</v>
      </c>
      <c r="B96">
        <v>0.0</v>
      </c>
      <c r="C96">
        <v>1.0</v>
      </c>
      <c r="D96">
        <v>0.0</v>
      </c>
      <c r="E96">
        <v>0.0</v>
      </c>
      <c r="F96">
        <v>1.0</v>
      </c>
      <c r="G96">
        <v>0.0</v>
      </c>
      <c r="H96" s="14">
        <v>42904.0</v>
      </c>
      <c r="I96" s="14">
        <v>1.0</v>
      </c>
      <c r="J96" s="14">
        <v>6.0</v>
      </c>
      <c r="K96" s="14">
        <v>40.0</v>
      </c>
      <c r="L96" s="14">
        <v>10.0</v>
      </c>
      <c r="M96" s="14">
        <v>5.0</v>
      </c>
      <c r="N96" s="14" t="s">
        <v>70</v>
      </c>
      <c r="O96" s="14">
        <v>1.0</v>
      </c>
      <c r="P96" s="14" t="s">
        <v>71</v>
      </c>
      <c r="R96" t="s">
        <v>71</v>
      </c>
      <c r="S96" t="s">
        <v>130</v>
      </c>
      <c r="T96" s="14">
        <v>1.0</v>
      </c>
      <c r="U96" t="s">
        <v>577</v>
      </c>
      <c r="V96" t="s">
        <v>122</v>
      </c>
      <c r="W96" t="s">
        <v>228</v>
      </c>
      <c r="X96" s="14">
        <v>5.0</v>
      </c>
      <c r="Y96" s="14" t="s">
        <v>659</v>
      </c>
      <c r="Z96" s="14" t="s">
        <v>114</v>
      </c>
      <c r="AA96">
        <v>0.0</v>
      </c>
      <c r="AB96">
        <v>0.0</v>
      </c>
      <c r="AC96">
        <v>0.0</v>
      </c>
      <c r="AD96">
        <v>1.0</v>
      </c>
      <c r="AE96">
        <v>0.0</v>
      </c>
      <c r="AF96">
        <v>1.0</v>
      </c>
      <c r="AG96">
        <v>0.0</v>
      </c>
      <c r="AH96">
        <v>0.0</v>
      </c>
      <c r="AI96">
        <v>0.0</v>
      </c>
      <c r="AJ96">
        <v>0.0</v>
      </c>
      <c r="AK96" t="s">
        <v>79</v>
      </c>
      <c r="AL96">
        <v>4.0</v>
      </c>
      <c r="AM96">
        <v>3.0</v>
      </c>
      <c r="AN96" s="14">
        <v>3.0</v>
      </c>
      <c r="AO96" s="14" t="s">
        <v>660</v>
      </c>
      <c r="AP96" t="s">
        <v>292</v>
      </c>
      <c r="AQ96" s="14">
        <v>7.0</v>
      </c>
      <c r="AR96" s="14" t="s">
        <v>661</v>
      </c>
      <c r="AS96" s="14" t="s">
        <v>662</v>
      </c>
      <c r="AT96" s="14" t="s">
        <v>663</v>
      </c>
    </row>
    <row r="97">
      <c r="A97" s="14">
        <v>95.0</v>
      </c>
      <c r="B97">
        <v>1.0</v>
      </c>
      <c r="C97">
        <v>0.0</v>
      </c>
      <c r="D97">
        <v>0.0</v>
      </c>
      <c r="E97">
        <v>0.0</v>
      </c>
      <c r="F97">
        <v>0.0</v>
      </c>
      <c r="G97">
        <v>0.0</v>
      </c>
      <c r="H97" s="14">
        <v>32049.0</v>
      </c>
      <c r="I97" s="14">
        <v>30.0</v>
      </c>
      <c r="J97" s="14">
        <v>8.0</v>
      </c>
      <c r="K97" s="14">
        <v>90.0</v>
      </c>
      <c r="L97" s="14">
        <v>7.0</v>
      </c>
      <c r="M97" s="14">
        <v>50.0</v>
      </c>
      <c r="N97" s="14" t="s">
        <v>120</v>
      </c>
      <c r="O97" s="14">
        <v>0.0</v>
      </c>
      <c r="P97" s="14" t="s">
        <v>491</v>
      </c>
      <c r="R97" t="s">
        <v>491</v>
      </c>
      <c r="S97" t="s">
        <v>72</v>
      </c>
      <c r="T97" s="14">
        <v>1.0</v>
      </c>
      <c r="U97" t="s">
        <v>224</v>
      </c>
      <c r="V97" t="s">
        <v>111</v>
      </c>
      <c r="W97" t="s">
        <v>412</v>
      </c>
      <c r="X97" s="14">
        <v>6.0</v>
      </c>
      <c r="Y97" s="14" t="s">
        <v>664</v>
      </c>
      <c r="Z97" s="14" t="s">
        <v>96</v>
      </c>
      <c r="AA97">
        <v>0.0</v>
      </c>
      <c r="AB97">
        <v>0.0</v>
      </c>
      <c r="AC97">
        <v>0.0</v>
      </c>
      <c r="AD97">
        <v>1.0</v>
      </c>
      <c r="AE97">
        <v>1.0</v>
      </c>
      <c r="AF97">
        <v>0.0</v>
      </c>
      <c r="AG97">
        <v>0.0</v>
      </c>
      <c r="AH97">
        <v>0.0</v>
      </c>
      <c r="AI97">
        <v>0.0</v>
      </c>
      <c r="AJ97">
        <v>0.0</v>
      </c>
      <c r="AK97" t="s">
        <v>665</v>
      </c>
      <c r="AL97">
        <v>15.0</v>
      </c>
      <c r="AM97">
        <v>6.0</v>
      </c>
      <c r="AN97" s="14">
        <v>40.0</v>
      </c>
      <c r="AO97" s="14" t="s">
        <v>434</v>
      </c>
      <c r="AP97" t="s">
        <v>101</v>
      </c>
      <c r="AQ97" s="14">
        <v>10.0</v>
      </c>
      <c r="AR97" s="14" t="s">
        <v>102</v>
      </c>
    </row>
    <row r="98">
      <c r="A98" s="14">
        <v>96.0</v>
      </c>
      <c r="B98">
        <v>0.0</v>
      </c>
      <c r="C98">
        <v>0.0</v>
      </c>
      <c r="D98">
        <v>0.0</v>
      </c>
      <c r="E98">
        <v>0.0</v>
      </c>
      <c r="F98">
        <v>1.0</v>
      </c>
      <c r="G98">
        <v>0.0</v>
      </c>
      <c r="H98" s="14">
        <v>35247.0</v>
      </c>
      <c r="I98" s="14">
        <v>22.0</v>
      </c>
      <c r="J98" s="14">
        <v>6.0</v>
      </c>
      <c r="K98" s="14">
        <v>200.0</v>
      </c>
      <c r="L98" s="14">
        <v>4.0</v>
      </c>
      <c r="M98" s="14">
        <v>15.0</v>
      </c>
      <c r="N98" s="14" t="s">
        <v>120</v>
      </c>
      <c r="O98" s="14">
        <v>1.0</v>
      </c>
      <c r="P98" s="14" t="s">
        <v>129</v>
      </c>
      <c r="R98" t="s">
        <v>129</v>
      </c>
      <c r="S98" t="s">
        <v>130</v>
      </c>
      <c r="T98" s="14">
        <v>1.0</v>
      </c>
      <c r="U98" t="s">
        <v>145</v>
      </c>
      <c r="V98" t="s">
        <v>111</v>
      </c>
      <c r="W98" t="s">
        <v>76</v>
      </c>
      <c r="X98" s="14">
        <v>1.0</v>
      </c>
      <c r="Y98" s="14" t="s">
        <v>77</v>
      </c>
      <c r="Z98" s="14" t="s">
        <v>78</v>
      </c>
      <c r="AA98">
        <v>0.0</v>
      </c>
      <c r="AB98">
        <v>0.0</v>
      </c>
      <c r="AC98">
        <v>0.0</v>
      </c>
      <c r="AD98">
        <v>1.0</v>
      </c>
      <c r="AE98">
        <v>0.0</v>
      </c>
      <c r="AF98">
        <v>1.0</v>
      </c>
      <c r="AG98">
        <v>0.0</v>
      </c>
      <c r="AH98">
        <v>0.0</v>
      </c>
      <c r="AI98">
        <v>0.0</v>
      </c>
      <c r="AJ98">
        <v>0.0</v>
      </c>
      <c r="AK98" t="s">
        <v>116</v>
      </c>
      <c r="AL98">
        <v>80.0</v>
      </c>
      <c r="AM98">
        <v>15.0</v>
      </c>
      <c r="AN98" s="14">
        <v>4.0</v>
      </c>
      <c r="AO98" s="14" t="s">
        <v>666</v>
      </c>
      <c r="AP98" t="s">
        <v>84</v>
      </c>
      <c r="AQ98" s="14">
        <v>10.0</v>
      </c>
      <c r="AR98" s="14" t="s">
        <v>667</v>
      </c>
      <c r="AS98" s="14" t="s">
        <v>668</v>
      </c>
      <c r="AT98" s="14" t="s">
        <v>669</v>
      </c>
    </row>
    <row r="99">
      <c r="A99" s="14">
        <v>97.0</v>
      </c>
      <c r="B99">
        <v>0.0</v>
      </c>
      <c r="C99">
        <v>1.0</v>
      </c>
      <c r="D99">
        <v>0.0</v>
      </c>
      <c r="E99">
        <v>0.0</v>
      </c>
      <c r="F99">
        <v>0.0</v>
      </c>
      <c r="G99">
        <v>0.0</v>
      </c>
      <c r="H99" s="14">
        <v>24438.0</v>
      </c>
      <c r="I99" s="14">
        <v>51.0</v>
      </c>
      <c r="J99" s="14">
        <v>7.0</v>
      </c>
      <c r="K99" s="14">
        <v>90.0</v>
      </c>
      <c r="L99" s="14">
        <v>10.0</v>
      </c>
      <c r="M99" s="14">
        <v>10.0</v>
      </c>
      <c r="N99" s="14" t="s">
        <v>87</v>
      </c>
      <c r="O99" s="14">
        <v>1.0</v>
      </c>
      <c r="P99" s="14" t="s">
        <v>108</v>
      </c>
      <c r="R99" t="s">
        <v>108</v>
      </c>
      <c r="S99" t="s">
        <v>135</v>
      </c>
      <c r="T99" s="14">
        <v>1.0</v>
      </c>
      <c r="U99" t="s">
        <v>315</v>
      </c>
      <c r="V99" t="s">
        <v>75</v>
      </c>
      <c r="W99" t="s">
        <v>399</v>
      </c>
      <c r="X99" s="14">
        <v>25.0</v>
      </c>
      <c r="Y99" s="14" t="s">
        <v>670</v>
      </c>
      <c r="Z99" s="14" t="s">
        <v>114</v>
      </c>
      <c r="AA99">
        <v>0.0</v>
      </c>
      <c r="AB99">
        <v>0.0</v>
      </c>
      <c r="AC99">
        <v>0.0</v>
      </c>
      <c r="AD99">
        <v>0.0</v>
      </c>
      <c r="AE99">
        <v>1.0</v>
      </c>
      <c r="AF99">
        <v>0.0</v>
      </c>
      <c r="AG99">
        <v>0.0</v>
      </c>
      <c r="AH99">
        <v>0.0</v>
      </c>
      <c r="AI99">
        <v>0.0</v>
      </c>
      <c r="AJ99">
        <v>0.0</v>
      </c>
      <c r="AK99" t="s">
        <v>79</v>
      </c>
      <c r="AL99">
        <v>4.0</v>
      </c>
      <c r="AM99">
        <v>6.0</v>
      </c>
      <c r="AN99" s="14">
        <v>30.0</v>
      </c>
      <c r="AO99" s="14" t="s">
        <v>671</v>
      </c>
      <c r="AP99" t="s">
        <v>101</v>
      </c>
      <c r="AQ99" s="14">
        <v>10.0</v>
      </c>
      <c r="AR99" s="14" t="s">
        <v>672</v>
      </c>
      <c r="AS99" s="14" t="s">
        <v>540</v>
      </c>
      <c r="AT99" s="14" t="s">
        <v>673</v>
      </c>
    </row>
    <row r="100">
      <c r="A100" s="14">
        <v>98.0</v>
      </c>
      <c r="B100">
        <v>1.0</v>
      </c>
      <c r="C100">
        <v>0.0</v>
      </c>
      <c r="D100">
        <v>0.0</v>
      </c>
      <c r="E100">
        <v>0.0</v>
      </c>
      <c r="F100">
        <v>0.0</v>
      </c>
      <c r="G100">
        <v>0.0</v>
      </c>
      <c r="H100" s="14">
        <v>29094.0</v>
      </c>
      <c r="I100" s="14">
        <v>39.0</v>
      </c>
      <c r="J100" s="14">
        <v>8.0</v>
      </c>
      <c r="K100" s="14">
        <v>0.0</v>
      </c>
      <c r="L100" s="14">
        <v>8.0</v>
      </c>
      <c r="M100" s="14">
        <v>24.0</v>
      </c>
      <c r="N100" s="14" t="s">
        <v>291</v>
      </c>
      <c r="O100" s="14">
        <v>0.0</v>
      </c>
      <c r="P100" s="14" t="s">
        <v>172</v>
      </c>
      <c r="R100" t="s">
        <v>172</v>
      </c>
      <c r="S100" t="s">
        <v>90</v>
      </c>
      <c r="T100" s="14">
        <v>1.0</v>
      </c>
      <c r="U100" t="s">
        <v>315</v>
      </c>
      <c r="V100" t="s">
        <v>111</v>
      </c>
      <c r="W100" t="s">
        <v>123</v>
      </c>
      <c r="X100" s="14">
        <v>20.0</v>
      </c>
      <c r="Y100" s="14" t="s">
        <v>674</v>
      </c>
      <c r="Z100" s="14" t="s">
        <v>78</v>
      </c>
      <c r="AA100">
        <v>0.0</v>
      </c>
      <c r="AB100">
        <v>0.0</v>
      </c>
      <c r="AC100">
        <v>1.0</v>
      </c>
      <c r="AD100">
        <v>0.0</v>
      </c>
      <c r="AE100">
        <v>1.0</v>
      </c>
      <c r="AF100">
        <v>0.0</v>
      </c>
      <c r="AG100">
        <v>0.0</v>
      </c>
      <c r="AH100">
        <v>0.0</v>
      </c>
      <c r="AI100">
        <v>0.0</v>
      </c>
      <c r="AJ100">
        <v>0.0</v>
      </c>
      <c r="AK100" t="s">
        <v>79</v>
      </c>
      <c r="AL100">
        <v>6.0</v>
      </c>
      <c r="AM100">
        <v>6.0</v>
      </c>
      <c r="AN100" s="14">
        <v>12.0</v>
      </c>
      <c r="AO100" s="14" t="s">
        <v>675</v>
      </c>
      <c r="AP100" t="s">
        <v>101</v>
      </c>
      <c r="AQ100" s="14">
        <v>10.0</v>
      </c>
      <c r="AR100" s="14" t="s">
        <v>676</v>
      </c>
      <c r="AS100" s="14" t="s">
        <v>677</v>
      </c>
      <c r="AT100" s="14" t="s">
        <v>678</v>
      </c>
    </row>
    <row r="101">
      <c r="A101" s="14">
        <v>99.0</v>
      </c>
      <c r="B101">
        <v>0.0</v>
      </c>
      <c r="C101">
        <v>0.0</v>
      </c>
      <c r="D101">
        <v>1.0</v>
      </c>
      <c r="E101">
        <v>1.0</v>
      </c>
      <c r="F101">
        <v>0.0</v>
      </c>
      <c r="G101">
        <v>0.0</v>
      </c>
      <c r="H101" s="14">
        <v>32967.0</v>
      </c>
      <c r="I101" s="14">
        <v>28.0</v>
      </c>
      <c r="J101" s="14">
        <v>8.0</v>
      </c>
      <c r="K101" s="14">
        <v>0.0</v>
      </c>
      <c r="L101" s="14">
        <v>12.0</v>
      </c>
      <c r="M101" s="14">
        <v>3.0</v>
      </c>
      <c r="N101" s="14" t="s">
        <v>167</v>
      </c>
      <c r="O101" s="14">
        <v>1.0</v>
      </c>
      <c r="P101" s="14" t="s">
        <v>71</v>
      </c>
      <c r="R101" t="s">
        <v>71</v>
      </c>
      <c r="S101" t="s">
        <v>130</v>
      </c>
      <c r="T101" s="14">
        <v>1.0</v>
      </c>
      <c r="U101" t="s">
        <v>631</v>
      </c>
      <c r="V101" t="s">
        <v>111</v>
      </c>
      <c r="W101" t="s">
        <v>76</v>
      </c>
      <c r="X101" s="14">
        <v>4.0</v>
      </c>
      <c r="Y101" s="14" t="s">
        <v>77</v>
      </c>
      <c r="Z101" s="14" t="s">
        <v>78</v>
      </c>
      <c r="AA101">
        <v>0.0</v>
      </c>
      <c r="AB101">
        <v>0.0</v>
      </c>
      <c r="AC101">
        <v>0.0</v>
      </c>
      <c r="AD101">
        <v>0.0</v>
      </c>
      <c r="AE101">
        <v>0.0</v>
      </c>
      <c r="AF101">
        <v>1.0</v>
      </c>
      <c r="AG101">
        <v>0.0</v>
      </c>
      <c r="AH101">
        <v>0.0</v>
      </c>
      <c r="AI101">
        <v>0.0</v>
      </c>
      <c r="AJ101">
        <v>1.0</v>
      </c>
      <c r="AK101" t="s">
        <v>97</v>
      </c>
      <c r="AL101">
        <v>6.0</v>
      </c>
      <c r="AM101">
        <v>2.0</v>
      </c>
      <c r="AN101" s="14">
        <v>5.0</v>
      </c>
      <c r="AO101" s="14" t="s">
        <v>680</v>
      </c>
      <c r="AP101" t="s">
        <v>101</v>
      </c>
      <c r="AQ101" s="14">
        <v>10.0</v>
      </c>
      <c r="AR101" s="14" t="s">
        <v>681</v>
      </c>
      <c r="AS101" s="14" t="s">
        <v>682</v>
      </c>
      <c r="AT101" s="14" t="s">
        <v>683</v>
      </c>
    </row>
    <row r="102">
      <c r="A102" s="14">
        <v>100.0</v>
      </c>
      <c r="B102">
        <v>1.0</v>
      </c>
      <c r="C102">
        <v>1.0</v>
      </c>
      <c r="D102">
        <v>0.0</v>
      </c>
      <c r="E102">
        <v>0.0</v>
      </c>
      <c r="F102">
        <v>1.0</v>
      </c>
      <c r="G102">
        <v>0.0</v>
      </c>
      <c r="H102" s="14">
        <v>27169.0</v>
      </c>
      <c r="I102" s="14">
        <v>44.0</v>
      </c>
      <c r="J102" s="14">
        <v>7.0</v>
      </c>
      <c r="K102" s="14">
        <v>50.0</v>
      </c>
      <c r="L102" s="14">
        <v>10.0</v>
      </c>
      <c r="M102" s="14">
        <v>5.0</v>
      </c>
      <c r="N102" s="14" t="s">
        <v>167</v>
      </c>
      <c r="O102" s="14">
        <v>0.0</v>
      </c>
      <c r="P102" s="14" t="s">
        <v>172</v>
      </c>
      <c r="R102" t="s">
        <v>172</v>
      </c>
      <c r="S102" t="s">
        <v>130</v>
      </c>
      <c r="T102" s="14">
        <v>1.0</v>
      </c>
      <c r="U102" t="s">
        <v>315</v>
      </c>
      <c r="V102" t="s">
        <v>451</v>
      </c>
      <c r="W102" t="s">
        <v>684</v>
      </c>
      <c r="X102" s="14">
        <v>16.0</v>
      </c>
      <c r="Y102" s="14" t="s">
        <v>685</v>
      </c>
      <c r="Z102" s="14" t="s">
        <v>114</v>
      </c>
      <c r="AA102">
        <v>0.0</v>
      </c>
      <c r="AB102">
        <v>0.0</v>
      </c>
      <c r="AC102">
        <v>0.0</v>
      </c>
      <c r="AD102">
        <v>0.0</v>
      </c>
      <c r="AE102">
        <v>1.0</v>
      </c>
      <c r="AF102">
        <v>0.0</v>
      </c>
      <c r="AG102">
        <v>0.0</v>
      </c>
      <c r="AH102">
        <v>0.0</v>
      </c>
      <c r="AI102">
        <v>0.0</v>
      </c>
      <c r="AJ102">
        <v>0.0</v>
      </c>
      <c r="AK102" t="s">
        <v>97</v>
      </c>
      <c r="AL102">
        <v>6.0</v>
      </c>
      <c r="AM102">
        <v>6.0</v>
      </c>
      <c r="AN102" s="14">
        <v>60.0</v>
      </c>
      <c r="AO102" s="14" t="s">
        <v>686</v>
      </c>
      <c r="AP102" t="s">
        <v>101</v>
      </c>
      <c r="AQ102" s="14">
        <v>6.0</v>
      </c>
      <c r="AR102" s="14" t="s">
        <v>687</v>
      </c>
    </row>
    <row r="103">
      <c r="A103" s="14">
        <v>101.0</v>
      </c>
      <c r="B103">
        <v>0.0</v>
      </c>
      <c r="C103">
        <v>0.0</v>
      </c>
      <c r="D103">
        <v>0.0</v>
      </c>
      <c r="E103">
        <v>0.0</v>
      </c>
      <c r="F103">
        <v>1.0</v>
      </c>
      <c r="G103">
        <v>0.0</v>
      </c>
      <c r="H103" s="14">
        <v>31622.0</v>
      </c>
      <c r="I103" s="14">
        <v>32.0</v>
      </c>
      <c r="J103" s="14">
        <v>6.0</v>
      </c>
      <c r="K103" s="14">
        <v>2.0</v>
      </c>
      <c r="L103" s="14">
        <v>12.0</v>
      </c>
      <c r="M103" s="14">
        <v>3.0</v>
      </c>
      <c r="N103" s="14" t="s">
        <v>106</v>
      </c>
      <c r="O103" s="14">
        <v>0.0</v>
      </c>
      <c r="P103" s="14" t="s">
        <v>89</v>
      </c>
      <c r="R103" t="s">
        <v>89</v>
      </c>
      <c r="S103" t="s">
        <v>130</v>
      </c>
      <c r="T103" s="14">
        <v>1.0</v>
      </c>
      <c r="U103" t="s">
        <v>515</v>
      </c>
      <c r="V103" t="s">
        <v>147</v>
      </c>
      <c r="W103" t="s">
        <v>76</v>
      </c>
      <c r="X103" s="14">
        <v>10.0</v>
      </c>
      <c r="Y103" s="14" t="s">
        <v>688</v>
      </c>
      <c r="Z103" s="14" t="s">
        <v>114</v>
      </c>
      <c r="AA103">
        <v>0.0</v>
      </c>
      <c r="AB103">
        <v>0.0</v>
      </c>
      <c r="AC103">
        <v>0.0</v>
      </c>
      <c r="AD103">
        <v>0.0</v>
      </c>
      <c r="AE103">
        <v>1.0</v>
      </c>
      <c r="AF103">
        <v>0.0</v>
      </c>
      <c r="AG103">
        <v>0.0</v>
      </c>
      <c r="AH103">
        <v>0.0</v>
      </c>
      <c r="AI103">
        <v>0.0</v>
      </c>
      <c r="AJ103">
        <v>0.0</v>
      </c>
      <c r="AK103" t="s">
        <v>116</v>
      </c>
      <c r="AL103">
        <v>10.0</v>
      </c>
      <c r="AM103">
        <v>5.0</v>
      </c>
      <c r="AN103" s="14">
        <v>20.0</v>
      </c>
      <c r="AO103" s="14" t="s">
        <v>689</v>
      </c>
      <c r="AP103" t="s">
        <v>101</v>
      </c>
      <c r="AQ103" s="14">
        <v>8.0</v>
      </c>
      <c r="AR103" s="14" t="s">
        <v>690</v>
      </c>
      <c r="AS103" s="14" t="s">
        <v>691</v>
      </c>
      <c r="AT103" s="14" t="s">
        <v>692</v>
      </c>
    </row>
    <row r="104">
      <c r="A104" s="14">
        <v>102.0</v>
      </c>
      <c r="B104">
        <v>1.0</v>
      </c>
      <c r="C104">
        <v>1.0</v>
      </c>
      <c r="D104">
        <v>0.0</v>
      </c>
      <c r="E104">
        <v>0.0</v>
      </c>
      <c r="F104">
        <v>1.0</v>
      </c>
      <c r="G104">
        <v>0.0</v>
      </c>
      <c r="H104" s="14">
        <v>32721.0</v>
      </c>
      <c r="I104" s="14">
        <v>29.0</v>
      </c>
      <c r="J104" s="14">
        <v>6.0</v>
      </c>
      <c r="K104" s="14">
        <v>0.0</v>
      </c>
      <c r="L104" s="14">
        <v>14.0</v>
      </c>
      <c r="M104" s="14">
        <v>25.0</v>
      </c>
      <c r="N104" s="14" t="s">
        <v>192</v>
      </c>
      <c r="O104" s="14">
        <v>1.0</v>
      </c>
      <c r="P104" s="14" t="s">
        <v>108</v>
      </c>
      <c r="R104" t="s">
        <v>108</v>
      </c>
      <c r="S104" t="s">
        <v>693</v>
      </c>
      <c r="T104" s="14">
        <v>1.0</v>
      </c>
      <c r="U104" t="s">
        <v>577</v>
      </c>
      <c r="V104" t="s">
        <v>122</v>
      </c>
      <c r="W104" t="s">
        <v>694</v>
      </c>
      <c r="X104" s="14">
        <v>6.0</v>
      </c>
      <c r="Y104" s="14" t="s">
        <v>695</v>
      </c>
      <c r="Z104" s="14" t="s">
        <v>78</v>
      </c>
      <c r="AA104">
        <v>0.0</v>
      </c>
      <c r="AB104">
        <v>0.0</v>
      </c>
      <c r="AC104">
        <v>1.0</v>
      </c>
      <c r="AD104">
        <v>0.0</v>
      </c>
      <c r="AE104">
        <v>0.0</v>
      </c>
      <c r="AF104">
        <v>0.0</v>
      </c>
      <c r="AG104">
        <v>0.0</v>
      </c>
      <c r="AH104">
        <v>0.0</v>
      </c>
      <c r="AI104">
        <v>0.0</v>
      </c>
      <c r="AJ104">
        <v>1.0</v>
      </c>
      <c r="AK104" t="s">
        <v>97</v>
      </c>
      <c r="AL104">
        <v>20.0</v>
      </c>
      <c r="AM104">
        <v>4.0</v>
      </c>
      <c r="AN104" s="14">
        <v>80.0</v>
      </c>
      <c r="AO104" s="14" t="s">
        <v>697</v>
      </c>
      <c r="AP104" t="s">
        <v>698</v>
      </c>
      <c r="AQ104" s="14">
        <v>9.0</v>
      </c>
      <c r="AR104" s="14" t="s">
        <v>699</v>
      </c>
      <c r="AS104" s="14" t="s">
        <v>700</v>
      </c>
      <c r="AT104" s="14" t="s">
        <v>701</v>
      </c>
    </row>
    <row r="105">
      <c r="A105" s="14">
        <v>103.0</v>
      </c>
      <c r="B105">
        <v>1.0</v>
      </c>
      <c r="C105">
        <v>0.0</v>
      </c>
      <c r="D105">
        <v>0.0</v>
      </c>
      <c r="E105">
        <v>0.0</v>
      </c>
      <c r="F105">
        <v>0.0</v>
      </c>
      <c r="G105">
        <v>0.0</v>
      </c>
      <c r="H105" s="14">
        <v>23231.0</v>
      </c>
      <c r="I105" s="14">
        <v>55.0</v>
      </c>
      <c r="J105" s="14">
        <v>7.0</v>
      </c>
      <c r="K105" s="14">
        <v>0.0</v>
      </c>
      <c r="L105" s="14">
        <v>10.0</v>
      </c>
      <c r="M105" s="14">
        <v>20.0</v>
      </c>
      <c r="N105" s="14" t="s">
        <v>405</v>
      </c>
      <c r="O105" s="14">
        <v>1.0</v>
      </c>
      <c r="P105" s="14" t="s">
        <v>89</v>
      </c>
      <c r="R105" t="s">
        <v>89</v>
      </c>
      <c r="S105" t="s">
        <v>130</v>
      </c>
      <c r="T105" s="14">
        <v>1.0</v>
      </c>
      <c r="U105" t="s">
        <v>145</v>
      </c>
      <c r="V105" t="s">
        <v>173</v>
      </c>
      <c r="W105" t="s">
        <v>228</v>
      </c>
      <c r="X105" s="14">
        <v>27.0</v>
      </c>
      <c r="Y105" s="14" t="s">
        <v>702</v>
      </c>
      <c r="Z105" s="14" t="s">
        <v>114</v>
      </c>
      <c r="AA105">
        <v>0.0</v>
      </c>
      <c r="AB105">
        <v>0.0</v>
      </c>
      <c r="AC105">
        <v>0.0</v>
      </c>
      <c r="AD105">
        <v>1.0</v>
      </c>
      <c r="AE105">
        <v>0.0</v>
      </c>
      <c r="AF105">
        <v>0.0</v>
      </c>
      <c r="AG105">
        <v>0.0</v>
      </c>
      <c r="AH105">
        <v>0.0</v>
      </c>
      <c r="AI105">
        <v>0.0</v>
      </c>
      <c r="AJ105">
        <v>0.0</v>
      </c>
      <c r="AK105" t="s">
        <v>703</v>
      </c>
      <c r="AL105">
        <v>10.0</v>
      </c>
      <c r="AM105">
        <v>4.0</v>
      </c>
      <c r="AN105" s="14">
        <v>10.0</v>
      </c>
      <c r="AO105" s="14" t="s">
        <v>704</v>
      </c>
      <c r="AP105" t="s">
        <v>292</v>
      </c>
      <c r="AQ105" s="14">
        <v>2.0</v>
      </c>
      <c r="AR105" s="14" t="s">
        <v>705</v>
      </c>
      <c r="AS105" s="14" t="s">
        <v>706</v>
      </c>
      <c r="AT105" s="14" t="s">
        <v>707</v>
      </c>
    </row>
    <row r="106">
      <c r="A106" s="14">
        <v>104.0</v>
      </c>
      <c r="B106">
        <v>1.0</v>
      </c>
      <c r="C106">
        <v>0.0</v>
      </c>
      <c r="D106">
        <v>0.0</v>
      </c>
      <c r="E106">
        <v>0.0</v>
      </c>
      <c r="F106">
        <v>1.0</v>
      </c>
      <c r="G106">
        <v>0.0</v>
      </c>
      <c r="H106" s="14">
        <v>32437.0</v>
      </c>
      <c r="I106" s="14">
        <v>29.0</v>
      </c>
      <c r="J106" s="14">
        <v>8.0</v>
      </c>
      <c r="K106" s="14">
        <v>0.0</v>
      </c>
      <c r="L106" s="14">
        <v>10.0</v>
      </c>
      <c r="M106" s="14">
        <v>10.0</v>
      </c>
      <c r="N106" s="14" t="s">
        <v>134</v>
      </c>
      <c r="O106" s="14">
        <v>0.0</v>
      </c>
      <c r="P106" s="14" t="s">
        <v>89</v>
      </c>
      <c r="R106" t="s">
        <v>89</v>
      </c>
      <c r="S106" t="s">
        <v>708</v>
      </c>
      <c r="T106" s="14">
        <v>0.0</v>
      </c>
      <c r="Z106" s="14" t="s">
        <v>114</v>
      </c>
      <c r="AA106">
        <v>0.0</v>
      </c>
      <c r="AB106">
        <v>0.0</v>
      </c>
      <c r="AC106">
        <v>0.0</v>
      </c>
      <c r="AD106">
        <v>1.0</v>
      </c>
      <c r="AE106">
        <v>0.0</v>
      </c>
      <c r="AF106">
        <v>1.0</v>
      </c>
      <c r="AG106">
        <v>0.0</v>
      </c>
      <c r="AH106">
        <v>0.0</v>
      </c>
      <c r="AI106">
        <v>0.0</v>
      </c>
      <c r="AJ106">
        <v>0.0</v>
      </c>
      <c r="AK106" t="s">
        <v>116</v>
      </c>
      <c r="AL106">
        <v>15.0</v>
      </c>
      <c r="AM106">
        <v>15.0</v>
      </c>
      <c r="AN106" s="14">
        <v>16.0</v>
      </c>
      <c r="AO106" s="14" t="s">
        <v>709</v>
      </c>
      <c r="AP106" t="s">
        <v>710</v>
      </c>
      <c r="AQ106" s="14">
        <v>4.0</v>
      </c>
      <c r="AR106" s="14" t="s">
        <v>711</v>
      </c>
      <c r="AS106" s="14" t="s">
        <v>712</v>
      </c>
      <c r="AT106" s="14" t="s">
        <v>713</v>
      </c>
    </row>
    <row r="107">
      <c r="A107" s="14">
        <v>105.0</v>
      </c>
      <c r="B107">
        <v>0.0</v>
      </c>
      <c r="C107">
        <v>1.0</v>
      </c>
      <c r="D107">
        <v>1.0</v>
      </c>
      <c r="E107">
        <v>0.0</v>
      </c>
      <c r="F107">
        <v>0.0</v>
      </c>
      <c r="G107">
        <v>0.0</v>
      </c>
      <c r="H107" s="14">
        <v>31109.0</v>
      </c>
      <c r="I107" s="14">
        <v>33.0</v>
      </c>
      <c r="J107" s="14">
        <v>6.0</v>
      </c>
      <c r="K107" s="14">
        <v>45.0</v>
      </c>
      <c r="L107" s="14">
        <v>9.0</v>
      </c>
      <c r="M107" s="14">
        <v>2.0</v>
      </c>
      <c r="N107" s="14" t="s">
        <v>70</v>
      </c>
      <c r="O107" s="14">
        <v>1.0</v>
      </c>
      <c r="P107" s="14" t="s">
        <v>71</v>
      </c>
      <c r="R107" t="s">
        <v>71</v>
      </c>
      <c r="S107" t="s">
        <v>130</v>
      </c>
      <c r="T107" s="14">
        <v>1.0</v>
      </c>
      <c r="U107" t="s">
        <v>36</v>
      </c>
      <c r="V107" t="s">
        <v>714</v>
      </c>
      <c r="W107" t="s">
        <v>76</v>
      </c>
      <c r="X107" s="14">
        <v>3.0</v>
      </c>
      <c r="Y107" s="14" t="s">
        <v>715</v>
      </c>
      <c r="Z107" s="14" t="s">
        <v>96</v>
      </c>
      <c r="AA107">
        <v>0.0</v>
      </c>
      <c r="AB107">
        <v>0.0</v>
      </c>
      <c r="AC107">
        <v>0.0</v>
      </c>
      <c r="AD107">
        <v>1.0</v>
      </c>
      <c r="AE107">
        <v>0.0</v>
      </c>
      <c r="AF107">
        <v>0.0</v>
      </c>
      <c r="AG107">
        <v>0.0</v>
      </c>
      <c r="AH107">
        <v>0.0</v>
      </c>
      <c r="AI107">
        <v>0.0</v>
      </c>
      <c r="AJ107">
        <v>0.0</v>
      </c>
      <c r="AK107" t="s">
        <v>116</v>
      </c>
      <c r="AL107">
        <v>4.0</v>
      </c>
      <c r="AM107">
        <v>5.0</v>
      </c>
      <c r="AN107" s="14">
        <v>30.0</v>
      </c>
      <c r="AO107" s="14" t="s">
        <v>716</v>
      </c>
      <c r="AP107" t="s">
        <v>84</v>
      </c>
      <c r="AQ107" s="14">
        <v>9.0</v>
      </c>
      <c r="AR107" s="14" t="s">
        <v>717</v>
      </c>
      <c r="AS107" s="14" t="s">
        <v>718</v>
      </c>
    </row>
    <row r="108">
      <c r="A108" s="14">
        <v>106.0</v>
      </c>
      <c r="B108">
        <v>1.0</v>
      </c>
      <c r="C108">
        <v>0.0</v>
      </c>
      <c r="D108">
        <v>0.0</v>
      </c>
      <c r="E108">
        <v>0.0</v>
      </c>
      <c r="F108">
        <v>1.0</v>
      </c>
      <c r="G108">
        <v>0.0</v>
      </c>
      <c r="H108" s="14">
        <v>29887.0</v>
      </c>
      <c r="I108" s="14">
        <v>36.0</v>
      </c>
      <c r="J108" s="14">
        <v>7.0</v>
      </c>
      <c r="K108" s="14">
        <v>30.0</v>
      </c>
      <c r="L108" s="14">
        <v>9.0</v>
      </c>
      <c r="M108" s="14">
        <v>10.0</v>
      </c>
      <c r="N108" s="14" t="s">
        <v>70</v>
      </c>
      <c r="O108" s="14">
        <v>0.0</v>
      </c>
      <c r="P108" s="14" t="s">
        <v>89</v>
      </c>
      <c r="R108" t="s">
        <v>89</v>
      </c>
      <c r="S108" t="s">
        <v>135</v>
      </c>
      <c r="T108" s="14">
        <v>1.0</v>
      </c>
      <c r="U108" t="s">
        <v>315</v>
      </c>
      <c r="V108" t="s">
        <v>147</v>
      </c>
      <c r="W108" t="s">
        <v>123</v>
      </c>
      <c r="X108" s="14">
        <v>11.0</v>
      </c>
      <c r="Y108" s="14" t="s">
        <v>719</v>
      </c>
      <c r="Z108" s="14" t="s">
        <v>78</v>
      </c>
      <c r="AA108">
        <v>0.0</v>
      </c>
      <c r="AB108">
        <v>0.0</v>
      </c>
      <c r="AC108">
        <v>0.0</v>
      </c>
      <c r="AD108">
        <v>0.0</v>
      </c>
      <c r="AE108">
        <v>0.0</v>
      </c>
      <c r="AF108">
        <v>1.0</v>
      </c>
      <c r="AG108">
        <v>0.0</v>
      </c>
      <c r="AH108">
        <v>0.0</v>
      </c>
      <c r="AI108">
        <v>0.0</v>
      </c>
      <c r="AJ108">
        <v>0.0</v>
      </c>
      <c r="AK108" t="s">
        <v>97</v>
      </c>
      <c r="AL108">
        <v>6.0</v>
      </c>
      <c r="AM108">
        <v>4.0</v>
      </c>
      <c r="AN108" s="14">
        <v>3.0</v>
      </c>
      <c r="AO108" s="14" t="s">
        <v>720</v>
      </c>
      <c r="AP108" t="s">
        <v>101</v>
      </c>
      <c r="AQ108" s="14">
        <v>9.0</v>
      </c>
      <c r="AR108" s="14" t="s">
        <v>721</v>
      </c>
      <c r="AS108" s="14" t="s">
        <v>722</v>
      </c>
    </row>
    <row r="109">
      <c r="A109" s="14">
        <v>107.0</v>
      </c>
      <c r="B109">
        <v>0.0</v>
      </c>
      <c r="C109">
        <v>1.0</v>
      </c>
      <c r="D109">
        <v>0.0</v>
      </c>
      <c r="E109">
        <v>0.0</v>
      </c>
      <c r="F109">
        <v>0.0</v>
      </c>
      <c r="G109">
        <v>0.0</v>
      </c>
      <c r="H109" s="14">
        <v>30505.0</v>
      </c>
      <c r="I109" s="14">
        <v>35.0</v>
      </c>
      <c r="J109" s="14">
        <v>7.0</v>
      </c>
      <c r="K109" s="14">
        <v>80.0</v>
      </c>
      <c r="L109" s="14">
        <v>5.0</v>
      </c>
      <c r="M109" s="14">
        <v>10.0</v>
      </c>
      <c r="N109" s="14" t="s">
        <v>405</v>
      </c>
      <c r="O109" s="14">
        <v>1.0</v>
      </c>
      <c r="P109" s="14" t="s">
        <v>89</v>
      </c>
      <c r="R109" t="s">
        <v>89</v>
      </c>
      <c r="S109" t="s">
        <v>130</v>
      </c>
      <c r="T109" s="14">
        <v>1.0</v>
      </c>
      <c r="U109" t="s">
        <v>315</v>
      </c>
      <c r="V109" t="s">
        <v>111</v>
      </c>
      <c r="W109" t="s">
        <v>123</v>
      </c>
      <c r="X109" s="14">
        <v>10.0</v>
      </c>
      <c r="Y109" s="14" t="s">
        <v>723</v>
      </c>
      <c r="Z109" s="14" t="s">
        <v>114</v>
      </c>
      <c r="AA109">
        <v>0.0</v>
      </c>
      <c r="AB109">
        <v>0.0</v>
      </c>
      <c r="AC109">
        <v>0.0</v>
      </c>
      <c r="AD109">
        <v>1.0</v>
      </c>
      <c r="AE109">
        <v>0.0</v>
      </c>
      <c r="AF109">
        <v>0.0</v>
      </c>
      <c r="AG109">
        <v>0.0</v>
      </c>
      <c r="AH109">
        <v>0.0</v>
      </c>
      <c r="AI109">
        <v>0.0</v>
      </c>
      <c r="AJ109">
        <v>0.0</v>
      </c>
      <c r="AK109" t="s">
        <v>97</v>
      </c>
      <c r="AL109">
        <v>6.0</v>
      </c>
      <c r="AM109">
        <v>4.0</v>
      </c>
      <c r="AN109" s="14">
        <v>12.0</v>
      </c>
      <c r="AO109" s="14" t="s">
        <v>724</v>
      </c>
      <c r="AP109" t="s">
        <v>101</v>
      </c>
      <c r="AQ109" s="14">
        <v>7.0</v>
      </c>
      <c r="AR109" s="14" t="s">
        <v>725</v>
      </c>
      <c r="AS109" s="14" t="s">
        <v>726</v>
      </c>
    </row>
    <row r="110" hidden="1">
      <c r="A110" s="14">
        <v>108.0</v>
      </c>
      <c r="B110">
        <v>1.0</v>
      </c>
      <c r="C110">
        <v>0.0</v>
      </c>
      <c r="D110">
        <v>0.0</v>
      </c>
      <c r="E110">
        <v>0.0</v>
      </c>
      <c r="F110">
        <v>1.0</v>
      </c>
      <c r="G110">
        <v>0.0</v>
      </c>
      <c r="H110" s="14">
        <v>30306.0</v>
      </c>
      <c r="I110" s="14">
        <v>35.0</v>
      </c>
      <c r="J110" s="14">
        <v>7.0</v>
      </c>
      <c r="K110" s="14">
        <v>120.0</v>
      </c>
      <c r="L110" s="14">
        <v>15.0</v>
      </c>
      <c r="M110" s="14">
        <v>12.0</v>
      </c>
      <c r="N110" s="14" t="s">
        <v>291</v>
      </c>
      <c r="O110" s="14">
        <v>0.0</v>
      </c>
      <c r="P110" s="14" t="s">
        <v>89</v>
      </c>
      <c r="R110" t="s">
        <v>89</v>
      </c>
      <c r="S110" t="s">
        <v>90</v>
      </c>
      <c r="T110" s="14">
        <v>1.0</v>
      </c>
      <c r="U110" t="s">
        <v>524</v>
      </c>
      <c r="V110" t="s">
        <v>75</v>
      </c>
      <c r="W110" t="s">
        <v>123</v>
      </c>
      <c r="X110" s="14">
        <v>7.0</v>
      </c>
      <c r="Y110" s="14" t="s">
        <v>727</v>
      </c>
      <c r="Z110" s="14" t="s">
        <v>114</v>
      </c>
      <c r="AA110">
        <v>1.0</v>
      </c>
      <c r="AB110">
        <v>0.0</v>
      </c>
      <c r="AC110">
        <v>0.0</v>
      </c>
      <c r="AD110">
        <v>1.0</v>
      </c>
      <c r="AE110">
        <v>0.0</v>
      </c>
      <c r="AF110">
        <v>0.0</v>
      </c>
      <c r="AG110">
        <v>0.0</v>
      </c>
      <c r="AH110">
        <v>0.0</v>
      </c>
      <c r="AI110">
        <v>0.0</v>
      </c>
      <c r="AJ110">
        <v>0.0</v>
      </c>
      <c r="AK110" t="s">
        <v>97</v>
      </c>
      <c r="AL110" t="s">
        <v>728</v>
      </c>
      <c r="AM110" t="s">
        <v>728</v>
      </c>
      <c r="AN110" s="14">
        <v>8.0</v>
      </c>
      <c r="AO110" s="14" t="s">
        <v>729</v>
      </c>
      <c r="AP110" t="s">
        <v>84</v>
      </c>
      <c r="AQ110" s="14">
        <v>8.0</v>
      </c>
      <c r="AR110" s="14" t="s">
        <v>730</v>
      </c>
      <c r="AS110" s="14" t="s">
        <v>731</v>
      </c>
      <c r="AT110" s="14" t="s">
        <v>732</v>
      </c>
    </row>
    <row r="111" hidden="1">
      <c r="A111" s="14">
        <v>109.0</v>
      </c>
      <c r="B111">
        <v>0.0</v>
      </c>
      <c r="C111">
        <v>1.0</v>
      </c>
      <c r="D111">
        <v>0.0</v>
      </c>
      <c r="E111">
        <v>0.0</v>
      </c>
      <c r="F111">
        <v>1.0</v>
      </c>
      <c r="G111">
        <v>0.0</v>
      </c>
      <c r="H111" s="14">
        <v>30747.0</v>
      </c>
      <c r="I111" s="14">
        <v>34.0</v>
      </c>
      <c r="J111" s="14">
        <v>6.0</v>
      </c>
      <c r="K111" s="14">
        <v>20.0</v>
      </c>
      <c r="L111" s="14">
        <v>16.0</v>
      </c>
      <c r="M111" s="14">
        <v>30.0</v>
      </c>
      <c r="N111" s="14" t="s">
        <v>291</v>
      </c>
      <c r="O111" s="14">
        <v>0.0</v>
      </c>
      <c r="P111" s="14" t="s">
        <v>89</v>
      </c>
      <c r="R111" t="s">
        <v>89</v>
      </c>
      <c r="S111" t="s">
        <v>135</v>
      </c>
      <c r="T111" s="14">
        <v>1.0</v>
      </c>
      <c r="U111" t="s">
        <v>206</v>
      </c>
      <c r="V111" t="s">
        <v>147</v>
      </c>
      <c r="W111" t="s">
        <v>684</v>
      </c>
      <c r="X111" s="14">
        <v>4.0</v>
      </c>
      <c r="Y111" s="14" t="s">
        <v>733</v>
      </c>
      <c r="Z111" s="14" t="s">
        <v>96</v>
      </c>
      <c r="AA111">
        <v>0.0</v>
      </c>
      <c r="AB111">
        <v>0.0</v>
      </c>
      <c r="AC111">
        <v>0.0</v>
      </c>
      <c r="AD111">
        <v>0.0</v>
      </c>
      <c r="AE111">
        <v>0.0</v>
      </c>
      <c r="AF111">
        <v>0.0</v>
      </c>
      <c r="AG111">
        <v>0.0</v>
      </c>
      <c r="AH111">
        <v>0.0</v>
      </c>
      <c r="AI111">
        <v>1.0</v>
      </c>
      <c r="AJ111">
        <v>0.0</v>
      </c>
      <c r="AP111" t="s">
        <v>101</v>
      </c>
      <c r="AQ111" s="14">
        <v>8.0</v>
      </c>
      <c r="AR111" s="14" t="s">
        <v>734</v>
      </c>
      <c r="AS111" s="14" t="s">
        <v>735</v>
      </c>
      <c r="AT111" s="14" t="s">
        <v>736</v>
      </c>
    </row>
    <row r="112">
      <c r="A112" s="14">
        <v>110.0</v>
      </c>
      <c r="B112">
        <v>0.0</v>
      </c>
      <c r="C112">
        <v>0.0</v>
      </c>
      <c r="D112">
        <v>0.0</v>
      </c>
      <c r="E112">
        <v>0.0</v>
      </c>
      <c r="F112">
        <v>1.0</v>
      </c>
      <c r="G112">
        <v>0.0</v>
      </c>
      <c r="H112" s="14">
        <v>35313.0</v>
      </c>
      <c r="I112" s="14">
        <v>22.0</v>
      </c>
      <c r="J112" s="14">
        <v>8.0</v>
      </c>
      <c r="K112" s="14">
        <v>60.0</v>
      </c>
      <c r="L112" s="14">
        <v>10.0</v>
      </c>
      <c r="M112" s="14">
        <v>6.0</v>
      </c>
      <c r="N112" s="14" t="s">
        <v>70</v>
      </c>
      <c r="O112" s="14">
        <v>1.0</v>
      </c>
      <c r="P112" s="14" t="s">
        <v>89</v>
      </c>
      <c r="R112" t="s">
        <v>89</v>
      </c>
      <c r="S112" t="s">
        <v>130</v>
      </c>
      <c r="T112" s="14">
        <v>1.0</v>
      </c>
      <c r="U112" t="s">
        <v>36</v>
      </c>
      <c r="V112" t="s">
        <v>111</v>
      </c>
      <c r="W112" t="s">
        <v>175</v>
      </c>
      <c r="X112" s="14">
        <v>0.0</v>
      </c>
      <c r="Y112" s="14" t="s">
        <v>737</v>
      </c>
      <c r="Z112" s="14" t="s">
        <v>464</v>
      </c>
      <c r="AA112">
        <v>0.0</v>
      </c>
      <c r="AB112">
        <v>0.0</v>
      </c>
      <c r="AC112">
        <v>0.0</v>
      </c>
      <c r="AD112">
        <v>1.0</v>
      </c>
      <c r="AE112">
        <v>0.0</v>
      </c>
      <c r="AF112">
        <v>0.0</v>
      </c>
      <c r="AG112">
        <v>0.0</v>
      </c>
      <c r="AH112">
        <v>0.0</v>
      </c>
      <c r="AI112">
        <v>0.0</v>
      </c>
      <c r="AJ112">
        <v>0.0</v>
      </c>
      <c r="AK112" t="s">
        <v>116</v>
      </c>
      <c r="AL112">
        <v>6.0</v>
      </c>
      <c r="AM112">
        <v>3.0</v>
      </c>
      <c r="AN112" s="14">
        <v>5.0</v>
      </c>
      <c r="AO112" s="14" t="s">
        <v>738</v>
      </c>
      <c r="AP112" t="s">
        <v>101</v>
      </c>
      <c r="AQ112" s="14">
        <v>10.0</v>
      </c>
      <c r="AR112" s="14" t="s">
        <v>739</v>
      </c>
      <c r="AS112" s="14" t="s">
        <v>740</v>
      </c>
    </row>
    <row r="113">
      <c r="A113" s="14">
        <v>111.0</v>
      </c>
      <c r="B113">
        <v>1.0</v>
      </c>
      <c r="C113">
        <v>0.0</v>
      </c>
      <c r="D113">
        <v>0.0</v>
      </c>
      <c r="E113">
        <v>0.0</v>
      </c>
      <c r="F113">
        <v>0.0</v>
      </c>
      <c r="G113">
        <v>0.0</v>
      </c>
      <c r="H113" s="14">
        <v>30983.0</v>
      </c>
      <c r="I113" s="14">
        <v>33.0</v>
      </c>
      <c r="J113" s="14">
        <v>7.0</v>
      </c>
      <c r="K113" s="14">
        <v>20.0</v>
      </c>
      <c r="L113" s="14">
        <v>9.0</v>
      </c>
      <c r="M113" s="14">
        <v>2.0</v>
      </c>
      <c r="N113" s="14" t="s">
        <v>327</v>
      </c>
      <c r="O113" s="14">
        <v>1.0</v>
      </c>
      <c r="P113" s="14" t="s">
        <v>491</v>
      </c>
      <c r="R113" t="s">
        <v>491</v>
      </c>
      <c r="S113" t="s">
        <v>135</v>
      </c>
      <c r="T113" s="14">
        <v>1.0</v>
      </c>
      <c r="U113" t="s">
        <v>11</v>
      </c>
      <c r="V113" t="s">
        <v>111</v>
      </c>
      <c r="W113" t="s">
        <v>112</v>
      </c>
      <c r="X113" s="14">
        <v>3.0</v>
      </c>
      <c r="Y113" s="14" t="s">
        <v>741</v>
      </c>
      <c r="Z113" s="14" t="s">
        <v>114</v>
      </c>
      <c r="AA113">
        <v>0.0</v>
      </c>
      <c r="AB113">
        <v>0.0</v>
      </c>
      <c r="AC113">
        <v>0.0</v>
      </c>
      <c r="AD113">
        <v>1.0</v>
      </c>
      <c r="AE113">
        <v>0.0</v>
      </c>
      <c r="AF113">
        <v>0.0</v>
      </c>
      <c r="AG113">
        <v>0.0</v>
      </c>
      <c r="AH113">
        <v>0.0</v>
      </c>
      <c r="AI113">
        <v>0.0</v>
      </c>
      <c r="AJ113">
        <v>0.0</v>
      </c>
      <c r="AK113" t="s">
        <v>116</v>
      </c>
      <c r="AL113">
        <v>10.0</v>
      </c>
      <c r="AM113">
        <v>6.0</v>
      </c>
      <c r="AN113" s="14">
        <v>15.0</v>
      </c>
      <c r="AO113" s="14" t="s">
        <v>742</v>
      </c>
      <c r="AP113" t="s">
        <v>101</v>
      </c>
      <c r="AQ113" s="14">
        <v>7.0</v>
      </c>
      <c r="AR113" s="14" t="s">
        <v>743</v>
      </c>
      <c r="AS113" s="14" t="s">
        <v>744</v>
      </c>
      <c r="AT113" s="14" t="s">
        <v>745</v>
      </c>
    </row>
    <row r="114">
      <c r="A114" s="14">
        <v>112.0</v>
      </c>
      <c r="B114">
        <v>1.0</v>
      </c>
      <c r="C114">
        <v>0.0</v>
      </c>
      <c r="D114">
        <v>1.0</v>
      </c>
      <c r="E114">
        <v>0.0</v>
      </c>
      <c r="F114">
        <v>1.0</v>
      </c>
      <c r="G114">
        <v>0.0</v>
      </c>
      <c r="H114" s="14">
        <v>42797.0</v>
      </c>
      <c r="I114" s="14">
        <v>1.0</v>
      </c>
      <c r="J114" s="14">
        <v>7.0</v>
      </c>
      <c r="K114" s="14">
        <v>1.0</v>
      </c>
      <c r="L114" s="14">
        <v>10.0</v>
      </c>
      <c r="M114" s="14">
        <v>5.0</v>
      </c>
      <c r="N114" s="14" t="s">
        <v>437</v>
      </c>
      <c r="O114" s="14">
        <v>1.0</v>
      </c>
      <c r="P114" s="14" t="s">
        <v>129</v>
      </c>
      <c r="R114" t="s">
        <v>129</v>
      </c>
      <c r="S114" t="s">
        <v>90</v>
      </c>
      <c r="T114" s="14">
        <v>0.0</v>
      </c>
      <c r="Z114" s="14" t="s">
        <v>114</v>
      </c>
      <c r="AA114">
        <v>0.0</v>
      </c>
      <c r="AB114">
        <v>1.0</v>
      </c>
      <c r="AC114">
        <v>0.0</v>
      </c>
      <c r="AD114">
        <v>0.0</v>
      </c>
      <c r="AE114">
        <v>0.0</v>
      </c>
      <c r="AF114">
        <v>0.0</v>
      </c>
      <c r="AG114">
        <v>0.0</v>
      </c>
      <c r="AH114">
        <v>0.0</v>
      </c>
      <c r="AI114">
        <v>0.0</v>
      </c>
      <c r="AJ114">
        <v>0.0</v>
      </c>
      <c r="AK114" t="s">
        <v>116</v>
      </c>
      <c r="AL114">
        <v>15.0</v>
      </c>
      <c r="AM114">
        <v>15.0</v>
      </c>
      <c r="AN114" s="14">
        <v>8.0</v>
      </c>
      <c r="AO114" s="14" t="s">
        <v>746</v>
      </c>
      <c r="AP114" t="s">
        <v>84</v>
      </c>
      <c r="AQ114" s="14">
        <v>10.0</v>
      </c>
      <c r="AR114" s="14" t="s">
        <v>747</v>
      </c>
      <c r="AS114" s="14" t="s">
        <v>748</v>
      </c>
      <c r="AT114" s="14" t="s">
        <v>749</v>
      </c>
    </row>
    <row r="115">
      <c r="A115" s="14">
        <v>113.0</v>
      </c>
      <c r="B115">
        <v>0.0</v>
      </c>
      <c r="C115">
        <v>1.0</v>
      </c>
      <c r="D115">
        <v>0.0</v>
      </c>
      <c r="E115">
        <v>0.0</v>
      </c>
      <c r="F115">
        <v>0.0</v>
      </c>
      <c r="G115">
        <v>0.0</v>
      </c>
      <c r="H115" s="14">
        <v>33577.0</v>
      </c>
      <c r="I115" s="14">
        <v>26.0</v>
      </c>
      <c r="J115" s="14">
        <v>7.0</v>
      </c>
      <c r="K115" s="14">
        <v>150.0</v>
      </c>
      <c r="L115" s="14">
        <v>7.0</v>
      </c>
      <c r="M115" s="14">
        <v>8.0</v>
      </c>
      <c r="N115" s="14" t="s">
        <v>106</v>
      </c>
      <c r="O115" s="14">
        <v>1.0</v>
      </c>
      <c r="P115" s="14" t="s">
        <v>108</v>
      </c>
      <c r="R115" t="s">
        <v>108</v>
      </c>
      <c r="S115" t="s">
        <v>72</v>
      </c>
      <c r="T115" s="14">
        <v>1.0</v>
      </c>
      <c r="U115" t="s">
        <v>36</v>
      </c>
      <c r="V115" t="s">
        <v>750</v>
      </c>
      <c r="W115" t="s">
        <v>333</v>
      </c>
      <c r="X115" s="14">
        <v>3.0</v>
      </c>
      <c r="Y115" s="14" t="s">
        <v>751</v>
      </c>
      <c r="Z115" s="14" t="s">
        <v>114</v>
      </c>
      <c r="AA115">
        <v>0.0</v>
      </c>
      <c r="AB115">
        <v>0.0</v>
      </c>
      <c r="AC115">
        <v>0.0</v>
      </c>
      <c r="AD115">
        <v>0.0</v>
      </c>
      <c r="AE115">
        <v>0.0</v>
      </c>
      <c r="AF115">
        <v>1.0</v>
      </c>
      <c r="AG115">
        <v>0.0</v>
      </c>
      <c r="AH115">
        <v>0.0</v>
      </c>
      <c r="AI115">
        <v>0.0</v>
      </c>
      <c r="AJ115">
        <v>0.0</v>
      </c>
      <c r="AK115" t="s">
        <v>79</v>
      </c>
      <c r="AL115">
        <v>4.0</v>
      </c>
      <c r="AM115">
        <v>3.0</v>
      </c>
      <c r="AN115" s="14">
        <v>30.0</v>
      </c>
      <c r="AO115" s="14" t="s">
        <v>752</v>
      </c>
      <c r="AP115" t="s">
        <v>101</v>
      </c>
      <c r="AQ115" s="14">
        <v>8.0</v>
      </c>
      <c r="AR115" s="14" t="s">
        <v>753</v>
      </c>
      <c r="AS115" s="14" t="s">
        <v>754</v>
      </c>
      <c r="AT115" s="14" t="s">
        <v>755</v>
      </c>
    </row>
    <row r="116">
      <c r="A116" s="14">
        <v>114.0</v>
      </c>
      <c r="B116">
        <v>1.0</v>
      </c>
      <c r="C116">
        <v>0.0</v>
      </c>
      <c r="D116">
        <v>0.0</v>
      </c>
      <c r="E116">
        <v>0.0</v>
      </c>
      <c r="F116">
        <v>0.0</v>
      </c>
      <c r="G116">
        <v>0.0</v>
      </c>
      <c r="H116" s="14">
        <v>34088.0</v>
      </c>
      <c r="I116" s="14">
        <v>25.0</v>
      </c>
      <c r="J116" s="14">
        <v>6.0</v>
      </c>
      <c r="K116" s="14">
        <v>50.0</v>
      </c>
      <c r="L116" s="14">
        <v>10.0</v>
      </c>
      <c r="M116" s="14">
        <v>20.0</v>
      </c>
      <c r="N116" s="14" t="s">
        <v>134</v>
      </c>
      <c r="O116" s="14">
        <v>1.0</v>
      </c>
      <c r="P116" s="14" t="s">
        <v>491</v>
      </c>
      <c r="R116" t="s">
        <v>491</v>
      </c>
      <c r="S116" t="s">
        <v>756</v>
      </c>
      <c r="T116" s="14">
        <v>1.0</v>
      </c>
      <c r="U116" t="s">
        <v>36</v>
      </c>
      <c r="V116" t="s">
        <v>111</v>
      </c>
      <c r="W116" t="s">
        <v>374</v>
      </c>
      <c r="X116" s="14">
        <v>2.0</v>
      </c>
      <c r="Y116" s="14" t="s">
        <v>757</v>
      </c>
      <c r="Z116" s="14" t="s">
        <v>114</v>
      </c>
      <c r="AA116">
        <v>0.0</v>
      </c>
      <c r="AB116">
        <v>0.0</v>
      </c>
      <c r="AC116">
        <v>0.0</v>
      </c>
      <c r="AD116">
        <v>1.0</v>
      </c>
      <c r="AE116">
        <v>0.0</v>
      </c>
      <c r="AF116">
        <v>0.0</v>
      </c>
      <c r="AG116">
        <v>0.0</v>
      </c>
      <c r="AH116">
        <v>0.0</v>
      </c>
      <c r="AI116">
        <v>0.0</v>
      </c>
      <c r="AJ116">
        <v>0.0</v>
      </c>
      <c r="AK116" t="s">
        <v>97</v>
      </c>
      <c r="AL116">
        <v>3.0</v>
      </c>
      <c r="AM116">
        <v>3.0</v>
      </c>
      <c r="AN116" s="14">
        <v>45.0</v>
      </c>
      <c r="AO116" s="14" t="s">
        <v>758</v>
      </c>
      <c r="AP116" t="s">
        <v>101</v>
      </c>
      <c r="AQ116" s="14">
        <v>9.0</v>
      </c>
      <c r="AR116" s="14" t="s">
        <v>759</v>
      </c>
    </row>
    <row r="117">
      <c r="A117" s="14">
        <v>115.0</v>
      </c>
      <c r="B117">
        <v>1.0</v>
      </c>
      <c r="C117">
        <v>1.0</v>
      </c>
      <c r="D117">
        <v>0.0</v>
      </c>
      <c r="E117">
        <v>0.0</v>
      </c>
      <c r="F117">
        <v>1.0</v>
      </c>
      <c r="G117">
        <v>0.0</v>
      </c>
      <c r="H117" s="14">
        <v>30028.0</v>
      </c>
      <c r="I117" s="14">
        <v>36.0</v>
      </c>
      <c r="J117" s="14">
        <v>6.0</v>
      </c>
      <c r="K117" s="14">
        <v>120.0</v>
      </c>
      <c r="L117" s="14">
        <v>10.0</v>
      </c>
      <c r="M117" s="14">
        <v>0.0</v>
      </c>
      <c r="N117" s="14" t="s">
        <v>106</v>
      </c>
      <c r="O117" s="14">
        <v>0.0</v>
      </c>
      <c r="P117" s="14" t="s">
        <v>129</v>
      </c>
      <c r="R117" t="s">
        <v>129</v>
      </c>
      <c r="S117" t="s">
        <v>135</v>
      </c>
      <c r="T117" s="14">
        <v>1.0</v>
      </c>
      <c r="U117" t="s">
        <v>74</v>
      </c>
      <c r="V117" t="s">
        <v>75</v>
      </c>
      <c r="W117" t="s">
        <v>760</v>
      </c>
      <c r="X117" s="14">
        <v>14.0</v>
      </c>
      <c r="Y117" s="14" t="s">
        <v>761</v>
      </c>
      <c r="Z117" s="14" t="s">
        <v>114</v>
      </c>
      <c r="AA117">
        <v>0.0</v>
      </c>
      <c r="AB117">
        <v>0.0</v>
      </c>
      <c r="AC117">
        <v>0.0</v>
      </c>
      <c r="AD117">
        <v>0.0</v>
      </c>
      <c r="AE117">
        <v>0.0</v>
      </c>
      <c r="AF117">
        <v>1.0</v>
      </c>
      <c r="AG117">
        <v>1.0</v>
      </c>
      <c r="AH117">
        <v>0.0</v>
      </c>
      <c r="AI117">
        <v>0.0</v>
      </c>
      <c r="AJ117">
        <v>0.0</v>
      </c>
      <c r="AK117" t="s">
        <v>116</v>
      </c>
      <c r="AL117">
        <v>6.0</v>
      </c>
      <c r="AM117">
        <v>6.0</v>
      </c>
      <c r="AN117" s="14">
        <v>15.0</v>
      </c>
      <c r="AO117" s="14" t="s">
        <v>762</v>
      </c>
      <c r="AP117" t="s">
        <v>294</v>
      </c>
      <c r="AQ117" s="14">
        <v>8.0</v>
      </c>
      <c r="AR117" s="14" t="s">
        <v>763</v>
      </c>
      <c r="AS117" s="14" t="s">
        <v>764</v>
      </c>
      <c r="AT117" s="14" t="s">
        <v>765</v>
      </c>
    </row>
    <row r="118">
      <c r="A118" s="14">
        <v>116.0</v>
      </c>
      <c r="B118">
        <v>0.0</v>
      </c>
      <c r="C118">
        <v>0.0</v>
      </c>
      <c r="D118">
        <v>0.0</v>
      </c>
      <c r="E118">
        <v>0.0</v>
      </c>
      <c r="F118">
        <v>1.0</v>
      </c>
      <c r="G118">
        <v>0.0</v>
      </c>
      <c r="H118" s="14">
        <v>42929.0</v>
      </c>
      <c r="I118" s="14">
        <v>1.0</v>
      </c>
      <c r="J118" s="14">
        <v>7.0</v>
      </c>
      <c r="K118" s="14">
        <v>20.0</v>
      </c>
      <c r="L118" s="14">
        <v>3.0</v>
      </c>
      <c r="M118" s="14">
        <v>12.0</v>
      </c>
      <c r="N118" s="14" t="s">
        <v>327</v>
      </c>
      <c r="O118" s="14">
        <v>0.0</v>
      </c>
      <c r="P118" s="14" t="s">
        <v>129</v>
      </c>
      <c r="R118" t="s">
        <v>129</v>
      </c>
      <c r="S118" t="s">
        <v>72</v>
      </c>
      <c r="T118" s="14">
        <v>1.0</v>
      </c>
      <c r="U118" t="s">
        <v>300</v>
      </c>
      <c r="V118" t="s">
        <v>111</v>
      </c>
      <c r="W118" t="s">
        <v>412</v>
      </c>
      <c r="X118" s="14">
        <v>5.0</v>
      </c>
      <c r="Y118" s="14" t="s">
        <v>766</v>
      </c>
      <c r="Z118" s="14" t="s">
        <v>114</v>
      </c>
      <c r="AA118">
        <v>1.0</v>
      </c>
      <c r="AB118">
        <v>0.0</v>
      </c>
      <c r="AC118">
        <v>0.0</v>
      </c>
      <c r="AD118">
        <v>0.0</v>
      </c>
      <c r="AE118">
        <v>0.0</v>
      </c>
      <c r="AF118">
        <v>1.0</v>
      </c>
      <c r="AG118">
        <v>0.0</v>
      </c>
      <c r="AH118">
        <v>0.0</v>
      </c>
      <c r="AI118">
        <v>0.0</v>
      </c>
      <c r="AJ118">
        <v>0.0</v>
      </c>
      <c r="AK118" t="s">
        <v>237</v>
      </c>
      <c r="AL118">
        <v>12.0</v>
      </c>
      <c r="AM118">
        <v>2.0</v>
      </c>
      <c r="AN118" s="14">
        <v>10.0</v>
      </c>
      <c r="AO118" s="14" t="s">
        <v>767</v>
      </c>
      <c r="AP118" t="s">
        <v>101</v>
      </c>
      <c r="AQ118" s="14">
        <v>6.0</v>
      </c>
      <c r="AR118" s="14" t="s">
        <v>768</v>
      </c>
      <c r="AS118" s="14" t="s">
        <v>41</v>
      </c>
      <c r="AT118" s="14" t="s">
        <v>41</v>
      </c>
    </row>
    <row r="119" hidden="1">
      <c r="A119" s="14">
        <v>117.0</v>
      </c>
      <c r="B119">
        <v>1.0</v>
      </c>
      <c r="C119">
        <v>1.0</v>
      </c>
      <c r="D119">
        <v>0.0</v>
      </c>
      <c r="E119">
        <v>0.0</v>
      </c>
      <c r="F119">
        <v>1.0</v>
      </c>
      <c r="G119">
        <v>0.0</v>
      </c>
      <c r="H119" s="14">
        <v>35668.0</v>
      </c>
      <c r="I119" s="14">
        <v>21.0</v>
      </c>
      <c r="J119" s="14">
        <v>6.0</v>
      </c>
      <c r="K119" s="14">
        <v>0.0</v>
      </c>
      <c r="L119" s="14">
        <v>8.0</v>
      </c>
      <c r="M119" s="14">
        <v>60.0</v>
      </c>
      <c r="N119" s="14" t="s">
        <v>134</v>
      </c>
      <c r="O119" s="14">
        <v>0.0</v>
      </c>
      <c r="P119" s="14" t="s">
        <v>71</v>
      </c>
      <c r="R119" t="s">
        <v>71</v>
      </c>
      <c r="S119" t="s">
        <v>769</v>
      </c>
      <c r="T119" s="14">
        <v>1.0</v>
      </c>
      <c r="U119" t="s">
        <v>315</v>
      </c>
      <c r="V119" t="s">
        <v>122</v>
      </c>
      <c r="W119" t="s">
        <v>322</v>
      </c>
      <c r="X119" s="14">
        <v>1.0</v>
      </c>
      <c r="Y119" s="14" t="s">
        <v>770</v>
      </c>
      <c r="Z119" s="14" t="s">
        <v>236</v>
      </c>
      <c r="AA119">
        <v>0.0</v>
      </c>
      <c r="AB119">
        <v>0.0</v>
      </c>
      <c r="AC119">
        <v>0.0</v>
      </c>
      <c r="AD119">
        <v>0.0</v>
      </c>
      <c r="AE119">
        <v>0.0</v>
      </c>
      <c r="AF119">
        <v>0.0</v>
      </c>
      <c r="AG119">
        <v>0.0</v>
      </c>
      <c r="AH119">
        <v>0.0</v>
      </c>
      <c r="AI119">
        <v>1.0</v>
      </c>
      <c r="AJ119">
        <v>0.0</v>
      </c>
      <c r="AP119" t="s">
        <v>101</v>
      </c>
      <c r="AQ119" s="14">
        <v>10.0</v>
      </c>
      <c r="AR119" s="14" t="s">
        <v>771</v>
      </c>
      <c r="AS119" s="14" t="s">
        <v>772</v>
      </c>
      <c r="AT119" s="14" t="s">
        <v>773</v>
      </c>
    </row>
    <row r="120">
      <c r="A120" s="14">
        <v>118.0</v>
      </c>
      <c r="B120">
        <v>1.0</v>
      </c>
      <c r="C120">
        <v>1.0</v>
      </c>
      <c r="D120">
        <v>0.0</v>
      </c>
      <c r="E120">
        <v>1.0</v>
      </c>
      <c r="F120">
        <v>1.0</v>
      </c>
      <c r="G120">
        <v>0.0</v>
      </c>
      <c r="H120" s="14">
        <v>33156.0</v>
      </c>
      <c r="I120" s="14">
        <v>27.0</v>
      </c>
      <c r="J120" s="14">
        <v>7.0</v>
      </c>
      <c r="K120" s="14">
        <v>80.0</v>
      </c>
      <c r="L120" s="14">
        <v>12.0</v>
      </c>
      <c r="M120" s="14">
        <v>12.0</v>
      </c>
      <c r="N120" s="14" t="s">
        <v>437</v>
      </c>
      <c r="O120" s="14">
        <v>1.0</v>
      </c>
      <c r="P120" s="14" t="s">
        <v>491</v>
      </c>
      <c r="R120" t="s">
        <v>491</v>
      </c>
      <c r="S120" t="s">
        <v>90</v>
      </c>
      <c r="T120" s="14">
        <v>1.0</v>
      </c>
      <c r="U120" t="s">
        <v>315</v>
      </c>
      <c r="V120" t="s">
        <v>75</v>
      </c>
      <c r="W120" t="s">
        <v>684</v>
      </c>
      <c r="X120" s="14">
        <v>3.0</v>
      </c>
      <c r="Y120" s="14" t="s">
        <v>774</v>
      </c>
      <c r="Z120" s="14" t="s">
        <v>78</v>
      </c>
      <c r="AA120">
        <v>0.0</v>
      </c>
      <c r="AB120">
        <v>0.0</v>
      </c>
      <c r="AC120">
        <v>0.0</v>
      </c>
      <c r="AD120">
        <v>1.0</v>
      </c>
      <c r="AE120">
        <v>0.0</v>
      </c>
      <c r="AF120">
        <v>0.0</v>
      </c>
      <c r="AG120">
        <v>0.0</v>
      </c>
      <c r="AH120">
        <v>0.0</v>
      </c>
      <c r="AI120">
        <v>0.0</v>
      </c>
      <c r="AJ120">
        <v>0.0</v>
      </c>
      <c r="AK120" t="s">
        <v>116</v>
      </c>
      <c r="AL120">
        <v>6.0</v>
      </c>
      <c r="AM120">
        <v>2.0</v>
      </c>
      <c r="AN120" s="14">
        <v>12.0</v>
      </c>
      <c r="AO120" s="14" t="s">
        <v>775</v>
      </c>
      <c r="AP120" t="s">
        <v>101</v>
      </c>
      <c r="AQ120" s="14">
        <v>10.0</v>
      </c>
      <c r="AR120" s="14" t="s">
        <v>776</v>
      </c>
      <c r="AS120" s="14" t="s">
        <v>777</v>
      </c>
      <c r="AT120" s="14" t="s">
        <v>778</v>
      </c>
    </row>
    <row r="121">
      <c r="A121" s="14">
        <v>119.0</v>
      </c>
      <c r="B121">
        <v>1.0</v>
      </c>
      <c r="C121">
        <v>1.0</v>
      </c>
      <c r="D121">
        <v>0.0</v>
      </c>
      <c r="E121">
        <v>0.0</v>
      </c>
      <c r="F121">
        <v>0.0</v>
      </c>
      <c r="G121">
        <v>0.0</v>
      </c>
      <c r="H121" s="14">
        <v>33117.0</v>
      </c>
      <c r="I121" s="14">
        <v>28.0</v>
      </c>
      <c r="J121" s="14">
        <v>7.0</v>
      </c>
      <c r="K121" s="14">
        <v>30.0</v>
      </c>
      <c r="L121" s="14">
        <v>1.0</v>
      </c>
      <c r="M121" s="14">
        <v>5.0</v>
      </c>
      <c r="N121" s="14" t="s">
        <v>70</v>
      </c>
      <c r="O121" s="14">
        <v>0.0</v>
      </c>
      <c r="P121" s="14" t="s">
        <v>71</v>
      </c>
      <c r="R121" t="s">
        <v>71</v>
      </c>
      <c r="S121" t="s">
        <v>72</v>
      </c>
      <c r="T121" s="14">
        <v>1.0</v>
      </c>
      <c r="U121" t="s">
        <v>11</v>
      </c>
      <c r="V121" t="s">
        <v>75</v>
      </c>
      <c r="W121" t="s">
        <v>531</v>
      </c>
      <c r="X121" s="14">
        <v>4.0</v>
      </c>
      <c r="Y121" s="14" t="s">
        <v>779</v>
      </c>
      <c r="Z121" s="14" t="s">
        <v>114</v>
      </c>
      <c r="AA121">
        <v>0.0</v>
      </c>
      <c r="AB121">
        <v>0.0</v>
      </c>
      <c r="AC121">
        <v>0.0</v>
      </c>
      <c r="AD121">
        <v>0.0</v>
      </c>
      <c r="AE121">
        <v>0.0</v>
      </c>
      <c r="AF121">
        <v>1.0</v>
      </c>
      <c r="AG121">
        <v>0.0</v>
      </c>
      <c r="AH121">
        <v>0.0</v>
      </c>
      <c r="AI121">
        <v>0.0</v>
      </c>
      <c r="AJ121">
        <v>0.0</v>
      </c>
      <c r="AK121" t="s">
        <v>97</v>
      </c>
      <c r="AL121">
        <v>6.0</v>
      </c>
      <c r="AM121">
        <v>10.0</v>
      </c>
      <c r="AN121" s="14">
        <v>20.0</v>
      </c>
      <c r="AO121" s="14" t="s">
        <v>780</v>
      </c>
      <c r="AP121" t="s">
        <v>101</v>
      </c>
      <c r="AQ121" s="14">
        <v>8.0</v>
      </c>
      <c r="AR121" s="14" t="s">
        <v>781</v>
      </c>
      <c r="AS121" s="14" t="s">
        <v>782</v>
      </c>
      <c r="AT121" s="14" t="s">
        <v>783</v>
      </c>
    </row>
    <row r="122">
      <c r="A122" s="14">
        <v>120.0</v>
      </c>
      <c r="B122">
        <v>0.0</v>
      </c>
      <c r="C122">
        <v>1.0</v>
      </c>
      <c r="D122">
        <v>0.0</v>
      </c>
      <c r="E122">
        <v>0.0</v>
      </c>
      <c r="F122">
        <v>1.0</v>
      </c>
      <c r="G122">
        <v>0.0</v>
      </c>
      <c r="H122" s="14">
        <v>27127.0</v>
      </c>
      <c r="I122" s="14">
        <v>44.0</v>
      </c>
      <c r="J122" s="14">
        <v>7.0</v>
      </c>
      <c r="K122" s="14">
        <v>50.0</v>
      </c>
      <c r="L122" s="14">
        <v>3.0</v>
      </c>
      <c r="M122" s="14">
        <v>20.0</v>
      </c>
      <c r="N122" s="14" t="s">
        <v>106</v>
      </c>
      <c r="O122" s="14">
        <v>1.0</v>
      </c>
      <c r="P122" s="14" t="s">
        <v>71</v>
      </c>
      <c r="R122" t="s">
        <v>71</v>
      </c>
      <c r="S122" t="s">
        <v>90</v>
      </c>
      <c r="T122" s="14">
        <v>1.0</v>
      </c>
      <c r="U122" t="s">
        <v>315</v>
      </c>
      <c r="V122" t="s">
        <v>75</v>
      </c>
      <c r="W122" t="s">
        <v>531</v>
      </c>
      <c r="X122" s="14">
        <v>22.0</v>
      </c>
      <c r="Y122" s="14" t="s">
        <v>784</v>
      </c>
      <c r="Z122" s="14" t="s">
        <v>114</v>
      </c>
      <c r="AA122">
        <v>0.0</v>
      </c>
      <c r="AB122">
        <v>0.0</v>
      </c>
      <c r="AC122">
        <v>1.0</v>
      </c>
      <c r="AD122">
        <v>0.0</v>
      </c>
      <c r="AE122">
        <v>0.0</v>
      </c>
      <c r="AF122">
        <v>0.0</v>
      </c>
      <c r="AG122">
        <v>0.0</v>
      </c>
      <c r="AH122">
        <v>0.0</v>
      </c>
      <c r="AI122">
        <v>0.0</v>
      </c>
      <c r="AJ122">
        <v>0.0</v>
      </c>
      <c r="AK122" t="s">
        <v>97</v>
      </c>
      <c r="AL122">
        <v>15.0</v>
      </c>
      <c r="AM122">
        <v>20.0</v>
      </c>
      <c r="AN122" s="14">
        <v>35.0</v>
      </c>
      <c r="AO122" s="14" t="s">
        <v>785</v>
      </c>
      <c r="AP122" t="s">
        <v>101</v>
      </c>
      <c r="AQ122" s="14">
        <v>9.0</v>
      </c>
      <c r="AR122" s="14" t="s">
        <v>786</v>
      </c>
      <c r="AS122" s="14" t="s">
        <v>787</v>
      </c>
    </row>
    <row r="123">
      <c r="A123" s="14">
        <v>121.0</v>
      </c>
      <c r="B123">
        <v>0.0</v>
      </c>
      <c r="C123">
        <v>1.0</v>
      </c>
      <c r="D123">
        <v>0.0</v>
      </c>
      <c r="E123">
        <v>0.0</v>
      </c>
      <c r="F123">
        <v>1.0</v>
      </c>
      <c r="G123">
        <v>0.0</v>
      </c>
      <c r="H123" s="14">
        <v>34237.0</v>
      </c>
      <c r="I123" s="14">
        <v>24.0</v>
      </c>
      <c r="J123" s="14">
        <v>7.0</v>
      </c>
      <c r="K123" s="14">
        <v>0.0</v>
      </c>
      <c r="L123" s="14">
        <v>12.0</v>
      </c>
      <c r="M123" s="14">
        <v>20.0</v>
      </c>
      <c r="N123" s="14" t="s">
        <v>291</v>
      </c>
      <c r="O123" s="14">
        <v>1.0</v>
      </c>
      <c r="P123" s="14" t="s">
        <v>71</v>
      </c>
      <c r="R123" t="s">
        <v>71</v>
      </c>
      <c r="S123" t="s">
        <v>72</v>
      </c>
      <c r="T123" s="14">
        <v>1.0</v>
      </c>
      <c r="U123" t="s">
        <v>631</v>
      </c>
      <c r="V123" t="s">
        <v>207</v>
      </c>
      <c r="W123" t="s">
        <v>123</v>
      </c>
      <c r="X123" s="14">
        <v>5.0</v>
      </c>
      <c r="Y123" s="14" t="s">
        <v>788</v>
      </c>
      <c r="Z123" s="14" t="s">
        <v>78</v>
      </c>
      <c r="AA123">
        <v>0.0</v>
      </c>
      <c r="AB123">
        <v>0.0</v>
      </c>
      <c r="AC123">
        <v>0.0</v>
      </c>
      <c r="AD123">
        <v>1.0</v>
      </c>
      <c r="AE123">
        <v>0.0</v>
      </c>
      <c r="AF123">
        <v>0.0</v>
      </c>
      <c r="AG123">
        <v>0.0</v>
      </c>
      <c r="AH123">
        <v>0.0</v>
      </c>
      <c r="AI123">
        <v>0.0</v>
      </c>
      <c r="AJ123">
        <v>0.0</v>
      </c>
      <c r="AK123" t="s">
        <v>116</v>
      </c>
      <c r="AL123">
        <v>5.0</v>
      </c>
      <c r="AM123">
        <v>5.0</v>
      </c>
      <c r="AN123" s="14">
        <v>10.0</v>
      </c>
      <c r="AO123" s="14" t="s">
        <v>789</v>
      </c>
      <c r="AP123" t="s">
        <v>84</v>
      </c>
      <c r="AQ123" s="14">
        <v>10.0</v>
      </c>
      <c r="AR123" s="14" t="s">
        <v>790</v>
      </c>
      <c r="AS123" s="14" t="s">
        <v>791</v>
      </c>
      <c r="AT123" s="14" t="s">
        <v>792</v>
      </c>
    </row>
    <row r="124">
      <c r="A124" s="14">
        <v>122.0</v>
      </c>
      <c r="B124">
        <v>1.0</v>
      </c>
      <c r="C124">
        <v>0.0</v>
      </c>
      <c r="D124">
        <v>0.0</v>
      </c>
      <c r="E124">
        <v>0.0</v>
      </c>
      <c r="F124">
        <v>0.0</v>
      </c>
      <c r="G124">
        <v>0.0</v>
      </c>
      <c r="H124" s="14">
        <v>34688.0</v>
      </c>
      <c r="I124" s="14">
        <v>23.0</v>
      </c>
      <c r="J124" s="14">
        <v>9.0</v>
      </c>
      <c r="K124" s="14">
        <v>10.0</v>
      </c>
      <c r="L124" s="14">
        <v>9.0</v>
      </c>
      <c r="M124" s="14">
        <v>20.0</v>
      </c>
      <c r="N124" s="14" t="s">
        <v>134</v>
      </c>
      <c r="O124" s="14">
        <v>0.0</v>
      </c>
      <c r="P124" s="14" t="s">
        <v>129</v>
      </c>
      <c r="R124" t="s">
        <v>129</v>
      </c>
      <c r="S124" t="s">
        <v>793</v>
      </c>
      <c r="T124" s="14">
        <v>1.0</v>
      </c>
      <c r="U124" t="s">
        <v>206</v>
      </c>
      <c r="V124" t="s">
        <v>111</v>
      </c>
      <c r="W124" t="s">
        <v>76</v>
      </c>
      <c r="X124" s="14">
        <v>0.0</v>
      </c>
      <c r="Y124" s="14" t="s">
        <v>794</v>
      </c>
      <c r="Z124" s="14" t="s">
        <v>78</v>
      </c>
      <c r="AA124">
        <v>0.0</v>
      </c>
      <c r="AB124">
        <v>0.0</v>
      </c>
      <c r="AC124">
        <v>0.0</v>
      </c>
      <c r="AD124">
        <v>1.0</v>
      </c>
      <c r="AE124">
        <v>0.0</v>
      </c>
      <c r="AF124">
        <v>0.0</v>
      </c>
      <c r="AG124">
        <v>0.0</v>
      </c>
      <c r="AH124">
        <v>0.0</v>
      </c>
      <c r="AI124">
        <v>0.0</v>
      </c>
      <c r="AJ124">
        <v>0.0</v>
      </c>
      <c r="AK124" t="s">
        <v>97</v>
      </c>
      <c r="AL124">
        <v>30.0</v>
      </c>
      <c r="AM124">
        <v>5.0</v>
      </c>
      <c r="AN124" s="14">
        <v>200.0</v>
      </c>
      <c r="AO124" s="14" t="s">
        <v>795</v>
      </c>
      <c r="AP124" t="s">
        <v>101</v>
      </c>
      <c r="AQ124" s="14">
        <v>9.0</v>
      </c>
      <c r="AR124" s="14" t="s">
        <v>796</v>
      </c>
      <c r="AS124" s="14" t="s">
        <v>797</v>
      </c>
      <c r="AT124" s="14" t="s">
        <v>798</v>
      </c>
    </row>
    <row r="125">
      <c r="A125" s="14">
        <v>123.0</v>
      </c>
      <c r="B125">
        <v>1.0</v>
      </c>
      <c r="C125">
        <v>1.0</v>
      </c>
      <c r="D125">
        <v>0.0</v>
      </c>
      <c r="E125">
        <v>0.0</v>
      </c>
      <c r="F125">
        <v>0.0</v>
      </c>
      <c r="G125">
        <v>0.0</v>
      </c>
      <c r="H125" s="14">
        <v>29094.0</v>
      </c>
      <c r="I125" s="14">
        <v>39.0</v>
      </c>
      <c r="J125" s="14">
        <v>8.0</v>
      </c>
      <c r="K125" s="14">
        <v>0.0</v>
      </c>
      <c r="L125" s="14">
        <v>8.0</v>
      </c>
      <c r="M125" s="14">
        <v>24.0</v>
      </c>
      <c r="N125" s="14" t="s">
        <v>128</v>
      </c>
      <c r="O125" s="14">
        <v>0.0</v>
      </c>
      <c r="P125" s="14" t="s">
        <v>205</v>
      </c>
      <c r="R125" t="s">
        <v>205</v>
      </c>
      <c r="S125" t="s">
        <v>90</v>
      </c>
      <c r="T125" s="14">
        <v>1.0</v>
      </c>
      <c r="U125" t="s">
        <v>315</v>
      </c>
      <c r="V125" t="s">
        <v>111</v>
      </c>
      <c r="W125" t="s">
        <v>123</v>
      </c>
      <c r="X125" s="14">
        <v>20.0</v>
      </c>
      <c r="Y125" s="14" t="s">
        <v>674</v>
      </c>
      <c r="Z125" s="14" t="s">
        <v>78</v>
      </c>
      <c r="AA125">
        <v>0.0</v>
      </c>
      <c r="AB125">
        <v>0.0</v>
      </c>
      <c r="AC125">
        <v>1.0</v>
      </c>
      <c r="AD125">
        <v>0.0</v>
      </c>
      <c r="AE125">
        <v>1.0</v>
      </c>
      <c r="AF125">
        <v>0.0</v>
      </c>
      <c r="AG125">
        <v>0.0</v>
      </c>
      <c r="AH125">
        <v>0.0</v>
      </c>
      <c r="AI125">
        <v>0.0</v>
      </c>
      <c r="AJ125">
        <v>0.0</v>
      </c>
      <c r="AK125" t="s">
        <v>665</v>
      </c>
      <c r="AL125">
        <v>6.0</v>
      </c>
      <c r="AM125">
        <v>6.0</v>
      </c>
      <c r="AN125" s="14">
        <v>15.0</v>
      </c>
      <c r="AO125" s="14" t="s">
        <v>799</v>
      </c>
      <c r="AP125" t="s">
        <v>101</v>
      </c>
      <c r="AQ125" s="14">
        <v>10.0</v>
      </c>
      <c r="AR125" s="14" t="s">
        <v>800</v>
      </c>
      <c r="AS125" s="14" t="s">
        <v>801</v>
      </c>
      <c r="AT125" s="14" t="s">
        <v>802</v>
      </c>
    </row>
    <row r="126">
      <c r="A126" s="14">
        <v>124.0</v>
      </c>
      <c r="B126">
        <v>1.0</v>
      </c>
      <c r="C126">
        <v>0.0</v>
      </c>
      <c r="D126">
        <v>0.0</v>
      </c>
      <c r="E126">
        <v>0.0</v>
      </c>
      <c r="F126">
        <v>1.0</v>
      </c>
      <c r="G126">
        <v>0.0</v>
      </c>
      <c r="H126" s="14">
        <v>29489.0</v>
      </c>
      <c r="I126" s="14">
        <v>37.0</v>
      </c>
      <c r="J126" s="14">
        <v>8.0</v>
      </c>
      <c r="K126" s="14">
        <v>30.0</v>
      </c>
      <c r="L126" s="14">
        <v>10.0</v>
      </c>
      <c r="M126" s="14">
        <v>3.0</v>
      </c>
      <c r="N126" s="14" t="s">
        <v>405</v>
      </c>
      <c r="O126" s="14">
        <v>0.0</v>
      </c>
      <c r="P126" s="14" t="s">
        <v>129</v>
      </c>
      <c r="R126" t="s">
        <v>129</v>
      </c>
      <c r="S126" t="s">
        <v>135</v>
      </c>
      <c r="T126" s="14">
        <v>1.0</v>
      </c>
      <c r="U126" t="s">
        <v>803</v>
      </c>
      <c r="V126" t="s">
        <v>75</v>
      </c>
      <c r="W126" t="s">
        <v>457</v>
      </c>
      <c r="X126" s="14">
        <v>10.0</v>
      </c>
      <c r="Y126" s="14" t="s">
        <v>804</v>
      </c>
      <c r="Z126" s="14" t="s">
        <v>114</v>
      </c>
      <c r="AA126">
        <v>0.0</v>
      </c>
      <c r="AB126">
        <v>1.0</v>
      </c>
      <c r="AC126">
        <v>0.0</v>
      </c>
      <c r="AD126">
        <v>0.0</v>
      </c>
      <c r="AE126">
        <v>0.0</v>
      </c>
      <c r="AF126">
        <v>0.0</v>
      </c>
      <c r="AG126">
        <v>0.0</v>
      </c>
      <c r="AH126">
        <v>0.0</v>
      </c>
      <c r="AI126">
        <v>0.0</v>
      </c>
      <c r="AJ126">
        <v>0.0</v>
      </c>
      <c r="AK126" t="s">
        <v>237</v>
      </c>
      <c r="AL126">
        <v>6.0</v>
      </c>
      <c r="AM126">
        <v>4.0</v>
      </c>
      <c r="AN126" s="14">
        <v>150.0</v>
      </c>
      <c r="AO126" s="14" t="s">
        <v>805</v>
      </c>
      <c r="AP126" t="s">
        <v>84</v>
      </c>
      <c r="AQ126" s="14">
        <v>10.0</v>
      </c>
      <c r="AR126" s="14" t="s">
        <v>806</v>
      </c>
      <c r="AS126" s="14" t="s">
        <v>540</v>
      </c>
      <c r="AT126" s="14" t="s">
        <v>807</v>
      </c>
    </row>
    <row r="127">
      <c r="A127" s="14">
        <v>125.0</v>
      </c>
      <c r="B127">
        <v>1.0</v>
      </c>
      <c r="C127">
        <v>0.0</v>
      </c>
      <c r="D127">
        <v>0.0</v>
      </c>
      <c r="E127">
        <v>1.0</v>
      </c>
      <c r="F127">
        <v>0.0</v>
      </c>
      <c r="G127">
        <v>0.0</v>
      </c>
      <c r="H127" s="14">
        <v>33476.0</v>
      </c>
      <c r="I127" s="14">
        <v>27.0</v>
      </c>
      <c r="J127" s="14">
        <v>8.0</v>
      </c>
      <c r="K127" s="14">
        <v>60.0</v>
      </c>
      <c r="L127" s="14">
        <v>10.0</v>
      </c>
      <c r="M127" s="14">
        <v>10.0</v>
      </c>
      <c r="N127" s="14" t="s">
        <v>70</v>
      </c>
      <c r="O127" s="14">
        <v>0.0</v>
      </c>
      <c r="P127" s="14" t="s">
        <v>193</v>
      </c>
      <c r="R127" t="s">
        <v>193</v>
      </c>
      <c r="S127" t="s">
        <v>72</v>
      </c>
      <c r="T127" s="14">
        <v>1.0</v>
      </c>
      <c r="U127" t="s">
        <v>315</v>
      </c>
      <c r="V127" t="s">
        <v>75</v>
      </c>
      <c r="W127" t="s">
        <v>123</v>
      </c>
      <c r="X127" s="14">
        <v>5.0</v>
      </c>
      <c r="Y127" s="14" t="s">
        <v>101</v>
      </c>
      <c r="Z127" s="14" t="s">
        <v>114</v>
      </c>
      <c r="AA127">
        <v>0.0</v>
      </c>
      <c r="AB127">
        <v>0.0</v>
      </c>
      <c r="AC127">
        <v>0.0</v>
      </c>
      <c r="AD127">
        <v>0.0</v>
      </c>
      <c r="AE127">
        <v>0.0</v>
      </c>
      <c r="AF127">
        <v>1.0</v>
      </c>
      <c r="AG127">
        <v>0.0</v>
      </c>
      <c r="AH127">
        <v>0.0</v>
      </c>
      <c r="AI127">
        <v>0.0</v>
      </c>
      <c r="AJ127">
        <v>0.0</v>
      </c>
      <c r="AK127" t="s">
        <v>79</v>
      </c>
      <c r="AL127">
        <v>10.0</v>
      </c>
      <c r="AM127">
        <v>6.0</v>
      </c>
      <c r="AN127" s="14">
        <v>8.0</v>
      </c>
      <c r="AO127" s="14" t="s">
        <v>808</v>
      </c>
      <c r="AP127" t="s">
        <v>101</v>
      </c>
      <c r="AQ127" s="14">
        <v>9.0</v>
      </c>
      <c r="AR127" s="14" t="s">
        <v>809</v>
      </c>
    </row>
    <row r="128">
      <c r="A128" s="14">
        <v>126.0</v>
      </c>
      <c r="B128">
        <v>0.0</v>
      </c>
      <c r="C128">
        <v>0.0</v>
      </c>
      <c r="D128">
        <v>0.0</v>
      </c>
      <c r="E128">
        <v>0.0</v>
      </c>
      <c r="F128">
        <v>1.0</v>
      </c>
      <c r="G128">
        <v>0.0</v>
      </c>
      <c r="H128" s="14">
        <v>32011.0</v>
      </c>
      <c r="I128" s="14">
        <v>31.0</v>
      </c>
      <c r="J128" s="14">
        <v>7.0</v>
      </c>
      <c r="K128" s="14">
        <v>0.0</v>
      </c>
      <c r="L128" s="14">
        <v>12.0</v>
      </c>
      <c r="M128" s="14">
        <v>0.0</v>
      </c>
      <c r="N128" s="14" t="s">
        <v>167</v>
      </c>
      <c r="O128" s="14">
        <v>1.0</v>
      </c>
      <c r="P128" s="14" t="s">
        <v>193</v>
      </c>
      <c r="R128" t="s">
        <v>193</v>
      </c>
      <c r="S128" t="s">
        <v>130</v>
      </c>
      <c r="T128" s="14">
        <v>1.0</v>
      </c>
      <c r="U128" t="s">
        <v>315</v>
      </c>
      <c r="V128" t="s">
        <v>147</v>
      </c>
      <c r="W128" t="s">
        <v>123</v>
      </c>
      <c r="X128" s="14">
        <v>7.0</v>
      </c>
      <c r="Y128" s="14" t="s">
        <v>719</v>
      </c>
      <c r="Z128" s="14" t="s">
        <v>114</v>
      </c>
      <c r="AA128">
        <v>0.0</v>
      </c>
      <c r="AB128">
        <v>0.0</v>
      </c>
      <c r="AC128">
        <v>0.0</v>
      </c>
      <c r="AD128">
        <v>1.0</v>
      </c>
      <c r="AE128">
        <v>0.0</v>
      </c>
      <c r="AF128">
        <v>0.0</v>
      </c>
      <c r="AG128">
        <v>0.0</v>
      </c>
      <c r="AH128">
        <v>0.0</v>
      </c>
      <c r="AI128">
        <v>0.0</v>
      </c>
      <c r="AJ128">
        <v>0.0</v>
      </c>
      <c r="AK128" t="s">
        <v>97</v>
      </c>
      <c r="AL128">
        <v>15.0</v>
      </c>
      <c r="AM128">
        <v>10.0</v>
      </c>
      <c r="AN128" s="14">
        <v>20.0</v>
      </c>
      <c r="AO128" s="14" t="s">
        <v>719</v>
      </c>
      <c r="AP128" t="s">
        <v>84</v>
      </c>
      <c r="AQ128" s="14">
        <v>9.0</v>
      </c>
      <c r="AR128" s="14" t="s">
        <v>719</v>
      </c>
      <c r="AS128" s="14" t="s">
        <v>719</v>
      </c>
      <c r="AT128" s="14" t="s">
        <v>719</v>
      </c>
    </row>
    <row r="129">
      <c r="A129" s="14">
        <v>127.0</v>
      </c>
      <c r="B129">
        <v>1.0</v>
      </c>
      <c r="C129">
        <v>0.0</v>
      </c>
      <c r="D129">
        <v>0.0</v>
      </c>
      <c r="E129">
        <v>0.0</v>
      </c>
      <c r="F129">
        <v>0.0</v>
      </c>
      <c r="G129">
        <v>0.0</v>
      </c>
      <c r="H129" s="14">
        <v>34037.0</v>
      </c>
      <c r="I129" s="14">
        <v>25.0</v>
      </c>
      <c r="J129" s="14">
        <v>7.0</v>
      </c>
      <c r="K129" s="14">
        <v>60.0</v>
      </c>
      <c r="L129" s="14">
        <v>11.0</v>
      </c>
      <c r="M129" s="14">
        <v>6.0</v>
      </c>
      <c r="N129" s="14" t="s">
        <v>167</v>
      </c>
      <c r="O129" s="14">
        <v>0.0</v>
      </c>
      <c r="P129" s="14" t="s">
        <v>71</v>
      </c>
      <c r="R129" t="s">
        <v>71</v>
      </c>
      <c r="S129" t="s">
        <v>130</v>
      </c>
      <c r="T129" s="14">
        <v>1.0</v>
      </c>
      <c r="U129" t="s">
        <v>315</v>
      </c>
      <c r="V129" t="s">
        <v>111</v>
      </c>
      <c r="W129" t="s">
        <v>123</v>
      </c>
      <c r="X129" s="14">
        <v>3.0</v>
      </c>
      <c r="Y129" s="14" t="s">
        <v>810</v>
      </c>
      <c r="Z129" s="14" t="s">
        <v>114</v>
      </c>
      <c r="AA129">
        <v>0.0</v>
      </c>
      <c r="AB129">
        <v>0.0</v>
      </c>
      <c r="AC129">
        <v>0.0</v>
      </c>
      <c r="AD129">
        <v>1.0</v>
      </c>
      <c r="AE129">
        <v>0.0</v>
      </c>
      <c r="AF129">
        <v>0.0</v>
      </c>
      <c r="AG129">
        <v>0.0</v>
      </c>
      <c r="AH129">
        <v>0.0</v>
      </c>
      <c r="AI129">
        <v>0.0</v>
      </c>
      <c r="AJ129">
        <v>0.0</v>
      </c>
      <c r="AK129" t="s">
        <v>97</v>
      </c>
      <c r="AL129">
        <v>5.0</v>
      </c>
      <c r="AM129">
        <v>1.0</v>
      </c>
      <c r="AN129" s="14">
        <v>10.0</v>
      </c>
      <c r="AO129" s="14" t="s">
        <v>811</v>
      </c>
      <c r="AP129" t="s">
        <v>84</v>
      </c>
      <c r="AQ129" s="14">
        <v>10.0</v>
      </c>
      <c r="AR129" s="14" t="s">
        <v>812</v>
      </c>
      <c r="AS129" s="14" t="s">
        <v>813</v>
      </c>
    </row>
    <row r="130">
      <c r="A130" s="14">
        <v>128.0</v>
      </c>
      <c r="B130">
        <v>1.0</v>
      </c>
      <c r="C130">
        <v>1.0</v>
      </c>
      <c r="D130">
        <v>0.0</v>
      </c>
      <c r="E130">
        <v>0.0</v>
      </c>
      <c r="F130">
        <v>1.0</v>
      </c>
      <c r="G130">
        <v>0.0</v>
      </c>
      <c r="H130" s="14">
        <v>28828.0</v>
      </c>
      <c r="I130" s="14">
        <v>39.0</v>
      </c>
      <c r="J130" s="14">
        <v>5.0</v>
      </c>
      <c r="K130" s="14">
        <v>30.0</v>
      </c>
      <c r="L130" s="14">
        <v>16.0</v>
      </c>
      <c r="M130" s="14">
        <v>50.0</v>
      </c>
      <c r="N130" s="14" t="s">
        <v>128</v>
      </c>
      <c r="O130" s="14">
        <v>1.0</v>
      </c>
      <c r="P130" s="14" t="s">
        <v>89</v>
      </c>
      <c r="R130" t="s">
        <v>89</v>
      </c>
      <c r="S130" t="s">
        <v>90</v>
      </c>
      <c r="T130" s="14">
        <v>1.0</v>
      </c>
      <c r="U130" t="s">
        <v>577</v>
      </c>
      <c r="V130" t="s">
        <v>75</v>
      </c>
      <c r="W130" t="s">
        <v>814</v>
      </c>
      <c r="X130" s="14">
        <v>13.0</v>
      </c>
      <c r="Y130" s="14" t="s">
        <v>815</v>
      </c>
      <c r="Z130" s="14" t="s">
        <v>114</v>
      </c>
      <c r="AA130">
        <v>0.0</v>
      </c>
      <c r="AB130">
        <v>0.0</v>
      </c>
      <c r="AC130">
        <v>0.0</v>
      </c>
      <c r="AD130">
        <v>1.0</v>
      </c>
      <c r="AE130">
        <v>0.0</v>
      </c>
      <c r="AF130">
        <v>0.0</v>
      </c>
      <c r="AG130">
        <v>0.0</v>
      </c>
      <c r="AH130">
        <v>0.0</v>
      </c>
      <c r="AI130">
        <v>0.0</v>
      </c>
      <c r="AJ130">
        <v>0.0</v>
      </c>
      <c r="AK130" t="s">
        <v>97</v>
      </c>
      <c r="AL130">
        <v>6.0</v>
      </c>
      <c r="AM130">
        <v>10.0</v>
      </c>
      <c r="AN130" s="14">
        <v>20.0</v>
      </c>
      <c r="AO130" s="14" t="s">
        <v>816</v>
      </c>
      <c r="AP130" t="s">
        <v>294</v>
      </c>
      <c r="AQ130" s="14">
        <v>10.0</v>
      </c>
      <c r="AR130" s="14" t="s">
        <v>817</v>
      </c>
      <c r="AS130" s="14" t="s">
        <v>818</v>
      </c>
      <c r="AT130" s="14" t="s">
        <v>819</v>
      </c>
    </row>
    <row r="131">
      <c r="A131" s="14">
        <v>129.0</v>
      </c>
      <c r="B131">
        <v>1.0</v>
      </c>
      <c r="C131">
        <v>0.0</v>
      </c>
      <c r="D131">
        <v>0.0</v>
      </c>
      <c r="E131">
        <v>0.0</v>
      </c>
      <c r="F131">
        <v>0.0</v>
      </c>
      <c r="G131">
        <v>0.0</v>
      </c>
      <c r="I131" s="14"/>
      <c r="J131" s="14">
        <v>8.0</v>
      </c>
      <c r="K131" s="14">
        <v>90.0</v>
      </c>
      <c r="L131" s="14">
        <v>6.0</v>
      </c>
      <c r="M131" s="14">
        <v>4.0</v>
      </c>
      <c r="N131" s="14" t="s">
        <v>128</v>
      </c>
      <c r="O131" s="14">
        <v>0.0</v>
      </c>
      <c r="P131" s="14" t="s">
        <v>108</v>
      </c>
      <c r="R131" t="s">
        <v>108</v>
      </c>
      <c r="S131" t="s">
        <v>90</v>
      </c>
      <c r="T131" s="14">
        <v>1.0</v>
      </c>
      <c r="U131" t="s">
        <v>315</v>
      </c>
      <c r="V131" t="s">
        <v>111</v>
      </c>
      <c r="W131" t="s">
        <v>123</v>
      </c>
      <c r="X131" s="14">
        <v>10.0</v>
      </c>
      <c r="Y131" s="14" t="s">
        <v>820</v>
      </c>
      <c r="Z131" s="14" t="s">
        <v>114</v>
      </c>
      <c r="AA131">
        <v>0.0</v>
      </c>
      <c r="AB131">
        <v>0.0</v>
      </c>
      <c r="AC131">
        <v>0.0</v>
      </c>
      <c r="AD131">
        <v>1.0</v>
      </c>
      <c r="AE131">
        <v>0.0</v>
      </c>
      <c r="AF131">
        <v>0.0</v>
      </c>
      <c r="AG131">
        <v>0.0</v>
      </c>
      <c r="AH131">
        <v>0.0</v>
      </c>
      <c r="AI131">
        <v>0.0</v>
      </c>
      <c r="AJ131">
        <v>0.0</v>
      </c>
      <c r="AK131" t="s">
        <v>116</v>
      </c>
      <c r="AL131">
        <v>6.0</v>
      </c>
      <c r="AM131">
        <v>4.0</v>
      </c>
      <c r="AN131" s="14">
        <v>30.0</v>
      </c>
      <c r="AO131" s="14" t="s">
        <v>821</v>
      </c>
      <c r="AP131" t="s">
        <v>84</v>
      </c>
      <c r="AQ131" s="14">
        <v>9.0</v>
      </c>
      <c r="AR131" s="14" t="s">
        <v>822</v>
      </c>
    </row>
    <row r="132">
      <c r="A132" s="14">
        <v>130.0</v>
      </c>
      <c r="B132">
        <v>1.0</v>
      </c>
      <c r="C132">
        <v>0.0</v>
      </c>
      <c r="D132">
        <v>0.0</v>
      </c>
      <c r="E132">
        <v>0.0</v>
      </c>
      <c r="F132">
        <v>1.0</v>
      </c>
      <c r="G132">
        <v>0.0</v>
      </c>
      <c r="H132" s="14">
        <v>31656.0</v>
      </c>
      <c r="I132" s="14">
        <v>32.0</v>
      </c>
      <c r="J132" s="14">
        <v>7.0</v>
      </c>
      <c r="K132" s="14">
        <v>0.0</v>
      </c>
      <c r="L132" s="14">
        <v>14.0</v>
      </c>
      <c r="M132" s="14">
        <v>12.0</v>
      </c>
      <c r="N132" s="14" t="s">
        <v>437</v>
      </c>
      <c r="O132" s="14">
        <v>0.0</v>
      </c>
      <c r="P132" s="14" t="s">
        <v>108</v>
      </c>
      <c r="R132" t="s">
        <v>108</v>
      </c>
      <c r="S132" t="s">
        <v>130</v>
      </c>
      <c r="T132" s="14">
        <v>0.0</v>
      </c>
      <c r="Z132" s="14" t="s">
        <v>114</v>
      </c>
      <c r="AA132">
        <v>0.0</v>
      </c>
      <c r="AB132">
        <v>0.0</v>
      </c>
      <c r="AC132">
        <v>1.0</v>
      </c>
      <c r="AD132">
        <v>0.0</v>
      </c>
      <c r="AE132">
        <v>0.0</v>
      </c>
      <c r="AF132">
        <v>0.0</v>
      </c>
      <c r="AG132">
        <v>0.0</v>
      </c>
      <c r="AH132">
        <v>0.0</v>
      </c>
      <c r="AI132">
        <v>0.0</v>
      </c>
      <c r="AJ132">
        <v>0.0</v>
      </c>
      <c r="AK132" t="s">
        <v>97</v>
      </c>
      <c r="AL132">
        <v>6.0</v>
      </c>
      <c r="AM132">
        <v>6.0</v>
      </c>
      <c r="AN132" s="14">
        <v>12.0</v>
      </c>
      <c r="AO132" s="14" t="s">
        <v>823</v>
      </c>
      <c r="AP132" t="s">
        <v>824</v>
      </c>
      <c r="AQ132" s="14">
        <v>7.0</v>
      </c>
      <c r="AR132" s="14" t="s">
        <v>825</v>
      </c>
    </row>
    <row r="133">
      <c r="A133" s="14">
        <v>131.0</v>
      </c>
      <c r="B133">
        <v>0.0</v>
      </c>
      <c r="C133">
        <v>1.0</v>
      </c>
      <c r="D133">
        <v>0.0</v>
      </c>
      <c r="E133">
        <v>0.0</v>
      </c>
      <c r="F133">
        <v>0.0</v>
      </c>
      <c r="G133">
        <v>0.0</v>
      </c>
      <c r="H133" s="14">
        <v>24061.0</v>
      </c>
      <c r="I133" s="14">
        <v>52.0</v>
      </c>
      <c r="J133" s="14">
        <v>8.0</v>
      </c>
      <c r="K133" s="14">
        <v>0.0</v>
      </c>
      <c r="L133" s="14">
        <v>7.0</v>
      </c>
      <c r="M133" s="14">
        <v>0.0</v>
      </c>
      <c r="N133" s="14" t="s">
        <v>120</v>
      </c>
      <c r="O133" s="14">
        <v>1.0</v>
      </c>
      <c r="P133" s="14" t="s">
        <v>89</v>
      </c>
      <c r="R133" t="s">
        <v>89</v>
      </c>
      <c r="S133" t="s">
        <v>90</v>
      </c>
      <c r="T133" s="14">
        <v>1.0</v>
      </c>
      <c r="U133" t="s">
        <v>36</v>
      </c>
      <c r="V133" t="s">
        <v>111</v>
      </c>
      <c r="W133" t="s">
        <v>684</v>
      </c>
      <c r="X133" s="14">
        <v>20.0</v>
      </c>
      <c r="Y133" s="14" t="s">
        <v>826</v>
      </c>
      <c r="Z133" s="14" t="s">
        <v>96</v>
      </c>
      <c r="AA133">
        <v>0.0</v>
      </c>
      <c r="AB133">
        <v>0.0</v>
      </c>
      <c r="AC133">
        <v>0.0</v>
      </c>
      <c r="AD133">
        <v>0.0</v>
      </c>
      <c r="AE133">
        <v>1.0</v>
      </c>
      <c r="AF133">
        <v>0.0</v>
      </c>
      <c r="AG133">
        <v>0.0</v>
      </c>
      <c r="AH133">
        <v>0.0</v>
      </c>
      <c r="AI133">
        <v>0.0</v>
      </c>
      <c r="AJ133">
        <v>0.0</v>
      </c>
      <c r="AK133" t="s">
        <v>79</v>
      </c>
      <c r="AL133">
        <v>6.0</v>
      </c>
      <c r="AM133">
        <v>10.0</v>
      </c>
      <c r="AN133" s="14">
        <v>12.0</v>
      </c>
      <c r="AO133" s="14" t="s">
        <v>827</v>
      </c>
      <c r="AP133" t="s">
        <v>101</v>
      </c>
      <c r="AQ133" s="14">
        <v>9.0</v>
      </c>
      <c r="AR133" s="14" t="s">
        <v>828</v>
      </c>
      <c r="AS133" s="14" t="s">
        <v>829</v>
      </c>
      <c r="AT133" s="14" t="s">
        <v>830</v>
      </c>
    </row>
    <row r="134">
      <c r="A134" s="14">
        <v>132.0</v>
      </c>
      <c r="B134">
        <v>1.0</v>
      </c>
      <c r="C134">
        <v>0.0</v>
      </c>
      <c r="D134">
        <v>0.0</v>
      </c>
      <c r="E134">
        <v>0.0</v>
      </c>
      <c r="F134">
        <v>1.0</v>
      </c>
      <c r="G134">
        <v>0.0</v>
      </c>
      <c r="H134" s="14">
        <v>29906.0</v>
      </c>
      <c r="I134" s="14">
        <v>36.0</v>
      </c>
      <c r="J134" s="14">
        <v>6.0</v>
      </c>
      <c r="K134" s="14">
        <v>0.0</v>
      </c>
      <c r="L134" s="14">
        <v>10.0</v>
      </c>
      <c r="M134" s="14">
        <v>12.0</v>
      </c>
      <c r="N134" s="14" t="s">
        <v>192</v>
      </c>
      <c r="O134" s="14">
        <v>1.0</v>
      </c>
      <c r="P134" s="14" t="s">
        <v>172</v>
      </c>
      <c r="R134" t="s">
        <v>172</v>
      </c>
      <c r="S134" t="s">
        <v>90</v>
      </c>
      <c r="T134" s="14">
        <v>1.0</v>
      </c>
      <c r="U134" t="s">
        <v>315</v>
      </c>
      <c r="V134" t="s">
        <v>207</v>
      </c>
      <c r="W134" t="s">
        <v>228</v>
      </c>
      <c r="X134" s="14">
        <v>1.0</v>
      </c>
      <c r="Y134" s="14" t="s">
        <v>831</v>
      </c>
      <c r="Z134" s="14" t="s">
        <v>464</v>
      </c>
      <c r="AA134">
        <v>0.0</v>
      </c>
      <c r="AB134">
        <v>0.0</v>
      </c>
      <c r="AC134">
        <v>0.0</v>
      </c>
      <c r="AD134">
        <v>0.0</v>
      </c>
      <c r="AE134">
        <v>0.0</v>
      </c>
      <c r="AF134">
        <v>0.0</v>
      </c>
      <c r="AG134">
        <v>0.0</v>
      </c>
      <c r="AH134">
        <v>0.0</v>
      </c>
      <c r="AI134">
        <v>0.0</v>
      </c>
      <c r="AJ134">
        <v>1.0</v>
      </c>
      <c r="AK134" t="s">
        <v>97</v>
      </c>
      <c r="AL134">
        <v>6.0</v>
      </c>
      <c r="AM134">
        <v>6.0</v>
      </c>
      <c r="AN134" s="14">
        <v>25.0</v>
      </c>
      <c r="AO134" s="14" t="s">
        <v>833</v>
      </c>
      <c r="AP134" t="s">
        <v>292</v>
      </c>
      <c r="AQ134" s="14">
        <v>10.0</v>
      </c>
      <c r="AR134" s="14" t="s">
        <v>834</v>
      </c>
      <c r="AS134" s="14" t="s">
        <v>835</v>
      </c>
      <c r="AT134" s="14" t="s">
        <v>836</v>
      </c>
    </row>
    <row r="135">
      <c r="A135" s="14">
        <v>133.0</v>
      </c>
      <c r="B135">
        <v>0.0</v>
      </c>
      <c r="C135">
        <v>1.0</v>
      </c>
      <c r="D135">
        <v>0.0</v>
      </c>
      <c r="E135">
        <v>0.0</v>
      </c>
      <c r="F135">
        <v>0.0</v>
      </c>
      <c r="G135">
        <v>0.0</v>
      </c>
      <c r="H135" s="14">
        <v>31994.0</v>
      </c>
      <c r="I135" s="14">
        <v>31.0</v>
      </c>
      <c r="J135" s="14">
        <v>8.0</v>
      </c>
      <c r="K135" s="14">
        <v>120.0</v>
      </c>
      <c r="L135" s="14">
        <v>14.0</v>
      </c>
      <c r="M135" s="14">
        <v>10.0</v>
      </c>
      <c r="N135" s="14" t="s">
        <v>405</v>
      </c>
      <c r="O135" s="14">
        <v>0.0</v>
      </c>
      <c r="P135" s="14" t="s">
        <v>491</v>
      </c>
      <c r="R135" t="s">
        <v>491</v>
      </c>
      <c r="S135" t="s">
        <v>72</v>
      </c>
      <c r="T135" s="14">
        <v>1.0</v>
      </c>
      <c r="U135" t="s">
        <v>224</v>
      </c>
      <c r="V135" t="s">
        <v>111</v>
      </c>
      <c r="W135" t="s">
        <v>123</v>
      </c>
      <c r="X135" s="14">
        <v>7.0</v>
      </c>
      <c r="Y135" s="14" t="s">
        <v>837</v>
      </c>
      <c r="Z135" s="14" t="s">
        <v>78</v>
      </c>
      <c r="AA135">
        <v>0.0</v>
      </c>
      <c r="AB135">
        <v>0.0</v>
      </c>
      <c r="AC135">
        <v>0.0</v>
      </c>
      <c r="AD135">
        <v>0.0</v>
      </c>
      <c r="AE135">
        <v>0.0</v>
      </c>
      <c r="AF135">
        <v>1.0</v>
      </c>
      <c r="AG135">
        <v>0.0</v>
      </c>
      <c r="AH135">
        <v>0.0</v>
      </c>
      <c r="AI135">
        <v>0.0</v>
      </c>
      <c r="AJ135">
        <v>0.0</v>
      </c>
      <c r="AK135" t="s">
        <v>79</v>
      </c>
      <c r="AL135">
        <v>5.0</v>
      </c>
      <c r="AM135">
        <v>4.0</v>
      </c>
      <c r="AN135" s="14">
        <v>10.0</v>
      </c>
      <c r="AO135" s="14" t="s">
        <v>838</v>
      </c>
      <c r="AP135" t="s">
        <v>101</v>
      </c>
      <c r="AQ135" s="14">
        <v>9.0</v>
      </c>
      <c r="AR135" s="14" t="s">
        <v>839</v>
      </c>
      <c r="AS135" s="14" t="s">
        <v>840</v>
      </c>
    </row>
    <row r="136">
      <c r="A136" s="14">
        <v>134.0</v>
      </c>
      <c r="B136">
        <v>0.0</v>
      </c>
      <c r="C136">
        <v>1.0</v>
      </c>
      <c r="D136">
        <v>0.0</v>
      </c>
      <c r="E136">
        <v>0.0</v>
      </c>
      <c r="F136">
        <v>1.0</v>
      </c>
      <c r="G136">
        <v>0.0</v>
      </c>
      <c r="H136" s="14">
        <v>34615.0</v>
      </c>
      <c r="I136" s="14">
        <v>23.0</v>
      </c>
      <c r="J136" s="14">
        <v>6.0</v>
      </c>
      <c r="K136" s="14">
        <v>240.0</v>
      </c>
      <c r="L136" s="14">
        <v>10.0</v>
      </c>
      <c r="M136" s="14">
        <v>20.0</v>
      </c>
      <c r="N136" s="14" t="s">
        <v>327</v>
      </c>
      <c r="O136" s="14">
        <v>1.0</v>
      </c>
      <c r="P136" s="14" t="s">
        <v>108</v>
      </c>
      <c r="R136" t="s">
        <v>108</v>
      </c>
      <c r="S136" t="s">
        <v>130</v>
      </c>
      <c r="T136" s="14">
        <v>1.0</v>
      </c>
      <c r="U136" t="s">
        <v>224</v>
      </c>
      <c r="V136" t="s">
        <v>841</v>
      </c>
      <c r="W136" t="s">
        <v>123</v>
      </c>
      <c r="X136" s="14">
        <v>2.0</v>
      </c>
      <c r="Y136" s="14" t="s">
        <v>842</v>
      </c>
      <c r="Z136" s="14" t="s">
        <v>78</v>
      </c>
      <c r="AA136">
        <v>0.0</v>
      </c>
      <c r="AB136">
        <v>0.0</v>
      </c>
      <c r="AC136">
        <v>0.0</v>
      </c>
      <c r="AD136">
        <v>1.0</v>
      </c>
      <c r="AE136">
        <v>0.0</v>
      </c>
      <c r="AF136">
        <v>0.0</v>
      </c>
      <c r="AG136">
        <v>0.0</v>
      </c>
      <c r="AH136">
        <v>0.0</v>
      </c>
      <c r="AI136">
        <v>0.0</v>
      </c>
      <c r="AJ136">
        <v>0.0</v>
      </c>
      <c r="AK136" t="s">
        <v>97</v>
      </c>
      <c r="AL136">
        <v>5.0</v>
      </c>
      <c r="AM136">
        <v>6.0</v>
      </c>
      <c r="AN136" s="14">
        <v>300.0</v>
      </c>
      <c r="AO136" s="14" t="s">
        <v>843</v>
      </c>
      <c r="AP136" t="s">
        <v>101</v>
      </c>
      <c r="AQ136" s="14">
        <v>10.0</v>
      </c>
      <c r="AR136" s="14" t="s">
        <v>844</v>
      </c>
      <c r="AS136" s="14" t="s">
        <v>845</v>
      </c>
    </row>
    <row r="137">
      <c r="A137" s="14">
        <v>135.0</v>
      </c>
      <c r="B137">
        <v>1.0</v>
      </c>
      <c r="C137">
        <v>1.0</v>
      </c>
      <c r="D137">
        <v>1.0</v>
      </c>
      <c r="E137">
        <v>0.0</v>
      </c>
      <c r="F137">
        <v>1.0</v>
      </c>
      <c r="G137">
        <v>0.0</v>
      </c>
      <c r="H137" s="14">
        <v>33885.0</v>
      </c>
      <c r="I137" s="14">
        <v>25.0</v>
      </c>
      <c r="J137" s="14">
        <v>6.0</v>
      </c>
      <c r="K137" s="14">
        <v>60.0</v>
      </c>
      <c r="L137" s="14">
        <v>8.0</v>
      </c>
      <c r="M137" s="14">
        <v>3.0</v>
      </c>
      <c r="N137" s="14" t="s">
        <v>106</v>
      </c>
      <c r="O137" s="14">
        <v>1.0</v>
      </c>
      <c r="P137" s="14" t="s">
        <v>129</v>
      </c>
      <c r="R137" t="s">
        <v>129</v>
      </c>
      <c r="S137" t="s">
        <v>130</v>
      </c>
      <c r="T137" s="14">
        <v>1.0</v>
      </c>
      <c r="U137" t="s">
        <v>315</v>
      </c>
      <c r="V137" t="s">
        <v>841</v>
      </c>
      <c r="W137" t="s">
        <v>846</v>
      </c>
      <c r="X137" s="14">
        <v>2.0</v>
      </c>
      <c r="Y137" s="14" t="s">
        <v>847</v>
      </c>
      <c r="Z137" s="14" t="s">
        <v>78</v>
      </c>
      <c r="AA137">
        <v>0.0</v>
      </c>
      <c r="AB137">
        <v>0.0</v>
      </c>
      <c r="AC137">
        <v>0.0</v>
      </c>
      <c r="AD137">
        <v>0.0</v>
      </c>
      <c r="AE137">
        <v>0.0</v>
      </c>
      <c r="AF137">
        <v>1.0</v>
      </c>
      <c r="AG137">
        <v>0.0</v>
      </c>
      <c r="AH137">
        <v>0.0</v>
      </c>
      <c r="AI137">
        <v>0.0</v>
      </c>
      <c r="AJ137">
        <v>0.0</v>
      </c>
      <c r="AK137" t="s">
        <v>79</v>
      </c>
      <c r="AL137">
        <v>3.0</v>
      </c>
      <c r="AM137">
        <v>4.0</v>
      </c>
      <c r="AN137" s="14">
        <v>3.0</v>
      </c>
      <c r="AO137" s="14" t="s">
        <v>848</v>
      </c>
      <c r="AP137" t="s">
        <v>84</v>
      </c>
      <c r="AQ137" s="14">
        <v>10.0</v>
      </c>
      <c r="AR137" s="14" t="s">
        <v>849</v>
      </c>
    </row>
    <row r="138">
      <c r="A138" s="14">
        <v>136.0</v>
      </c>
      <c r="B138">
        <v>1.0</v>
      </c>
      <c r="C138">
        <v>0.0</v>
      </c>
      <c r="D138">
        <v>0.0</v>
      </c>
      <c r="E138">
        <v>0.0</v>
      </c>
      <c r="F138">
        <v>0.0</v>
      </c>
      <c r="G138">
        <v>0.0</v>
      </c>
      <c r="H138" s="14">
        <v>33877.0</v>
      </c>
      <c r="I138" s="14">
        <v>25.0</v>
      </c>
      <c r="J138" s="14">
        <v>10.0</v>
      </c>
      <c r="K138" s="14">
        <v>30.0</v>
      </c>
      <c r="L138" s="14">
        <v>20.0</v>
      </c>
      <c r="M138" s="14">
        <v>3.0</v>
      </c>
      <c r="N138" s="14" t="s">
        <v>106</v>
      </c>
      <c r="O138" s="14">
        <v>1.0</v>
      </c>
      <c r="P138" s="14" t="s">
        <v>71</v>
      </c>
      <c r="R138" t="s">
        <v>71</v>
      </c>
      <c r="S138" t="s">
        <v>130</v>
      </c>
      <c r="T138" s="14">
        <v>0.0</v>
      </c>
      <c r="Z138" s="14" t="s">
        <v>114</v>
      </c>
      <c r="AA138">
        <v>0.0</v>
      </c>
      <c r="AB138">
        <v>0.0</v>
      </c>
      <c r="AC138">
        <v>1.0</v>
      </c>
      <c r="AD138">
        <v>0.0</v>
      </c>
      <c r="AE138">
        <v>0.0</v>
      </c>
      <c r="AF138">
        <v>0.0</v>
      </c>
      <c r="AG138">
        <v>0.0</v>
      </c>
      <c r="AH138">
        <v>0.0</v>
      </c>
      <c r="AI138">
        <v>0.0</v>
      </c>
      <c r="AJ138">
        <v>0.0</v>
      </c>
      <c r="AK138" t="s">
        <v>97</v>
      </c>
      <c r="AL138">
        <v>10.0</v>
      </c>
      <c r="AM138">
        <v>10.0</v>
      </c>
      <c r="AN138" s="14">
        <v>10.0</v>
      </c>
      <c r="AO138" s="14" t="s">
        <v>850</v>
      </c>
      <c r="AP138" t="s">
        <v>292</v>
      </c>
      <c r="AQ138" s="14">
        <v>9.0</v>
      </c>
      <c r="AR138" s="14" t="s">
        <v>851</v>
      </c>
      <c r="AT138" s="14" t="s">
        <v>852</v>
      </c>
    </row>
    <row r="139">
      <c r="A139" s="14">
        <v>137.0</v>
      </c>
      <c r="B139">
        <v>0.0</v>
      </c>
      <c r="C139">
        <v>0.0</v>
      </c>
      <c r="D139">
        <v>0.0</v>
      </c>
      <c r="E139">
        <v>0.0</v>
      </c>
      <c r="F139">
        <v>1.0</v>
      </c>
      <c r="G139">
        <v>0.0</v>
      </c>
      <c r="H139" s="14">
        <v>29845.0</v>
      </c>
      <c r="I139" s="14">
        <v>36.0</v>
      </c>
      <c r="J139" s="14">
        <v>8.0</v>
      </c>
      <c r="K139" s="14">
        <v>65.0</v>
      </c>
      <c r="L139" s="14">
        <v>14.0</v>
      </c>
      <c r="M139" s="14">
        <v>20.0</v>
      </c>
      <c r="N139" s="14" t="s">
        <v>134</v>
      </c>
      <c r="O139" s="14">
        <v>1.0</v>
      </c>
      <c r="P139" s="14" t="s">
        <v>71</v>
      </c>
      <c r="R139" t="s">
        <v>71</v>
      </c>
      <c r="S139" t="s">
        <v>72</v>
      </c>
      <c r="T139" s="14">
        <v>1.0</v>
      </c>
      <c r="U139" t="s">
        <v>36</v>
      </c>
      <c r="V139" t="s">
        <v>122</v>
      </c>
      <c r="W139" t="s">
        <v>333</v>
      </c>
      <c r="X139" s="14">
        <v>15.0</v>
      </c>
      <c r="Y139" s="14" t="s">
        <v>853</v>
      </c>
      <c r="Z139" s="14" t="s">
        <v>236</v>
      </c>
      <c r="AA139">
        <v>0.0</v>
      </c>
      <c r="AB139">
        <v>0.0</v>
      </c>
      <c r="AC139">
        <v>0.0</v>
      </c>
      <c r="AD139">
        <v>1.0</v>
      </c>
      <c r="AE139">
        <v>0.0</v>
      </c>
      <c r="AF139">
        <v>0.0</v>
      </c>
      <c r="AG139">
        <v>0.0</v>
      </c>
      <c r="AH139">
        <v>0.0</v>
      </c>
      <c r="AI139">
        <v>0.0</v>
      </c>
      <c r="AJ139">
        <v>0.0</v>
      </c>
      <c r="AK139" t="s">
        <v>116</v>
      </c>
      <c r="AL139">
        <v>4.0</v>
      </c>
      <c r="AM139">
        <v>6.0</v>
      </c>
      <c r="AN139" s="14">
        <v>16.0</v>
      </c>
      <c r="AO139" s="14" t="s">
        <v>854</v>
      </c>
      <c r="AP139" t="s">
        <v>855</v>
      </c>
      <c r="AQ139" s="14">
        <v>10.0</v>
      </c>
      <c r="AR139" s="14" t="s">
        <v>856</v>
      </c>
      <c r="AS139" s="14" t="s">
        <v>857</v>
      </c>
      <c r="AT139" s="14" t="s">
        <v>858</v>
      </c>
    </row>
    <row r="140">
      <c r="A140" s="14">
        <v>138.0</v>
      </c>
      <c r="B140">
        <v>1.0</v>
      </c>
      <c r="C140">
        <v>0.0</v>
      </c>
      <c r="D140">
        <v>0.0</v>
      </c>
      <c r="E140">
        <v>0.0</v>
      </c>
      <c r="F140">
        <v>0.0</v>
      </c>
      <c r="G140">
        <v>0.0</v>
      </c>
      <c r="H140" s="14">
        <v>33885.0</v>
      </c>
      <c r="I140" s="14">
        <v>25.0</v>
      </c>
      <c r="J140" s="14">
        <v>8.0</v>
      </c>
      <c r="K140" s="14">
        <v>60.0</v>
      </c>
      <c r="L140" s="14">
        <v>8.0</v>
      </c>
      <c r="M140" s="14">
        <v>10.0</v>
      </c>
      <c r="N140" s="14" t="s">
        <v>291</v>
      </c>
      <c r="O140" s="14">
        <v>1.0</v>
      </c>
      <c r="P140" s="14" t="s">
        <v>89</v>
      </c>
      <c r="R140" t="s">
        <v>89</v>
      </c>
      <c r="S140" t="s">
        <v>130</v>
      </c>
      <c r="T140" s="14">
        <v>1.0</v>
      </c>
      <c r="U140" t="s">
        <v>36</v>
      </c>
      <c r="V140" t="s">
        <v>111</v>
      </c>
      <c r="W140" t="s">
        <v>228</v>
      </c>
      <c r="X140" s="14">
        <v>1.0</v>
      </c>
      <c r="Y140" s="14" t="s">
        <v>859</v>
      </c>
      <c r="Z140" s="14" t="s">
        <v>78</v>
      </c>
      <c r="AA140">
        <v>0.0</v>
      </c>
      <c r="AB140">
        <v>0.0</v>
      </c>
      <c r="AC140">
        <v>0.0</v>
      </c>
      <c r="AD140">
        <v>1.0</v>
      </c>
      <c r="AE140">
        <v>0.0</v>
      </c>
      <c r="AF140">
        <v>0.0</v>
      </c>
      <c r="AG140">
        <v>0.0</v>
      </c>
      <c r="AH140">
        <v>0.0</v>
      </c>
      <c r="AI140">
        <v>0.0</v>
      </c>
      <c r="AJ140">
        <v>0.0</v>
      </c>
      <c r="AK140" t="s">
        <v>116</v>
      </c>
      <c r="AL140">
        <v>6.0</v>
      </c>
      <c r="AM140">
        <v>6.0</v>
      </c>
      <c r="AN140" s="14">
        <v>10.0</v>
      </c>
      <c r="AO140" s="14" t="s">
        <v>860</v>
      </c>
      <c r="AP140" t="s">
        <v>861</v>
      </c>
      <c r="AQ140" s="14">
        <v>9.0</v>
      </c>
      <c r="AR140" s="14" t="s">
        <v>862</v>
      </c>
      <c r="AS140" s="14" t="s">
        <v>863</v>
      </c>
      <c r="AT140" s="14" t="s">
        <v>864</v>
      </c>
    </row>
    <row r="141">
      <c r="A141" s="14">
        <v>139.0</v>
      </c>
      <c r="B141">
        <v>1.0</v>
      </c>
      <c r="C141">
        <v>0.0</v>
      </c>
      <c r="D141">
        <v>0.0</v>
      </c>
      <c r="E141">
        <v>0.0</v>
      </c>
      <c r="F141">
        <v>0.0</v>
      </c>
      <c r="G141">
        <v>0.0</v>
      </c>
      <c r="H141" s="14">
        <v>29414.0</v>
      </c>
      <c r="I141" s="14">
        <v>38.0</v>
      </c>
      <c r="J141" s="14">
        <v>6.0</v>
      </c>
      <c r="K141" s="14">
        <v>140.0</v>
      </c>
      <c r="L141" s="14">
        <v>12.0</v>
      </c>
      <c r="M141" s="14">
        <v>1.0</v>
      </c>
      <c r="N141" s="14" t="s">
        <v>106</v>
      </c>
      <c r="O141" s="14">
        <v>0.0</v>
      </c>
      <c r="P141" s="14" t="s">
        <v>71</v>
      </c>
      <c r="R141" t="s">
        <v>71</v>
      </c>
      <c r="S141" t="s">
        <v>90</v>
      </c>
      <c r="T141" s="14">
        <v>1.0</v>
      </c>
      <c r="U141" t="s">
        <v>224</v>
      </c>
      <c r="V141" t="s">
        <v>111</v>
      </c>
      <c r="W141" t="s">
        <v>123</v>
      </c>
      <c r="X141" s="14">
        <v>1.0</v>
      </c>
      <c r="Y141" s="14" t="s">
        <v>865</v>
      </c>
      <c r="Z141" s="14" t="s">
        <v>114</v>
      </c>
      <c r="AA141">
        <v>0.0</v>
      </c>
      <c r="AB141">
        <v>0.0</v>
      </c>
      <c r="AC141">
        <v>0.0</v>
      </c>
      <c r="AD141">
        <v>1.0</v>
      </c>
      <c r="AE141">
        <v>0.0</v>
      </c>
      <c r="AF141">
        <v>0.0</v>
      </c>
      <c r="AG141">
        <v>0.0</v>
      </c>
      <c r="AH141">
        <v>0.0</v>
      </c>
      <c r="AI141">
        <v>0.0</v>
      </c>
      <c r="AJ141">
        <v>0.0</v>
      </c>
      <c r="AK141" t="s">
        <v>97</v>
      </c>
      <c r="AL141">
        <v>10.0</v>
      </c>
      <c r="AM141">
        <v>6.0</v>
      </c>
      <c r="AN141" s="14">
        <v>20.0</v>
      </c>
      <c r="AO141" s="14" t="s">
        <v>866</v>
      </c>
      <c r="AP141" t="s">
        <v>84</v>
      </c>
      <c r="AQ141" s="14">
        <v>6.0</v>
      </c>
      <c r="AR141" s="14" t="s">
        <v>867</v>
      </c>
      <c r="AS141" s="14" t="s">
        <v>424</v>
      </c>
      <c r="AT141" s="14" t="s">
        <v>868</v>
      </c>
    </row>
    <row r="142">
      <c r="A142" s="14">
        <v>140.0</v>
      </c>
      <c r="B142">
        <v>1.0</v>
      </c>
      <c r="C142">
        <v>0.0</v>
      </c>
      <c r="D142">
        <v>0.0</v>
      </c>
      <c r="E142">
        <v>1.0</v>
      </c>
      <c r="F142">
        <v>1.0</v>
      </c>
      <c r="G142">
        <v>0.0</v>
      </c>
      <c r="H142" s="14">
        <v>33876.0</v>
      </c>
      <c r="I142" s="14">
        <v>25.0</v>
      </c>
      <c r="J142" s="14">
        <v>6.0</v>
      </c>
      <c r="K142" s="14">
        <v>90.0</v>
      </c>
      <c r="L142" s="14">
        <v>10.0</v>
      </c>
      <c r="M142" s="14">
        <v>12.0</v>
      </c>
      <c r="N142" s="14" t="s">
        <v>327</v>
      </c>
      <c r="O142" s="14">
        <v>0.0</v>
      </c>
      <c r="P142" s="14" t="s">
        <v>89</v>
      </c>
      <c r="R142" t="s">
        <v>89</v>
      </c>
      <c r="S142" t="s">
        <v>90</v>
      </c>
      <c r="T142" s="14">
        <v>1.0</v>
      </c>
      <c r="U142" t="s">
        <v>515</v>
      </c>
      <c r="V142" t="s">
        <v>147</v>
      </c>
      <c r="W142" t="s">
        <v>869</v>
      </c>
      <c r="X142" s="14">
        <v>2.0</v>
      </c>
      <c r="Y142" s="14" t="s">
        <v>870</v>
      </c>
      <c r="Z142" s="14" t="s">
        <v>78</v>
      </c>
      <c r="AA142">
        <v>0.0</v>
      </c>
      <c r="AB142">
        <v>0.0</v>
      </c>
      <c r="AC142">
        <v>1.0</v>
      </c>
      <c r="AD142">
        <v>0.0</v>
      </c>
      <c r="AE142">
        <v>0.0</v>
      </c>
      <c r="AF142">
        <v>0.0</v>
      </c>
      <c r="AG142">
        <v>0.0</v>
      </c>
      <c r="AH142">
        <v>0.0</v>
      </c>
      <c r="AI142">
        <v>0.0</v>
      </c>
      <c r="AJ142">
        <v>0.0</v>
      </c>
      <c r="AK142" t="s">
        <v>97</v>
      </c>
      <c r="AL142">
        <v>6.0</v>
      </c>
      <c r="AM142">
        <v>10.0</v>
      </c>
      <c r="AN142" s="14">
        <v>50.0</v>
      </c>
      <c r="AO142" s="14" t="s">
        <v>871</v>
      </c>
      <c r="AP142" t="s">
        <v>101</v>
      </c>
      <c r="AQ142" s="14">
        <v>10.0</v>
      </c>
      <c r="AR142" s="14" t="s">
        <v>872</v>
      </c>
      <c r="AS142" s="14" t="s">
        <v>873</v>
      </c>
      <c r="AT142" s="14" t="s">
        <v>874</v>
      </c>
    </row>
    <row r="143">
      <c r="A143" s="14">
        <v>141.0</v>
      </c>
      <c r="B143">
        <v>1.0</v>
      </c>
      <c r="C143">
        <v>0.0</v>
      </c>
      <c r="D143">
        <v>0.0</v>
      </c>
      <c r="E143">
        <v>0.0</v>
      </c>
      <c r="F143">
        <v>0.0</v>
      </c>
      <c r="G143">
        <v>0.0</v>
      </c>
      <c r="H143" s="14">
        <v>34017.0</v>
      </c>
      <c r="I143" s="14">
        <v>25.0</v>
      </c>
      <c r="J143" s="14">
        <v>4.0</v>
      </c>
      <c r="K143" s="14">
        <v>2.0</v>
      </c>
      <c r="L143" s="14">
        <v>10.0</v>
      </c>
      <c r="M143" s="14">
        <v>15.0</v>
      </c>
      <c r="N143" s="14" t="s">
        <v>70</v>
      </c>
      <c r="O143" s="14">
        <v>1.0</v>
      </c>
      <c r="P143" s="14" t="s">
        <v>71</v>
      </c>
      <c r="R143" t="s">
        <v>71</v>
      </c>
      <c r="S143" t="s">
        <v>90</v>
      </c>
      <c r="T143" s="14">
        <v>0.0</v>
      </c>
      <c r="Z143" s="14" t="s">
        <v>78</v>
      </c>
      <c r="AA143">
        <v>0.0</v>
      </c>
      <c r="AB143">
        <v>1.0</v>
      </c>
      <c r="AC143">
        <v>0.0</v>
      </c>
      <c r="AD143">
        <v>0.0</v>
      </c>
      <c r="AE143">
        <v>0.0</v>
      </c>
      <c r="AF143">
        <v>0.0</v>
      </c>
      <c r="AG143">
        <v>0.0</v>
      </c>
      <c r="AH143">
        <v>0.0</v>
      </c>
      <c r="AI143">
        <v>0.0</v>
      </c>
      <c r="AJ143">
        <v>0.0</v>
      </c>
      <c r="AK143" t="s">
        <v>97</v>
      </c>
      <c r="AL143">
        <v>6.0</v>
      </c>
      <c r="AM143">
        <v>6.0</v>
      </c>
      <c r="AN143" s="14">
        <v>3.0</v>
      </c>
      <c r="AO143" s="14" t="s">
        <v>875</v>
      </c>
      <c r="AP143" t="s">
        <v>84</v>
      </c>
      <c r="AQ143" s="14">
        <v>10.0</v>
      </c>
      <c r="AR143" s="14" t="s">
        <v>876</v>
      </c>
      <c r="AS143" s="14" t="s">
        <v>869</v>
      </c>
      <c r="AT143" s="14" t="s">
        <v>877</v>
      </c>
    </row>
    <row r="144">
      <c r="A144" s="14">
        <v>142.0</v>
      </c>
      <c r="B144">
        <v>0.0</v>
      </c>
      <c r="C144">
        <v>1.0</v>
      </c>
      <c r="D144">
        <v>0.0</v>
      </c>
      <c r="E144">
        <v>0.0</v>
      </c>
      <c r="F144">
        <v>0.0</v>
      </c>
      <c r="G144">
        <v>0.0</v>
      </c>
      <c r="H144" s="14">
        <v>33015.0</v>
      </c>
      <c r="I144" s="14">
        <v>28.0</v>
      </c>
      <c r="J144" s="14">
        <v>7.0</v>
      </c>
      <c r="K144" s="14">
        <v>150.0</v>
      </c>
      <c r="L144" s="14">
        <v>9.0</v>
      </c>
      <c r="M144" s="14">
        <v>10.0</v>
      </c>
      <c r="N144" s="14" t="s">
        <v>120</v>
      </c>
      <c r="O144" s="14">
        <v>0.0</v>
      </c>
      <c r="P144" s="14" t="s">
        <v>89</v>
      </c>
      <c r="R144" t="s">
        <v>89</v>
      </c>
      <c r="S144" t="s">
        <v>72</v>
      </c>
      <c r="T144" s="14">
        <v>1.0</v>
      </c>
      <c r="U144" t="s">
        <v>213</v>
      </c>
      <c r="V144" t="s">
        <v>111</v>
      </c>
      <c r="W144" t="s">
        <v>175</v>
      </c>
      <c r="X144" s="14">
        <v>3.0</v>
      </c>
      <c r="Y144" s="14" t="s">
        <v>878</v>
      </c>
      <c r="Z144" s="14" t="s">
        <v>78</v>
      </c>
      <c r="AA144">
        <v>0.0</v>
      </c>
      <c r="AB144">
        <v>1.0</v>
      </c>
      <c r="AC144">
        <v>0.0</v>
      </c>
      <c r="AD144">
        <v>0.0</v>
      </c>
      <c r="AE144">
        <v>0.0</v>
      </c>
      <c r="AF144">
        <v>0.0</v>
      </c>
      <c r="AG144">
        <v>0.0</v>
      </c>
      <c r="AH144">
        <v>0.0</v>
      </c>
      <c r="AI144">
        <v>0.0</v>
      </c>
      <c r="AJ144">
        <v>0.0</v>
      </c>
      <c r="AK144" t="s">
        <v>97</v>
      </c>
      <c r="AL144">
        <v>10.0</v>
      </c>
      <c r="AM144">
        <v>10.0</v>
      </c>
      <c r="AN144" s="14">
        <v>20.0</v>
      </c>
      <c r="AO144" s="14" t="s">
        <v>229</v>
      </c>
      <c r="AP144" t="s">
        <v>84</v>
      </c>
      <c r="AQ144" s="14">
        <v>10.0</v>
      </c>
      <c r="AR144" s="14" t="s">
        <v>879</v>
      </c>
      <c r="AS144" s="14" t="s">
        <v>880</v>
      </c>
      <c r="AT144" s="14" t="s">
        <v>881</v>
      </c>
    </row>
    <row r="145">
      <c r="A145" s="14">
        <v>143.0</v>
      </c>
      <c r="B145">
        <v>0.0</v>
      </c>
      <c r="C145">
        <v>1.0</v>
      </c>
      <c r="D145">
        <v>0.0</v>
      </c>
      <c r="E145">
        <v>0.0</v>
      </c>
      <c r="F145">
        <v>0.0</v>
      </c>
      <c r="G145">
        <v>0.0</v>
      </c>
      <c r="H145" s="14">
        <v>32885.0</v>
      </c>
      <c r="I145" s="14">
        <v>28.0</v>
      </c>
      <c r="J145" s="14">
        <v>7.0</v>
      </c>
      <c r="K145" s="14">
        <v>28.0</v>
      </c>
      <c r="L145" s="14">
        <v>12.0</v>
      </c>
      <c r="M145" s="14">
        <v>6.0</v>
      </c>
      <c r="N145" s="14" t="s">
        <v>437</v>
      </c>
      <c r="O145" s="14">
        <v>0.0</v>
      </c>
      <c r="P145" s="14" t="s">
        <v>193</v>
      </c>
      <c r="R145" t="s">
        <v>193</v>
      </c>
      <c r="S145" t="s">
        <v>90</v>
      </c>
      <c r="T145" s="14">
        <v>1.0</v>
      </c>
      <c r="U145" t="s">
        <v>121</v>
      </c>
      <c r="V145" t="s">
        <v>111</v>
      </c>
      <c r="W145" t="s">
        <v>322</v>
      </c>
      <c r="X145" s="14">
        <v>5.0</v>
      </c>
      <c r="Y145" s="14" t="s">
        <v>882</v>
      </c>
      <c r="Z145" s="14" t="s">
        <v>114</v>
      </c>
      <c r="AA145">
        <v>0.0</v>
      </c>
      <c r="AB145">
        <v>0.0</v>
      </c>
      <c r="AC145">
        <v>1.0</v>
      </c>
      <c r="AD145">
        <v>0.0</v>
      </c>
      <c r="AE145">
        <v>0.0</v>
      </c>
      <c r="AF145">
        <v>1.0</v>
      </c>
      <c r="AG145">
        <v>0.0</v>
      </c>
      <c r="AH145">
        <v>0.0</v>
      </c>
      <c r="AI145">
        <v>0.0</v>
      </c>
      <c r="AJ145">
        <v>0.0</v>
      </c>
      <c r="AK145" t="s">
        <v>79</v>
      </c>
      <c r="AL145">
        <v>4.0</v>
      </c>
      <c r="AM145">
        <v>4.0</v>
      </c>
      <c r="AN145" s="14">
        <v>100.0</v>
      </c>
      <c r="AO145" s="14" t="s">
        <v>883</v>
      </c>
      <c r="AP145" t="s">
        <v>84</v>
      </c>
      <c r="AQ145" s="14">
        <v>9.0</v>
      </c>
      <c r="AR145" s="14" t="s">
        <v>884</v>
      </c>
      <c r="AS145" s="14" t="s">
        <v>885</v>
      </c>
    </row>
    <row r="146">
      <c r="A146" s="14">
        <v>144.0</v>
      </c>
      <c r="B146">
        <v>0.0</v>
      </c>
      <c r="C146">
        <v>0.0</v>
      </c>
      <c r="D146">
        <v>0.0</v>
      </c>
      <c r="E146">
        <v>0.0</v>
      </c>
      <c r="F146">
        <v>1.0</v>
      </c>
      <c r="G146">
        <v>0.0</v>
      </c>
      <c r="H146" s="14">
        <v>32154.0</v>
      </c>
      <c r="I146" s="14">
        <v>30.0</v>
      </c>
      <c r="J146" s="14">
        <v>8.0</v>
      </c>
      <c r="K146" s="14">
        <v>0.0</v>
      </c>
      <c r="L146" s="14">
        <v>12.0</v>
      </c>
      <c r="M146" s="14">
        <v>1.0</v>
      </c>
      <c r="N146" s="14" t="s">
        <v>120</v>
      </c>
      <c r="O146" s="14">
        <v>0.0</v>
      </c>
      <c r="P146" s="14" t="s">
        <v>71</v>
      </c>
      <c r="R146" t="s">
        <v>71</v>
      </c>
      <c r="S146" t="s">
        <v>72</v>
      </c>
      <c r="T146" s="14">
        <v>1.0</v>
      </c>
      <c r="U146" t="s">
        <v>315</v>
      </c>
      <c r="V146" t="s">
        <v>315</v>
      </c>
      <c r="W146" t="s">
        <v>123</v>
      </c>
      <c r="X146" s="14">
        <v>5.0</v>
      </c>
      <c r="Y146" s="14" t="s">
        <v>886</v>
      </c>
      <c r="Z146" s="14" t="s">
        <v>78</v>
      </c>
      <c r="AA146">
        <v>0.0</v>
      </c>
      <c r="AB146">
        <v>0.0</v>
      </c>
      <c r="AC146">
        <v>0.0</v>
      </c>
      <c r="AD146">
        <v>1.0</v>
      </c>
      <c r="AE146">
        <v>0.0</v>
      </c>
      <c r="AF146">
        <v>0.0</v>
      </c>
      <c r="AG146">
        <v>0.0</v>
      </c>
      <c r="AH146">
        <v>0.0</v>
      </c>
      <c r="AI146">
        <v>0.0</v>
      </c>
      <c r="AJ146">
        <v>0.0</v>
      </c>
      <c r="AK146" t="s">
        <v>116</v>
      </c>
      <c r="AL146">
        <v>3.0</v>
      </c>
      <c r="AM146">
        <v>1.0</v>
      </c>
      <c r="AN146" s="14">
        <v>160.0</v>
      </c>
      <c r="AO146" s="14" t="s">
        <v>41</v>
      </c>
      <c r="AP146" t="s">
        <v>84</v>
      </c>
      <c r="AQ146" s="14">
        <v>10.0</v>
      </c>
      <c r="AR146" s="14" t="s">
        <v>887</v>
      </c>
      <c r="AS146" s="14" t="s">
        <v>530</v>
      </c>
      <c r="AT146" s="14" t="s">
        <v>392</v>
      </c>
    </row>
    <row r="147" hidden="1">
      <c r="A147" s="14">
        <v>145.0</v>
      </c>
      <c r="B147">
        <v>0.0</v>
      </c>
      <c r="C147">
        <v>1.0</v>
      </c>
      <c r="D147">
        <v>0.0</v>
      </c>
      <c r="E147">
        <v>1.0</v>
      </c>
      <c r="F147">
        <v>1.0</v>
      </c>
      <c r="G147">
        <v>0.0</v>
      </c>
      <c r="H147" s="14">
        <v>34064.0</v>
      </c>
      <c r="I147" s="14">
        <v>25.0</v>
      </c>
      <c r="J147" s="14">
        <v>6.0</v>
      </c>
      <c r="K147" s="14">
        <v>120.0</v>
      </c>
      <c r="L147" s="14">
        <v>13.0</v>
      </c>
      <c r="M147" s="14">
        <v>4.0</v>
      </c>
      <c r="N147" s="14" t="s">
        <v>327</v>
      </c>
      <c r="O147" s="14">
        <v>1.0</v>
      </c>
      <c r="P147" s="14" t="s">
        <v>108</v>
      </c>
      <c r="R147" t="s">
        <v>108</v>
      </c>
      <c r="S147" t="s">
        <v>888</v>
      </c>
      <c r="T147" s="14">
        <v>1.0</v>
      </c>
      <c r="U147" t="s">
        <v>224</v>
      </c>
      <c r="V147" t="s">
        <v>111</v>
      </c>
      <c r="W147" t="s">
        <v>333</v>
      </c>
      <c r="X147" s="14">
        <v>2.0</v>
      </c>
      <c r="Y147" s="14" t="s">
        <v>889</v>
      </c>
      <c r="Z147" s="14" t="s">
        <v>78</v>
      </c>
      <c r="AA147">
        <v>0.0</v>
      </c>
      <c r="AB147">
        <v>0.0</v>
      </c>
      <c r="AC147">
        <v>0.0</v>
      </c>
      <c r="AD147">
        <v>0.0</v>
      </c>
      <c r="AE147">
        <v>0.0</v>
      </c>
      <c r="AF147">
        <v>0.0</v>
      </c>
      <c r="AG147">
        <v>0.0</v>
      </c>
      <c r="AH147">
        <v>0.0</v>
      </c>
      <c r="AI147">
        <v>1.0</v>
      </c>
      <c r="AJ147">
        <v>0.0</v>
      </c>
      <c r="AP147" t="s">
        <v>101</v>
      </c>
      <c r="AQ147" s="14">
        <v>8.0</v>
      </c>
      <c r="AR147" s="14" t="s">
        <v>890</v>
      </c>
      <c r="AT147" s="14" t="s">
        <v>891</v>
      </c>
    </row>
    <row r="148">
      <c r="A148" s="14">
        <v>146.0</v>
      </c>
      <c r="B148">
        <v>1.0</v>
      </c>
      <c r="C148">
        <v>0.0</v>
      </c>
      <c r="D148">
        <v>1.0</v>
      </c>
      <c r="E148">
        <v>0.0</v>
      </c>
      <c r="F148">
        <v>0.0</v>
      </c>
      <c r="G148">
        <v>0.0</v>
      </c>
      <c r="H148" s="14">
        <v>32540.0</v>
      </c>
      <c r="I148" s="14">
        <v>29.0</v>
      </c>
      <c r="J148" s="14">
        <v>8.0</v>
      </c>
      <c r="K148" s="14">
        <v>7.0</v>
      </c>
      <c r="L148" s="14">
        <v>12.0</v>
      </c>
      <c r="M148" s="14">
        <v>0.0</v>
      </c>
      <c r="N148" s="14" t="s">
        <v>134</v>
      </c>
      <c r="O148" s="14">
        <v>1.0</v>
      </c>
      <c r="P148" s="14" t="s">
        <v>89</v>
      </c>
      <c r="R148" t="s">
        <v>89</v>
      </c>
      <c r="S148" t="s">
        <v>135</v>
      </c>
      <c r="T148" s="14">
        <v>1.0</v>
      </c>
      <c r="U148" t="s">
        <v>515</v>
      </c>
      <c r="V148" t="s">
        <v>111</v>
      </c>
      <c r="W148" t="s">
        <v>228</v>
      </c>
      <c r="X148" s="14">
        <v>3.0</v>
      </c>
      <c r="Y148" s="14" t="s">
        <v>892</v>
      </c>
      <c r="Z148" s="14" t="s">
        <v>114</v>
      </c>
      <c r="AA148">
        <v>0.0</v>
      </c>
      <c r="AB148">
        <v>0.0</v>
      </c>
      <c r="AC148">
        <v>1.0</v>
      </c>
      <c r="AD148">
        <v>0.0</v>
      </c>
      <c r="AE148">
        <v>0.0</v>
      </c>
      <c r="AF148">
        <v>0.0</v>
      </c>
      <c r="AG148">
        <v>0.0</v>
      </c>
      <c r="AH148">
        <v>0.0</v>
      </c>
      <c r="AI148">
        <v>0.0</v>
      </c>
      <c r="AJ148">
        <v>0.0</v>
      </c>
      <c r="AK148" t="s">
        <v>97</v>
      </c>
      <c r="AL148">
        <v>4.0</v>
      </c>
      <c r="AM148">
        <v>6.0</v>
      </c>
      <c r="AN148" s="14">
        <v>20.0</v>
      </c>
      <c r="AO148" s="14" t="s">
        <v>893</v>
      </c>
      <c r="AP148" t="s">
        <v>101</v>
      </c>
      <c r="AQ148" s="14">
        <v>10.0</v>
      </c>
      <c r="AR148" s="14" t="s">
        <v>894</v>
      </c>
      <c r="AS148" s="14" t="s">
        <v>895</v>
      </c>
      <c r="AT148" s="14" t="s">
        <v>896</v>
      </c>
    </row>
    <row r="149">
      <c r="A149" s="14">
        <v>147.0</v>
      </c>
      <c r="B149">
        <v>1.0</v>
      </c>
      <c r="C149">
        <v>0.0</v>
      </c>
      <c r="D149">
        <v>0.0</v>
      </c>
      <c r="E149">
        <v>0.0</v>
      </c>
      <c r="F149">
        <v>0.0</v>
      </c>
      <c r="G149">
        <v>0.0</v>
      </c>
      <c r="H149" s="14">
        <v>32950.0</v>
      </c>
      <c r="I149" s="14">
        <v>28.0</v>
      </c>
      <c r="J149" s="14">
        <v>7.0</v>
      </c>
      <c r="K149" s="14">
        <v>60.0</v>
      </c>
      <c r="L149" s="14">
        <v>14.0</v>
      </c>
      <c r="M149" s="14">
        <v>5.0</v>
      </c>
      <c r="N149" s="14" t="s">
        <v>70</v>
      </c>
      <c r="O149" s="14">
        <v>0.0</v>
      </c>
      <c r="P149" s="14" t="s">
        <v>71</v>
      </c>
      <c r="R149" t="s">
        <v>71</v>
      </c>
      <c r="S149" t="s">
        <v>90</v>
      </c>
      <c r="T149" s="14">
        <v>1.0</v>
      </c>
      <c r="U149" t="s">
        <v>213</v>
      </c>
      <c r="V149" t="s">
        <v>111</v>
      </c>
      <c r="W149" t="s">
        <v>148</v>
      </c>
      <c r="X149" s="14">
        <v>5.0</v>
      </c>
      <c r="Y149" s="14" t="s">
        <v>897</v>
      </c>
      <c r="Z149" s="14" t="s">
        <v>78</v>
      </c>
      <c r="AA149">
        <v>0.0</v>
      </c>
      <c r="AB149">
        <v>0.0</v>
      </c>
      <c r="AC149">
        <v>1.0</v>
      </c>
      <c r="AD149">
        <v>0.0</v>
      </c>
      <c r="AE149">
        <v>0.0</v>
      </c>
      <c r="AF149">
        <v>0.0</v>
      </c>
      <c r="AG149">
        <v>0.0</v>
      </c>
      <c r="AH149">
        <v>0.0</v>
      </c>
      <c r="AI149">
        <v>0.0</v>
      </c>
      <c r="AJ149">
        <v>0.0</v>
      </c>
      <c r="AK149" t="s">
        <v>116</v>
      </c>
      <c r="AL149">
        <v>6.0</v>
      </c>
      <c r="AM149">
        <v>5.0</v>
      </c>
      <c r="AN149" s="14">
        <v>25.0</v>
      </c>
      <c r="AO149" s="14" t="s">
        <v>898</v>
      </c>
      <c r="AP149" t="s">
        <v>292</v>
      </c>
      <c r="AQ149" s="14">
        <v>9.0</v>
      </c>
      <c r="AR149" s="14" t="s">
        <v>899</v>
      </c>
      <c r="AS149" s="14" t="s">
        <v>900</v>
      </c>
      <c r="AT149" s="14" t="s">
        <v>901</v>
      </c>
    </row>
    <row r="150">
      <c r="A150" s="14">
        <v>148.0</v>
      </c>
      <c r="B150">
        <v>0.0</v>
      </c>
      <c r="C150">
        <v>0.0</v>
      </c>
      <c r="D150">
        <v>0.0</v>
      </c>
      <c r="E150">
        <v>1.0</v>
      </c>
      <c r="F150">
        <v>1.0</v>
      </c>
      <c r="G150">
        <v>0.0</v>
      </c>
      <c r="H150" s="14">
        <v>34861.0</v>
      </c>
      <c r="I150" s="14">
        <v>23.0</v>
      </c>
      <c r="J150" s="14">
        <v>7.0</v>
      </c>
      <c r="K150" s="14">
        <v>0.0</v>
      </c>
      <c r="L150" s="14">
        <v>12.0</v>
      </c>
      <c r="M150" s="14">
        <v>15.0</v>
      </c>
      <c r="N150" s="14" t="s">
        <v>291</v>
      </c>
      <c r="O150" s="14">
        <v>1.0</v>
      </c>
      <c r="P150" s="14" t="s">
        <v>71</v>
      </c>
      <c r="R150" t="s">
        <v>71</v>
      </c>
      <c r="S150" t="s">
        <v>130</v>
      </c>
      <c r="T150" s="14">
        <v>1.0</v>
      </c>
      <c r="U150" t="s">
        <v>259</v>
      </c>
      <c r="V150" t="s">
        <v>147</v>
      </c>
      <c r="W150" t="s">
        <v>76</v>
      </c>
      <c r="X150" s="14">
        <v>1.0</v>
      </c>
      <c r="Y150" s="14" t="s">
        <v>77</v>
      </c>
      <c r="Z150" s="14" t="s">
        <v>78</v>
      </c>
      <c r="AA150">
        <v>0.0</v>
      </c>
      <c r="AB150">
        <v>0.0</v>
      </c>
      <c r="AC150">
        <v>0.0</v>
      </c>
      <c r="AD150">
        <v>0.0</v>
      </c>
      <c r="AE150">
        <v>1.0</v>
      </c>
      <c r="AF150">
        <v>1.0</v>
      </c>
      <c r="AG150">
        <v>1.0</v>
      </c>
      <c r="AH150">
        <v>1.0</v>
      </c>
      <c r="AI150">
        <v>0.0</v>
      </c>
      <c r="AJ150">
        <v>0.0</v>
      </c>
      <c r="AK150" t="s">
        <v>79</v>
      </c>
      <c r="AL150">
        <v>15.0</v>
      </c>
      <c r="AM150">
        <v>6.0</v>
      </c>
      <c r="AN150" s="14">
        <v>90.0</v>
      </c>
      <c r="AO150" s="14" t="s">
        <v>902</v>
      </c>
      <c r="AP150" t="s">
        <v>101</v>
      </c>
      <c r="AQ150" s="14">
        <v>10.0</v>
      </c>
      <c r="AR150" s="14" t="s">
        <v>903</v>
      </c>
      <c r="AS150" s="14" t="s">
        <v>904</v>
      </c>
    </row>
    <row r="151">
      <c r="A151" s="14">
        <v>149.0</v>
      </c>
      <c r="B151">
        <v>1.0</v>
      </c>
      <c r="C151">
        <v>1.0</v>
      </c>
      <c r="D151">
        <v>0.0</v>
      </c>
      <c r="E151">
        <v>0.0</v>
      </c>
      <c r="F151">
        <v>1.0</v>
      </c>
      <c r="G151">
        <v>0.0</v>
      </c>
      <c r="H151" s="14">
        <v>30465.0</v>
      </c>
      <c r="I151" s="14">
        <v>35.0</v>
      </c>
      <c r="J151" s="14">
        <v>7.0</v>
      </c>
      <c r="K151" s="14">
        <v>55.0</v>
      </c>
      <c r="L151" s="14">
        <v>9.0</v>
      </c>
      <c r="M151" s="14">
        <v>2.0</v>
      </c>
      <c r="N151" s="14" t="s">
        <v>120</v>
      </c>
      <c r="O151" s="14">
        <v>0.0</v>
      </c>
      <c r="P151" s="14" t="s">
        <v>129</v>
      </c>
      <c r="R151" t="s">
        <v>129</v>
      </c>
      <c r="S151" t="s">
        <v>130</v>
      </c>
      <c r="T151" s="14">
        <v>1.0</v>
      </c>
      <c r="U151" t="s">
        <v>224</v>
      </c>
      <c r="V151" t="s">
        <v>111</v>
      </c>
      <c r="W151" t="s">
        <v>138</v>
      </c>
      <c r="X151" s="14">
        <v>6.0</v>
      </c>
      <c r="Y151" s="14" t="s">
        <v>905</v>
      </c>
      <c r="Z151" s="14" t="s">
        <v>464</v>
      </c>
      <c r="AA151">
        <v>0.0</v>
      </c>
      <c r="AB151">
        <v>0.0</v>
      </c>
      <c r="AC151">
        <v>0.0</v>
      </c>
      <c r="AD151">
        <v>1.0</v>
      </c>
      <c r="AE151">
        <v>1.0</v>
      </c>
      <c r="AF151">
        <v>1.0</v>
      </c>
      <c r="AG151">
        <v>0.0</v>
      </c>
      <c r="AH151">
        <v>0.0</v>
      </c>
      <c r="AI151">
        <v>0.0</v>
      </c>
      <c r="AJ151">
        <v>0.0</v>
      </c>
      <c r="AK151" t="s">
        <v>97</v>
      </c>
      <c r="AL151">
        <v>4.0</v>
      </c>
      <c r="AM151">
        <v>4.0</v>
      </c>
      <c r="AN151" s="14">
        <v>6.0</v>
      </c>
      <c r="AO151" s="14" t="s">
        <v>906</v>
      </c>
      <c r="AP151" t="s">
        <v>907</v>
      </c>
      <c r="AQ151" s="14">
        <v>10.0</v>
      </c>
      <c r="AR151" s="14" t="s">
        <v>908</v>
      </c>
      <c r="AS151" s="14" t="s">
        <v>909</v>
      </c>
      <c r="AT151" s="14" t="s">
        <v>910</v>
      </c>
    </row>
    <row r="152">
      <c r="A152" s="14">
        <v>150.0</v>
      </c>
      <c r="B152">
        <v>0.0</v>
      </c>
      <c r="C152">
        <v>1.0</v>
      </c>
      <c r="D152">
        <v>0.0</v>
      </c>
      <c r="E152">
        <v>0.0</v>
      </c>
      <c r="F152">
        <v>0.0</v>
      </c>
      <c r="G152">
        <v>0.0</v>
      </c>
      <c r="H152" s="14">
        <v>33864.0</v>
      </c>
      <c r="I152" s="14">
        <v>25.0</v>
      </c>
      <c r="J152" s="14">
        <v>7.0</v>
      </c>
      <c r="K152" s="14">
        <v>25.0</v>
      </c>
      <c r="L152" s="14">
        <v>9.0</v>
      </c>
      <c r="M152" s="14">
        <v>5.0</v>
      </c>
      <c r="N152" s="14" t="s">
        <v>106</v>
      </c>
      <c r="O152" s="14">
        <v>0.0</v>
      </c>
      <c r="P152" s="14" t="s">
        <v>71</v>
      </c>
      <c r="R152" t="s">
        <v>71</v>
      </c>
      <c r="S152" t="s">
        <v>130</v>
      </c>
      <c r="T152" s="14">
        <v>1.0</v>
      </c>
      <c r="U152" t="s">
        <v>35</v>
      </c>
      <c r="V152" t="s">
        <v>147</v>
      </c>
      <c r="W152" t="s">
        <v>911</v>
      </c>
      <c r="X152" s="14">
        <v>2.0</v>
      </c>
      <c r="Y152" s="14" t="s">
        <v>881</v>
      </c>
      <c r="Z152" s="14" t="s">
        <v>114</v>
      </c>
      <c r="AA152">
        <v>0.0</v>
      </c>
      <c r="AB152">
        <v>0.0</v>
      </c>
      <c r="AC152">
        <v>1.0</v>
      </c>
      <c r="AD152">
        <v>0.0</v>
      </c>
      <c r="AE152">
        <v>0.0</v>
      </c>
      <c r="AF152">
        <v>0.0</v>
      </c>
      <c r="AG152">
        <v>0.0</v>
      </c>
      <c r="AH152">
        <v>0.0</v>
      </c>
      <c r="AI152">
        <v>0.0</v>
      </c>
      <c r="AJ152">
        <v>0.0</v>
      </c>
      <c r="AK152" t="s">
        <v>97</v>
      </c>
      <c r="AL152">
        <v>2.0</v>
      </c>
      <c r="AM152">
        <v>1.0</v>
      </c>
      <c r="AN152" s="14">
        <v>10.0</v>
      </c>
      <c r="AO152" s="14" t="s">
        <v>881</v>
      </c>
      <c r="AP152" t="s">
        <v>294</v>
      </c>
      <c r="AQ152" s="14">
        <v>8.0</v>
      </c>
      <c r="AR152" s="14" t="s">
        <v>881</v>
      </c>
      <c r="AS152" s="14" t="s">
        <v>912</v>
      </c>
      <c r="AT152" s="14" t="s">
        <v>881</v>
      </c>
    </row>
    <row r="153">
      <c r="A153" s="14">
        <v>151.0</v>
      </c>
      <c r="B153">
        <v>1.0</v>
      </c>
      <c r="C153">
        <v>1.0</v>
      </c>
      <c r="D153">
        <v>0.0</v>
      </c>
      <c r="E153">
        <v>1.0</v>
      </c>
      <c r="F153">
        <v>0.0</v>
      </c>
      <c r="G153">
        <v>0.0</v>
      </c>
      <c r="H153" s="14">
        <v>31252.0</v>
      </c>
      <c r="I153" s="14">
        <v>33.0</v>
      </c>
      <c r="J153" s="14">
        <v>6.0</v>
      </c>
      <c r="K153" s="14">
        <v>0.0</v>
      </c>
      <c r="L153" s="14">
        <v>10.0</v>
      </c>
      <c r="M153" s="14">
        <v>6.0</v>
      </c>
      <c r="N153" s="14" t="s">
        <v>192</v>
      </c>
      <c r="O153" s="14">
        <v>0.0</v>
      </c>
      <c r="P153" s="14" t="s">
        <v>89</v>
      </c>
      <c r="R153" t="s">
        <v>89</v>
      </c>
      <c r="S153" t="s">
        <v>72</v>
      </c>
      <c r="T153" s="14">
        <v>1.0</v>
      </c>
      <c r="U153" t="s">
        <v>524</v>
      </c>
      <c r="V153" t="s">
        <v>75</v>
      </c>
      <c r="W153" t="s">
        <v>123</v>
      </c>
      <c r="X153" s="14">
        <v>10.0</v>
      </c>
      <c r="Y153" s="14" t="s">
        <v>913</v>
      </c>
      <c r="Z153" s="14" t="s">
        <v>78</v>
      </c>
      <c r="AA153">
        <v>0.0</v>
      </c>
      <c r="AB153">
        <v>0.0</v>
      </c>
      <c r="AC153">
        <v>0.0</v>
      </c>
      <c r="AD153">
        <v>1.0</v>
      </c>
      <c r="AE153">
        <v>0.0</v>
      </c>
      <c r="AF153">
        <v>0.0</v>
      </c>
      <c r="AG153">
        <v>0.0</v>
      </c>
      <c r="AH153">
        <v>0.0</v>
      </c>
      <c r="AI153">
        <v>0.0</v>
      </c>
      <c r="AJ153">
        <v>1.0</v>
      </c>
      <c r="AK153" t="s">
        <v>97</v>
      </c>
      <c r="AL153">
        <v>6.0</v>
      </c>
      <c r="AM153">
        <v>6.0</v>
      </c>
      <c r="AN153" s="14">
        <v>16.0</v>
      </c>
      <c r="AO153" s="14" t="s">
        <v>915</v>
      </c>
      <c r="AP153" t="s">
        <v>101</v>
      </c>
      <c r="AQ153" s="14">
        <v>10.0</v>
      </c>
      <c r="AR153" s="14" t="s">
        <v>916</v>
      </c>
      <c r="AS153" s="14" t="s">
        <v>917</v>
      </c>
      <c r="AT153" s="14" t="s">
        <v>918</v>
      </c>
    </row>
    <row r="154">
      <c r="A154" s="14">
        <v>152.0</v>
      </c>
      <c r="B154">
        <v>0.0</v>
      </c>
      <c r="C154">
        <v>1.0</v>
      </c>
      <c r="D154">
        <v>0.0</v>
      </c>
      <c r="E154">
        <v>0.0</v>
      </c>
      <c r="F154">
        <v>0.0</v>
      </c>
      <c r="G154">
        <v>0.0</v>
      </c>
      <c r="H154" s="14">
        <v>29519.0</v>
      </c>
      <c r="I154" s="14">
        <v>37.0</v>
      </c>
      <c r="J154" s="14">
        <v>7.0</v>
      </c>
      <c r="K154" s="14">
        <v>60.0</v>
      </c>
      <c r="L154" s="14">
        <v>10.0</v>
      </c>
      <c r="M154" s="14">
        <v>12.0</v>
      </c>
      <c r="N154" s="14" t="s">
        <v>291</v>
      </c>
      <c r="O154" s="14">
        <v>1.0</v>
      </c>
      <c r="P154" s="14" t="s">
        <v>89</v>
      </c>
      <c r="R154" t="s">
        <v>89</v>
      </c>
      <c r="S154" t="s">
        <v>90</v>
      </c>
      <c r="T154" s="14">
        <v>1.0</v>
      </c>
      <c r="U154" t="s">
        <v>213</v>
      </c>
      <c r="V154" t="s">
        <v>75</v>
      </c>
      <c r="W154" t="s">
        <v>138</v>
      </c>
      <c r="X154" s="14">
        <v>10.0</v>
      </c>
      <c r="Y154" s="14" t="s">
        <v>919</v>
      </c>
      <c r="Z154" s="14" t="s">
        <v>96</v>
      </c>
      <c r="AA154">
        <v>0.0</v>
      </c>
      <c r="AB154">
        <v>0.0</v>
      </c>
      <c r="AC154">
        <v>0.0</v>
      </c>
      <c r="AD154">
        <v>0.0</v>
      </c>
      <c r="AE154">
        <v>0.0</v>
      </c>
      <c r="AF154">
        <v>1.0</v>
      </c>
      <c r="AG154">
        <v>0.0</v>
      </c>
      <c r="AH154">
        <v>0.0</v>
      </c>
      <c r="AI154">
        <v>0.0</v>
      </c>
      <c r="AJ154">
        <v>0.0</v>
      </c>
      <c r="AK154" t="s">
        <v>116</v>
      </c>
      <c r="AL154">
        <v>10.0</v>
      </c>
      <c r="AM154">
        <v>3.0</v>
      </c>
      <c r="AN154" s="14">
        <v>4.0</v>
      </c>
      <c r="AO154" s="14" t="s">
        <v>920</v>
      </c>
      <c r="AP154" t="s">
        <v>84</v>
      </c>
      <c r="AQ154" s="14">
        <v>7.0</v>
      </c>
      <c r="AR154" s="14" t="s">
        <v>921</v>
      </c>
      <c r="AS154" s="14" t="s">
        <v>922</v>
      </c>
      <c r="AT154" s="14" t="s">
        <v>923</v>
      </c>
    </row>
    <row r="155">
      <c r="A155" s="14">
        <v>153.0</v>
      </c>
      <c r="B155">
        <v>1.0</v>
      </c>
      <c r="C155">
        <v>0.0</v>
      </c>
      <c r="D155">
        <v>1.0</v>
      </c>
      <c r="E155">
        <v>0.0</v>
      </c>
      <c r="F155">
        <v>1.0</v>
      </c>
      <c r="G155">
        <v>0.0</v>
      </c>
      <c r="H155" s="14">
        <v>24021.0</v>
      </c>
      <c r="I155" s="14">
        <v>52.0</v>
      </c>
      <c r="J155" s="14">
        <v>7.0</v>
      </c>
      <c r="K155" s="14">
        <v>0.0</v>
      </c>
      <c r="L155" s="14">
        <v>9.0</v>
      </c>
      <c r="M155" s="14">
        <v>30.0</v>
      </c>
      <c r="N155" s="14" t="s">
        <v>128</v>
      </c>
      <c r="O155" s="14">
        <v>1.0</v>
      </c>
      <c r="P155" s="14" t="s">
        <v>71</v>
      </c>
      <c r="R155" t="s">
        <v>71</v>
      </c>
      <c r="S155" t="s">
        <v>924</v>
      </c>
      <c r="T155" s="14">
        <v>1.0</v>
      </c>
      <c r="U155" t="s">
        <v>524</v>
      </c>
      <c r="V155" t="s">
        <v>111</v>
      </c>
      <c r="W155" t="s">
        <v>76</v>
      </c>
      <c r="X155" s="14">
        <v>28.0</v>
      </c>
      <c r="Y155" s="14" t="s">
        <v>925</v>
      </c>
      <c r="Z155" s="14" t="s">
        <v>114</v>
      </c>
      <c r="AA155">
        <v>0.0</v>
      </c>
      <c r="AB155">
        <v>0.0</v>
      </c>
      <c r="AC155">
        <v>0.0</v>
      </c>
      <c r="AD155">
        <v>0.0</v>
      </c>
      <c r="AE155">
        <v>1.0</v>
      </c>
      <c r="AF155">
        <v>0.0</v>
      </c>
      <c r="AG155">
        <v>0.0</v>
      </c>
      <c r="AH155">
        <v>0.0</v>
      </c>
      <c r="AI155">
        <v>0.0</v>
      </c>
      <c r="AJ155">
        <v>0.0</v>
      </c>
      <c r="AK155" t="s">
        <v>97</v>
      </c>
      <c r="AL155">
        <v>10.0</v>
      </c>
      <c r="AM155">
        <v>4.0</v>
      </c>
      <c r="AN155" s="14">
        <v>6.0</v>
      </c>
      <c r="AO155" s="14" t="s">
        <v>926</v>
      </c>
      <c r="AP155" t="s">
        <v>927</v>
      </c>
      <c r="AQ155" s="14">
        <v>10.0</v>
      </c>
      <c r="AR155" s="14" t="s">
        <v>928</v>
      </c>
      <c r="AS155" s="14" t="s">
        <v>929</v>
      </c>
      <c r="AT155" s="14" t="s">
        <v>930</v>
      </c>
    </row>
    <row r="156">
      <c r="A156" s="14">
        <v>154.0</v>
      </c>
      <c r="B156">
        <v>0.0</v>
      </c>
      <c r="C156">
        <v>1.0</v>
      </c>
      <c r="D156">
        <v>1.0</v>
      </c>
      <c r="E156">
        <v>1.0</v>
      </c>
      <c r="F156">
        <v>0.0</v>
      </c>
      <c r="G156">
        <v>0.0</v>
      </c>
      <c r="H156" s="14">
        <v>31912.0</v>
      </c>
      <c r="I156" s="14">
        <v>31.0</v>
      </c>
      <c r="J156" s="14">
        <v>8.0</v>
      </c>
      <c r="K156" s="14">
        <v>60.0</v>
      </c>
      <c r="L156" s="14">
        <v>8.0</v>
      </c>
      <c r="M156" s="14">
        <v>2.0</v>
      </c>
      <c r="N156" s="14" t="s">
        <v>106</v>
      </c>
      <c r="O156" s="14">
        <v>0.0</v>
      </c>
      <c r="P156" s="14" t="s">
        <v>129</v>
      </c>
      <c r="R156" t="s">
        <v>129</v>
      </c>
      <c r="S156" t="s">
        <v>130</v>
      </c>
      <c r="T156" s="14">
        <v>1.0</v>
      </c>
      <c r="U156" t="s">
        <v>515</v>
      </c>
      <c r="V156" t="s">
        <v>147</v>
      </c>
      <c r="W156" t="s">
        <v>76</v>
      </c>
      <c r="X156" s="14">
        <v>3.0</v>
      </c>
      <c r="Y156" s="14" t="s">
        <v>931</v>
      </c>
      <c r="Z156" s="14" t="s">
        <v>114</v>
      </c>
      <c r="AA156">
        <v>0.0</v>
      </c>
      <c r="AB156">
        <v>0.0</v>
      </c>
      <c r="AC156">
        <v>1.0</v>
      </c>
      <c r="AD156">
        <v>0.0</v>
      </c>
      <c r="AE156">
        <v>0.0</v>
      </c>
      <c r="AF156">
        <v>1.0</v>
      </c>
      <c r="AG156">
        <v>0.0</v>
      </c>
      <c r="AH156">
        <v>0.0</v>
      </c>
      <c r="AI156">
        <v>0.0</v>
      </c>
      <c r="AJ156">
        <v>0.0</v>
      </c>
      <c r="AK156" t="s">
        <v>97</v>
      </c>
      <c r="AL156">
        <v>6.0</v>
      </c>
      <c r="AM156">
        <v>6.0</v>
      </c>
      <c r="AN156" s="14">
        <v>50.0</v>
      </c>
      <c r="AO156" s="14" t="s">
        <v>932</v>
      </c>
      <c r="AP156" t="s">
        <v>101</v>
      </c>
      <c r="AQ156" s="14">
        <v>10.0</v>
      </c>
      <c r="AR156" s="14" t="s">
        <v>933</v>
      </c>
      <c r="AS156" s="14" t="s">
        <v>934</v>
      </c>
      <c r="AT156" s="14" t="s">
        <v>154</v>
      </c>
    </row>
    <row r="157">
      <c r="A157" s="14">
        <v>155.0</v>
      </c>
      <c r="B157">
        <v>0.0</v>
      </c>
      <c r="C157">
        <v>1.0</v>
      </c>
      <c r="D157">
        <v>0.0</v>
      </c>
      <c r="E157">
        <v>1.0</v>
      </c>
      <c r="F157">
        <v>0.0</v>
      </c>
      <c r="G157">
        <v>0.0</v>
      </c>
      <c r="I157" s="14"/>
      <c r="J157" s="14">
        <v>7.0</v>
      </c>
      <c r="K157" s="14">
        <v>60.0</v>
      </c>
      <c r="L157" s="14">
        <v>10.0</v>
      </c>
      <c r="M157" s="14">
        <v>1.0</v>
      </c>
      <c r="N157" s="14" t="s">
        <v>437</v>
      </c>
      <c r="O157" s="14">
        <v>1.0</v>
      </c>
      <c r="P157" s="14" t="s">
        <v>108</v>
      </c>
      <c r="R157" t="s">
        <v>108</v>
      </c>
      <c r="S157" t="s">
        <v>135</v>
      </c>
      <c r="T157" s="14">
        <v>1.0</v>
      </c>
      <c r="U157" t="s">
        <v>224</v>
      </c>
      <c r="V157" t="s">
        <v>451</v>
      </c>
      <c r="W157" t="s">
        <v>148</v>
      </c>
      <c r="X157" s="14">
        <v>0.0</v>
      </c>
      <c r="Y157" s="14" t="s">
        <v>935</v>
      </c>
      <c r="Z157" s="14" t="s">
        <v>114</v>
      </c>
      <c r="AA157">
        <v>0.0</v>
      </c>
      <c r="AB157">
        <v>0.0</v>
      </c>
      <c r="AC157">
        <v>1.0</v>
      </c>
      <c r="AD157">
        <v>0.0</v>
      </c>
      <c r="AE157">
        <v>0.0</v>
      </c>
      <c r="AF157">
        <v>0.0</v>
      </c>
      <c r="AG157">
        <v>0.0</v>
      </c>
      <c r="AH157">
        <v>0.0</v>
      </c>
      <c r="AI157">
        <v>0.0</v>
      </c>
      <c r="AJ157">
        <v>0.0</v>
      </c>
      <c r="AK157" t="s">
        <v>97</v>
      </c>
      <c r="AL157">
        <v>4.0</v>
      </c>
      <c r="AM157">
        <v>4.0</v>
      </c>
      <c r="AN157" s="14">
        <v>25.0</v>
      </c>
      <c r="AO157" s="14" t="s">
        <v>936</v>
      </c>
      <c r="AP157" t="s">
        <v>84</v>
      </c>
      <c r="AQ157" s="14">
        <v>9.0</v>
      </c>
      <c r="AR157" s="14" t="s">
        <v>937</v>
      </c>
      <c r="AS157" s="14" t="s">
        <v>938</v>
      </c>
    </row>
    <row r="158">
      <c r="A158" s="14">
        <v>156.0</v>
      </c>
      <c r="B158">
        <v>1.0</v>
      </c>
      <c r="C158">
        <v>0.0</v>
      </c>
      <c r="D158">
        <v>0.0</v>
      </c>
      <c r="E158">
        <v>0.0</v>
      </c>
      <c r="F158">
        <v>0.0</v>
      </c>
      <c r="G158">
        <v>0.0</v>
      </c>
      <c r="H158" s="14">
        <v>30194.0</v>
      </c>
      <c r="I158" s="14">
        <v>36.0</v>
      </c>
      <c r="J158" s="14">
        <v>7.0</v>
      </c>
      <c r="K158" s="14">
        <v>45.0</v>
      </c>
      <c r="L158" s="14">
        <v>12.0</v>
      </c>
      <c r="M158" s="14">
        <v>40.0</v>
      </c>
      <c r="N158" s="14" t="s">
        <v>437</v>
      </c>
      <c r="O158" s="14">
        <v>1.0</v>
      </c>
      <c r="P158" s="14" t="s">
        <v>172</v>
      </c>
      <c r="R158" t="s">
        <v>172</v>
      </c>
      <c r="S158" t="s">
        <v>135</v>
      </c>
      <c r="T158" s="14">
        <v>1.0</v>
      </c>
      <c r="U158" t="s">
        <v>213</v>
      </c>
      <c r="V158" t="s">
        <v>111</v>
      </c>
      <c r="W158" t="s">
        <v>333</v>
      </c>
      <c r="X158" s="14">
        <v>1.0</v>
      </c>
      <c r="Y158" s="14" t="s">
        <v>939</v>
      </c>
      <c r="Z158" s="14" t="s">
        <v>96</v>
      </c>
      <c r="AA158">
        <v>0.0</v>
      </c>
      <c r="AB158">
        <v>0.0</v>
      </c>
      <c r="AC158">
        <v>0.0</v>
      </c>
      <c r="AD158">
        <v>0.0</v>
      </c>
      <c r="AE158">
        <v>0.0</v>
      </c>
      <c r="AF158">
        <v>1.0</v>
      </c>
      <c r="AG158">
        <v>0.0</v>
      </c>
      <c r="AH158">
        <v>0.0</v>
      </c>
      <c r="AI158">
        <v>0.0</v>
      </c>
      <c r="AJ158">
        <v>0.0</v>
      </c>
      <c r="AK158" t="s">
        <v>97</v>
      </c>
      <c r="AL158">
        <v>10.0</v>
      </c>
      <c r="AM158">
        <v>10.0</v>
      </c>
      <c r="AN158" s="14">
        <v>120.0</v>
      </c>
      <c r="AO158" s="14" t="s">
        <v>332</v>
      </c>
      <c r="AP158" t="s">
        <v>101</v>
      </c>
      <c r="AQ158" s="14">
        <v>10.0</v>
      </c>
      <c r="AR158" s="14" t="s">
        <v>332</v>
      </c>
    </row>
    <row r="159">
      <c r="A159" s="14">
        <v>157.0</v>
      </c>
      <c r="B159">
        <v>0.0</v>
      </c>
      <c r="C159">
        <v>0.0</v>
      </c>
      <c r="D159">
        <v>0.0</v>
      </c>
      <c r="E159">
        <v>0.0</v>
      </c>
      <c r="F159">
        <v>1.0</v>
      </c>
      <c r="G159">
        <v>0.0</v>
      </c>
      <c r="H159" s="14">
        <v>36223.0</v>
      </c>
      <c r="I159" s="14">
        <v>19.0</v>
      </c>
      <c r="J159" s="14">
        <v>9.0</v>
      </c>
      <c r="K159" s="14">
        <v>120.0</v>
      </c>
      <c r="L159" s="14">
        <v>10.0</v>
      </c>
      <c r="M159" s="14">
        <v>10.0</v>
      </c>
      <c r="N159" s="14" t="s">
        <v>70</v>
      </c>
      <c r="O159" s="14">
        <v>0.0</v>
      </c>
      <c r="P159" s="14" t="s">
        <v>89</v>
      </c>
      <c r="R159" t="s">
        <v>89</v>
      </c>
      <c r="S159" t="s">
        <v>72</v>
      </c>
      <c r="T159" s="14">
        <v>0.0</v>
      </c>
      <c r="Z159" s="14" t="s">
        <v>78</v>
      </c>
      <c r="AA159">
        <v>0.0</v>
      </c>
      <c r="AB159">
        <v>0.0</v>
      </c>
      <c r="AC159">
        <v>0.0</v>
      </c>
      <c r="AD159">
        <v>1.0</v>
      </c>
      <c r="AE159">
        <v>0.0</v>
      </c>
      <c r="AF159">
        <v>0.0</v>
      </c>
      <c r="AG159">
        <v>0.0</v>
      </c>
      <c r="AH159">
        <v>0.0</v>
      </c>
      <c r="AI159">
        <v>0.0</v>
      </c>
      <c r="AJ159">
        <v>0.0</v>
      </c>
      <c r="AK159" t="s">
        <v>79</v>
      </c>
      <c r="AL159">
        <v>15.0</v>
      </c>
      <c r="AM159">
        <v>6.0</v>
      </c>
      <c r="AN159" s="14">
        <v>10.0</v>
      </c>
      <c r="AO159" s="14" t="s">
        <v>940</v>
      </c>
      <c r="AP159" t="s">
        <v>941</v>
      </c>
      <c r="AQ159" s="14">
        <v>10.0</v>
      </c>
      <c r="AR159" s="14" t="s">
        <v>942</v>
      </c>
      <c r="AS159" s="14" t="s">
        <v>943</v>
      </c>
    </row>
    <row r="160">
      <c r="A160" s="14">
        <v>158.0</v>
      </c>
      <c r="B160">
        <v>1.0</v>
      </c>
      <c r="C160">
        <v>0.0</v>
      </c>
      <c r="D160">
        <v>0.0</v>
      </c>
      <c r="E160">
        <v>0.0</v>
      </c>
      <c r="F160">
        <v>0.0</v>
      </c>
      <c r="G160">
        <v>0.0</v>
      </c>
      <c r="H160" s="14">
        <v>31803.0</v>
      </c>
      <c r="I160" s="14">
        <v>31.0</v>
      </c>
      <c r="J160" s="14">
        <v>8.0</v>
      </c>
      <c r="K160" s="14">
        <v>15.0</v>
      </c>
      <c r="L160" s="14">
        <v>14.0</v>
      </c>
      <c r="M160" s="14">
        <v>12.0</v>
      </c>
      <c r="N160" s="14" t="s">
        <v>87</v>
      </c>
      <c r="O160" s="14">
        <v>0.0</v>
      </c>
      <c r="P160" s="14" t="s">
        <v>129</v>
      </c>
      <c r="R160" t="s">
        <v>129</v>
      </c>
      <c r="S160" t="s">
        <v>944</v>
      </c>
      <c r="T160" s="14">
        <v>1.0</v>
      </c>
      <c r="U160" t="s">
        <v>315</v>
      </c>
      <c r="V160" t="s">
        <v>111</v>
      </c>
      <c r="W160" t="s">
        <v>123</v>
      </c>
      <c r="X160" s="14">
        <v>8.0</v>
      </c>
      <c r="Y160" s="14" t="s">
        <v>301</v>
      </c>
      <c r="Z160" s="14" t="s">
        <v>96</v>
      </c>
      <c r="AA160">
        <v>0.0</v>
      </c>
      <c r="AB160">
        <v>0.0</v>
      </c>
      <c r="AC160">
        <v>0.0</v>
      </c>
      <c r="AD160">
        <v>0.0</v>
      </c>
      <c r="AE160">
        <v>1.0</v>
      </c>
      <c r="AF160">
        <v>0.0</v>
      </c>
      <c r="AG160">
        <v>0.0</v>
      </c>
      <c r="AH160">
        <v>0.0</v>
      </c>
      <c r="AI160">
        <v>0.0</v>
      </c>
      <c r="AJ160">
        <v>0.0</v>
      </c>
      <c r="AK160" t="s">
        <v>79</v>
      </c>
      <c r="AL160">
        <v>6.0</v>
      </c>
      <c r="AM160">
        <v>6.0</v>
      </c>
      <c r="AN160" s="14">
        <v>40.0</v>
      </c>
      <c r="AO160" s="14" t="s">
        <v>945</v>
      </c>
      <c r="AP160" t="s">
        <v>478</v>
      </c>
      <c r="AQ160" s="14">
        <v>7.0</v>
      </c>
      <c r="AR160" s="14" t="s">
        <v>946</v>
      </c>
      <c r="AS160" s="14" t="s">
        <v>224</v>
      </c>
      <c r="AT160" s="14" t="s">
        <v>947</v>
      </c>
    </row>
    <row r="161">
      <c r="A161" s="14">
        <v>159.0</v>
      </c>
      <c r="B161">
        <v>0.0</v>
      </c>
      <c r="C161">
        <v>0.0</v>
      </c>
      <c r="D161">
        <v>0.0</v>
      </c>
      <c r="E161">
        <v>0.0</v>
      </c>
      <c r="F161">
        <v>1.0</v>
      </c>
      <c r="G161">
        <v>0.0</v>
      </c>
      <c r="H161" s="14">
        <v>25703.0</v>
      </c>
      <c r="I161" s="14">
        <v>48.0</v>
      </c>
      <c r="J161" s="14">
        <v>5.0</v>
      </c>
      <c r="K161" s="14">
        <v>120.0</v>
      </c>
      <c r="L161" s="14">
        <v>8.0</v>
      </c>
      <c r="M161" s="14">
        <v>3.0</v>
      </c>
      <c r="N161" s="14" t="s">
        <v>405</v>
      </c>
      <c r="O161" s="14">
        <v>0.0</v>
      </c>
      <c r="P161" s="14" t="s">
        <v>129</v>
      </c>
      <c r="R161" t="s">
        <v>129</v>
      </c>
      <c r="S161" t="s">
        <v>135</v>
      </c>
      <c r="T161" s="14">
        <v>1.0</v>
      </c>
      <c r="U161" t="s">
        <v>315</v>
      </c>
      <c r="V161" t="s">
        <v>111</v>
      </c>
      <c r="W161" t="s">
        <v>531</v>
      </c>
      <c r="X161" s="14">
        <v>20.0</v>
      </c>
      <c r="Y161" s="14" t="s">
        <v>948</v>
      </c>
      <c r="Z161" s="14" t="s">
        <v>78</v>
      </c>
      <c r="AA161">
        <v>0.0</v>
      </c>
      <c r="AB161">
        <v>0.0</v>
      </c>
      <c r="AC161">
        <v>1.0</v>
      </c>
      <c r="AD161">
        <v>0.0</v>
      </c>
      <c r="AE161">
        <v>0.0</v>
      </c>
      <c r="AF161">
        <v>0.0</v>
      </c>
      <c r="AG161">
        <v>0.0</v>
      </c>
      <c r="AH161">
        <v>0.0</v>
      </c>
      <c r="AI161">
        <v>0.0</v>
      </c>
      <c r="AJ161">
        <v>0.0</v>
      </c>
      <c r="AK161" t="s">
        <v>116</v>
      </c>
      <c r="AL161">
        <v>5.0</v>
      </c>
      <c r="AM161">
        <v>2.0</v>
      </c>
      <c r="AN161" s="14">
        <v>12.0</v>
      </c>
      <c r="AO161" s="14" t="s">
        <v>949</v>
      </c>
      <c r="AP161" t="s">
        <v>84</v>
      </c>
      <c r="AQ161" s="14">
        <v>10.0</v>
      </c>
      <c r="AR161" s="14" t="s">
        <v>950</v>
      </c>
      <c r="AS161" s="14" t="s">
        <v>951</v>
      </c>
      <c r="AT161" s="14" t="s">
        <v>952</v>
      </c>
    </row>
    <row r="162">
      <c r="A162" s="14">
        <v>160.0</v>
      </c>
      <c r="B162">
        <v>0.0</v>
      </c>
      <c r="C162">
        <v>0.0</v>
      </c>
      <c r="D162">
        <v>0.0</v>
      </c>
      <c r="E162">
        <v>0.0</v>
      </c>
      <c r="F162">
        <v>1.0</v>
      </c>
      <c r="G162">
        <v>0.0</v>
      </c>
      <c r="H162" s="14">
        <v>34518.0</v>
      </c>
      <c r="I162" s="14">
        <v>24.0</v>
      </c>
      <c r="J162" s="14">
        <v>7.0</v>
      </c>
      <c r="K162" s="14">
        <v>160.0</v>
      </c>
      <c r="L162" s="14">
        <v>8.0</v>
      </c>
      <c r="M162" s="14">
        <v>5.0</v>
      </c>
      <c r="N162" s="14" t="s">
        <v>87</v>
      </c>
      <c r="O162" s="14">
        <v>0.0</v>
      </c>
      <c r="P162" s="14" t="s">
        <v>89</v>
      </c>
      <c r="R162" t="s">
        <v>89</v>
      </c>
      <c r="S162" t="s">
        <v>135</v>
      </c>
      <c r="T162" s="14">
        <v>0.0</v>
      </c>
      <c r="Z162" s="14" t="s">
        <v>78</v>
      </c>
      <c r="AA162">
        <v>0.0</v>
      </c>
      <c r="AB162">
        <v>0.0</v>
      </c>
      <c r="AC162">
        <v>0.0</v>
      </c>
      <c r="AD162">
        <v>0.0</v>
      </c>
      <c r="AE162">
        <v>1.0</v>
      </c>
      <c r="AF162">
        <v>1.0</v>
      </c>
      <c r="AG162">
        <v>0.0</v>
      </c>
      <c r="AH162">
        <v>1.0</v>
      </c>
      <c r="AI162">
        <v>0.0</v>
      </c>
      <c r="AJ162">
        <v>0.0</v>
      </c>
      <c r="AK162" t="s">
        <v>116</v>
      </c>
      <c r="AL162">
        <v>6.0</v>
      </c>
      <c r="AM162">
        <v>4.0</v>
      </c>
      <c r="AN162" s="14">
        <v>10.0</v>
      </c>
      <c r="AO162" s="14" t="s">
        <v>953</v>
      </c>
      <c r="AP162" t="s">
        <v>101</v>
      </c>
      <c r="AQ162" s="14">
        <v>10.0</v>
      </c>
      <c r="AR162" s="14" t="s">
        <v>954</v>
      </c>
      <c r="AS162" s="14" t="s">
        <v>955</v>
      </c>
      <c r="AT162" s="14" t="s">
        <v>956</v>
      </c>
    </row>
    <row r="163">
      <c r="A163" s="14">
        <v>161.0</v>
      </c>
      <c r="B163">
        <v>0.0</v>
      </c>
      <c r="C163">
        <v>0.0</v>
      </c>
      <c r="D163">
        <v>1.0</v>
      </c>
      <c r="E163">
        <v>1.0</v>
      </c>
      <c r="F163">
        <v>1.0</v>
      </c>
      <c r="G163">
        <v>0.0</v>
      </c>
      <c r="H163" s="14">
        <v>35326.0</v>
      </c>
      <c r="I163" s="14">
        <v>21.0</v>
      </c>
      <c r="J163" s="14">
        <v>7.0</v>
      </c>
      <c r="K163" s="14">
        <v>5.0</v>
      </c>
      <c r="L163" s="14">
        <v>12.0</v>
      </c>
      <c r="M163" s="14">
        <v>8.0</v>
      </c>
      <c r="N163" s="14" t="s">
        <v>128</v>
      </c>
      <c r="O163" s="14">
        <v>1.0</v>
      </c>
      <c r="P163" s="14" t="s">
        <v>129</v>
      </c>
      <c r="R163" t="s">
        <v>129</v>
      </c>
      <c r="S163" t="s">
        <v>130</v>
      </c>
      <c r="T163" s="14">
        <v>0.0</v>
      </c>
      <c r="Z163" s="14" t="s">
        <v>78</v>
      </c>
      <c r="AA163">
        <v>0.0</v>
      </c>
      <c r="AB163">
        <v>0.0</v>
      </c>
      <c r="AC163">
        <v>0.0</v>
      </c>
      <c r="AD163">
        <v>0.0</v>
      </c>
      <c r="AE163">
        <v>0.0</v>
      </c>
      <c r="AF163">
        <v>1.0</v>
      </c>
      <c r="AG163">
        <v>0.0</v>
      </c>
      <c r="AH163">
        <v>0.0</v>
      </c>
      <c r="AI163">
        <v>0.0</v>
      </c>
      <c r="AJ163">
        <v>0.0</v>
      </c>
      <c r="AK163" t="s">
        <v>116</v>
      </c>
      <c r="AL163">
        <v>6.0</v>
      </c>
      <c r="AM163">
        <v>40.0</v>
      </c>
      <c r="AN163" s="14">
        <v>150.0</v>
      </c>
      <c r="AO163" s="14" t="s">
        <v>957</v>
      </c>
      <c r="AP163" t="s">
        <v>101</v>
      </c>
      <c r="AQ163" s="14">
        <v>10.0</v>
      </c>
      <c r="AR163" s="14" t="s">
        <v>958</v>
      </c>
      <c r="AS163" s="14" t="s">
        <v>959</v>
      </c>
      <c r="AT163" s="14" t="s">
        <v>960</v>
      </c>
    </row>
    <row r="164">
      <c r="A164" s="14">
        <v>162.0</v>
      </c>
      <c r="B164">
        <v>1.0</v>
      </c>
      <c r="C164">
        <v>0.0</v>
      </c>
      <c r="D164">
        <v>0.0</v>
      </c>
      <c r="E164">
        <v>0.0</v>
      </c>
      <c r="F164">
        <v>0.0</v>
      </c>
      <c r="G164">
        <v>0.0</v>
      </c>
      <c r="H164" s="14">
        <v>34622.0</v>
      </c>
      <c r="I164" s="14">
        <v>23.0</v>
      </c>
      <c r="J164" s="14">
        <v>8.0</v>
      </c>
      <c r="K164" s="14">
        <v>120.0</v>
      </c>
      <c r="L164" s="14">
        <v>9.0</v>
      </c>
      <c r="M164" s="14">
        <v>5.0</v>
      </c>
      <c r="N164" s="14" t="s">
        <v>405</v>
      </c>
      <c r="O164" s="14">
        <v>0.0</v>
      </c>
      <c r="P164" s="14" t="s">
        <v>491</v>
      </c>
      <c r="R164" t="s">
        <v>491</v>
      </c>
      <c r="S164" t="s">
        <v>135</v>
      </c>
      <c r="T164" s="14">
        <v>0.0</v>
      </c>
      <c r="Z164" s="14" t="s">
        <v>464</v>
      </c>
      <c r="AA164">
        <v>0.0</v>
      </c>
      <c r="AB164">
        <v>0.0</v>
      </c>
      <c r="AC164">
        <v>1.0</v>
      </c>
      <c r="AD164">
        <v>0.0</v>
      </c>
      <c r="AE164">
        <v>0.0</v>
      </c>
      <c r="AF164">
        <v>0.0</v>
      </c>
      <c r="AG164">
        <v>0.0</v>
      </c>
      <c r="AH164">
        <v>0.0</v>
      </c>
      <c r="AI164">
        <v>0.0</v>
      </c>
      <c r="AJ164">
        <v>0.0</v>
      </c>
      <c r="AK164" t="s">
        <v>97</v>
      </c>
      <c r="AL164">
        <v>4.0</v>
      </c>
      <c r="AM164">
        <v>28.0</v>
      </c>
      <c r="AN164" s="14">
        <v>70.0</v>
      </c>
      <c r="AO164" s="14" t="s">
        <v>961</v>
      </c>
      <c r="AP164" t="s">
        <v>101</v>
      </c>
      <c r="AQ164" s="14">
        <v>10.0</v>
      </c>
      <c r="AR164" s="14" t="s">
        <v>962</v>
      </c>
      <c r="AS164" s="14" t="s">
        <v>963</v>
      </c>
      <c r="AT164" s="14" t="s">
        <v>964</v>
      </c>
    </row>
    <row r="165">
      <c r="A165" s="14">
        <v>163.0</v>
      </c>
      <c r="B165">
        <v>1.0</v>
      </c>
      <c r="C165">
        <v>0.0</v>
      </c>
      <c r="D165">
        <v>0.0</v>
      </c>
      <c r="E165">
        <v>0.0</v>
      </c>
      <c r="F165">
        <v>1.0</v>
      </c>
      <c r="G165">
        <v>0.0</v>
      </c>
      <c r="H165" s="14">
        <v>34999.0</v>
      </c>
      <c r="I165" s="14">
        <v>22.0</v>
      </c>
      <c r="J165" s="14">
        <v>8.0</v>
      </c>
      <c r="K165" s="14">
        <v>0.0</v>
      </c>
      <c r="L165" s="14">
        <v>9.0</v>
      </c>
      <c r="M165" s="14">
        <v>0.0</v>
      </c>
      <c r="N165" s="14" t="s">
        <v>192</v>
      </c>
      <c r="O165" s="14">
        <v>1.0</v>
      </c>
      <c r="P165" s="14" t="s">
        <v>129</v>
      </c>
      <c r="R165" t="s">
        <v>129</v>
      </c>
      <c r="S165" t="s">
        <v>130</v>
      </c>
      <c r="T165" s="14">
        <v>0.0</v>
      </c>
      <c r="Z165" s="14" t="s">
        <v>464</v>
      </c>
      <c r="AA165">
        <v>0.0</v>
      </c>
      <c r="AB165">
        <v>0.0</v>
      </c>
      <c r="AC165">
        <v>1.0</v>
      </c>
      <c r="AD165">
        <v>0.0</v>
      </c>
      <c r="AE165">
        <v>0.0</v>
      </c>
      <c r="AF165">
        <v>0.0</v>
      </c>
      <c r="AG165">
        <v>0.0</v>
      </c>
      <c r="AH165">
        <v>0.0</v>
      </c>
      <c r="AI165">
        <v>0.0</v>
      </c>
      <c r="AJ165">
        <v>0.0</v>
      </c>
      <c r="AK165" t="s">
        <v>97</v>
      </c>
      <c r="AL165">
        <v>40.0</v>
      </c>
      <c r="AM165">
        <v>10.0</v>
      </c>
      <c r="AN165" s="14">
        <v>30.0</v>
      </c>
      <c r="AO165" s="14" t="s">
        <v>965</v>
      </c>
      <c r="AP165" t="s">
        <v>101</v>
      </c>
      <c r="AQ165" s="14">
        <v>10.0</v>
      </c>
      <c r="AR165" s="14" t="s">
        <v>966</v>
      </c>
      <c r="AS165" s="14" t="s">
        <v>967</v>
      </c>
      <c r="AT165" s="14" t="s">
        <v>968</v>
      </c>
    </row>
    <row r="166">
      <c r="A166" s="14">
        <v>164.0</v>
      </c>
      <c r="B166">
        <v>0.0</v>
      </c>
      <c r="C166">
        <v>1.0</v>
      </c>
      <c r="D166">
        <v>0.0</v>
      </c>
      <c r="E166">
        <v>0.0</v>
      </c>
      <c r="F166">
        <v>0.0</v>
      </c>
      <c r="G166">
        <v>0.0</v>
      </c>
      <c r="H166" s="14">
        <v>32122.0</v>
      </c>
      <c r="I166" s="14">
        <v>30.0</v>
      </c>
      <c r="J166" s="14">
        <v>7.0</v>
      </c>
      <c r="K166" s="14">
        <v>0.0</v>
      </c>
      <c r="L166" s="14">
        <v>12.0</v>
      </c>
      <c r="M166" s="14">
        <v>5.0</v>
      </c>
      <c r="N166" s="14" t="s">
        <v>70</v>
      </c>
      <c r="O166" s="14">
        <v>0.0</v>
      </c>
      <c r="P166" s="14" t="s">
        <v>71</v>
      </c>
      <c r="R166" t="s">
        <v>71</v>
      </c>
      <c r="S166" t="s">
        <v>130</v>
      </c>
      <c r="T166" s="14">
        <v>1.0</v>
      </c>
      <c r="U166" t="s">
        <v>524</v>
      </c>
      <c r="V166" t="s">
        <v>969</v>
      </c>
      <c r="W166" t="s">
        <v>970</v>
      </c>
      <c r="X166" s="14">
        <v>3.0</v>
      </c>
      <c r="Y166" s="14" t="s">
        <v>971</v>
      </c>
      <c r="Z166" s="14" t="s">
        <v>114</v>
      </c>
      <c r="AA166">
        <v>0.0</v>
      </c>
      <c r="AB166">
        <v>0.0</v>
      </c>
      <c r="AC166">
        <v>0.0</v>
      </c>
      <c r="AD166">
        <v>1.0</v>
      </c>
      <c r="AE166">
        <v>0.0</v>
      </c>
      <c r="AF166">
        <v>0.0</v>
      </c>
      <c r="AG166">
        <v>0.0</v>
      </c>
      <c r="AH166">
        <v>0.0</v>
      </c>
      <c r="AI166">
        <v>0.0</v>
      </c>
      <c r="AJ166">
        <v>0.0</v>
      </c>
      <c r="AK166" t="s">
        <v>97</v>
      </c>
      <c r="AL166">
        <v>5.0</v>
      </c>
      <c r="AM166">
        <v>2.0</v>
      </c>
      <c r="AN166" s="14">
        <v>12.0</v>
      </c>
      <c r="AO166" s="14" t="s">
        <v>972</v>
      </c>
      <c r="AP166" t="s">
        <v>101</v>
      </c>
      <c r="AQ166" s="14">
        <v>10.0</v>
      </c>
      <c r="AR166" s="14" t="s">
        <v>973</v>
      </c>
      <c r="AS166" s="14" t="s">
        <v>974</v>
      </c>
      <c r="AT166" s="14" t="s">
        <v>975</v>
      </c>
    </row>
    <row r="167">
      <c r="A167" s="14">
        <v>165.0</v>
      </c>
      <c r="B167">
        <v>0.0</v>
      </c>
      <c r="C167">
        <v>1.0</v>
      </c>
      <c r="D167">
        <v>0.0</v>
      </c>
      <c r="E167">
        <v>0.0</v>
      </c>
      <c r="F167">
        <v>0.0</v>
      </c>
      <c r="G167">
        <v>0.0</v>
      </c>
      <c r="H167" s="14">
        <v>26615.0</v>
      </c>
      <c r="I167" s="14">
        <v>45.0</v>
      </c>
      <c r="J167" s="14">
        <v>8.0</v>
      </c>
      <c r="K167" s="14">
        <v>180.0</v>
      </c>
      <c r="L167" s="14">
        <v>14.0</v>
      </c>
      <c r="M167" s="14">
        <v>15.0</v>
      </c>
      <c r="N167" s="14" t="s">
        <v>291</v>
      </c>
      <c r="O167" s="14">
        <v>1.0</v>
      </c>
      <c r="P167" s="14" t="s">
        <v>129</v>
      </c>
      <c r="R167" t="s">
        <v>129</v>
      </c>
      <c r="S167" t="s">
        <v>135</v>
      </c>
      <c r="T167" s="14">
        <v>1.0</v>
      </c>
      <c r="U167" t="s">
        <v>315</v>
      </c>
      <c r="V167" t="s">
        <v>75</v>
      </c>
      <c r="W167" t="s">
        <v>123</v>
      </c>
      <c r="X167" s="14">
        <v>22.0</v>
      </c>
      <c r="Y167" s="14" t="s">
        <v>101</v>
      </c>
      <c r="Z167" s="14" t="s">
        <v>114</v>
      </c>
      <c r="AA167">
        <v>0.0</v>
      </c>
      <c r="AB167">
        <v>0.0</v>
      </c>
      <c r="AC167">
        <v>1.0</v>
      </c>
      <c r="AD167">
        <v>0.0</v>
      </c>
      <c r="AE167">
        <v>0.0</v>
      </c>
      <c r="AF167">
        <v>0.0</v>
      </c>
      <c r="AG167">
        <v>0.0</v>
      </c>
      <c r="AH167">
        <v>0.0</v>
      </c>
      <c r="AI167">
        <v>0.0</v>
      </c>
      <c r="AJ167">
        <v>0.0</v>
      </c>
      <c r="AK167" t="s">
        <v>97</v>
      </c>
      <c r="AL167">
        <v>4.0</v>
      </c>
      <c r="AM167">
        <v>3.0</v>
      </c>
      <c r="AN167" s="14">
        <v>8.0</v>
      </c>
      <c r="AO167" s="14" t="s">
        <v>976</v>
      </c>
      <c r="AP167" t="s">
        <v>101</v>
      </c>
      <c r="AQ167" s="14">
        <v>10.0</v>
      </c>
      <c r="AR167" s="14" t="s">
        <v>977</v>
      </c>
      <c r="AS167" s="14" t="s">
        <v>978</v>
      </c>
    </row>
    <row r="168">
      <c r="A168" s="14">
        <v>166.0</v>
      </c>
      <c r="B168">
        <v>1.0</v>
      </c>
      <c r="C168">
        <v>1.0</v>
      </c>
      <c r="D168">
        <v>0.0</v>
      </c>
      <c r="E168">
        <v>1.0</v>
      </c>
      <c r="F168">
        <v>1.0</v>
      </c>
      <c r="G168">
        <v>0.0</v>
      </c>
      <c r="H168" s="14">
        <v>32663.0</v>
      </c>
      <c r="I168" s="14">
        <v>29.0</v>
      </c>
      <c r="J168" s="14">
        <v>7.0</v>
      </c>
      <c r="K168" s="14">
        <v>55.0</v>
      </c>
      <c r="L168" s="14">
        <v>12.0</v>
      </c>
      <c r="M168" s="14">
        <v>6.0</v>
      </c>
      <c r="N168" s="14" t="s">
        <v>106</v>
      </c>
      <c r="O168" s="14">
        <v>0.0</v>
      </c>
      <c r="P168" s="14" t="s">
        <v>89</v>
      </c>
      <c r="R168" t="s">
        <v>89</v>
      </c>
      <c r="S168" t="s">
        <v>130</v>
      </c>
      <c r="T168" s="14">
        <v>1.0</v>
      </c>
      <c r="U168" t="s">
        <v>213</v>
      </c>
      <c r="V168" t="s">
        <v>111</v>
      </c>
      <c r="W168" t="s">
        <v>123</v>
      </c>
      <c r="X168" s="14">
        <v>7.0</v>
      </c>
      <c r="Y168" s="14" t="s">
        <v>979</v>
      </c>
      <c r="Z168" s="14" t="s">
        <v>114</v>
      </c>
      <c r="AA168">
        <v>0.0</v>
      </c>
      <c r="AB168">
        <v>0.0</v>
      </c>
      <c r="AC168">
        <v>1.0</v>
      </c>
      <c r="AD168">
        <v>0.0</v>
      </c>
      <c r="AE168">
        <v>0.0</v>
      </c>
      <c r="AF168">
        <v>0.0</v>
      </c>
      <c r="AG168">
        <v>0.0</v>
      </c>
      <c r="AH168">
        <v>0.0</v>
      </c>
      <c r="AI168">
        <v>0.0</v>
      </c>
      <c r="AJ168">
        <v>0.0</v>
      </c>
      <c r="AK168" t="s">
        <v>97</v>
      </c>
      <c r="AL168">
        <v>6.0</v>
      </c>
      <c r="AM168">
        <v>3.0</v>
      </c>
      <c r="AN168" s="14">
        <v>100.0</v>
      </c>
      <c r="AO168" s="14" t="s">
        <v>980</v>
      </c>
      <c r="AP168" t="s">
        <v>101</v>
      </c>
      <c r="AQ168" s="14">
        <v>9.0</v>
      </c>
      <c r="AR168" s="14" t="s">
        <v>981</v>
      </c>
      <c r="AS168" s="14" t="s">
        <v>982</v>
      </c>
      <c r="AT168" s="14" t="s">
        <v>983</v>
      </c>
    </row>
    <row r="169">
      <c r="A169" s="14">
        <v>167.0</v>
      </c>
      <c r="B169">
        <v>0.0</v>
      </c>
      <c r="C169">
        <v>1.0</v>
      </c>
      <c r="D169">
        <v>0.0</v>
      </c>
      <c r="E169">
        <v>0.0</v>
      </c>
      <c r="F169">
        <v>0.0</v>
      </c>
      <c r="G169">
        <v>0.0</v>
      </c>
      <c r="H169" s="14">
        <v>32335.0</v>
      </c>
      <c r="I169" s="14">
        <v>30.0</v>
      </c>
      <c r="J169" s="14">
        <v>7.0</v>
      </c>
      <c r="K169" s="14">
        <v>40.0</v>
      </c>
      <c r="L169" s="14">
        <v>10.0</v>
      </c>
      <c r="M169" s="14">
        <v>2.0</v>
      </c>
      <c r="N169" s="14" t="s">
        <v>87</v>
      </c>
      <c r="O169" s="14">
        <v>0.0</v>
      </c>
      <c r="P169" s="14" t="s">
        <v>89</v>
      </c>
      <c r="R169" t="s">
        <v>89</v>
      </c>
      <c r="S169" t="s">
        <v>72</v>
      </c>
      <c r="T169" s="14">
        <v>1.0</v>
      </c>
      <c r="U169" t="s">
        <v>213</v>
      </c>
      <c r="V169" t="s">
        <v>111</v>
      </c>
      <c r="W169" t="s">
        <v>407</v>
      </c>
      <c r="X169" s="14">
        <v>3.0</v>
      </c>
      <c r="Z169" s="14" t="s">
        <v>78</v>
      </c>
      <c r="AA169">
        <v>0.0</v>
      </c>
      <c r="AB169">
        <v>0.0</v>
      </c>
      <c r="AC169">
        <v>1.0</v>
      </c>
      <c r="AD169">
        <v>0.0</v>
      </c>
      <c r="AE169">
        <v>0.0</v>
      </c>
      <c r="AF169">
        <v>0.0</v>
      </c>
      <c r="AG169">
        <v>0.0</v>
      </c>
      <c r="AH169">
        <v>0.0</v>
      </c>
      <c r="AI169">
        <v>0.0</v>
      </c>
      <c r="AJ169">
        <v>0.0</v>
      </c>
      <c r="AK169" t="s">
        <v>97</v>
      </c>
      <c r="AL169">
        <v>20.0</v>
      </c>
      <c r="AM169">
        <v>6.0</v>
      </c>
      <c r="AN169" s="14">
        <v>6.0</v>
      </c>
      <c r="AO169" s="14" t="s">
        <v>984</v>
      </c>
      <c r="AP169" t="s">
        <v>101</v>
      </c>
      <c r="AQ169" s="14">
        <v>9.0</v>
      </c>
      <c r="AR169" s="14" t="s">
        <v>984</v>
      </c>
    </row>
    <row r="170">
      <c r="A170" s="14">
        <v>168.0</v>
      </c>
      <c r="B170">
        <v>1.0</v>
      </c>
      <c r="C170">
        <v>0.0</v>
      </c>
      <c r="D170">
        <v>1.0</v>
      </c>
      <c r="E170">
        <v>0.0</v>
      </c>
      <c r="F170">
        <v>0.0</v>
      </c>
      <c r="G170">
        <v>0.0</v>
      </c>
      <c r="H170" s="14">
        <v>29706.0</v>
      </c>
      <c r="I170" s="14">
        <v>37.0</v>
      </c>
      <c r="J170" s="14">
        <v>7.0</v>
      </c>
      <c r="K170" s="14">
        <v>20.0</v>
      </c>
      <c r="L170" s="14">
        <v>15.0</v>
      </c>
      <c r="M170" s="14">
        <v>2.0</v>
      </c>
      <c r="N170" s="14" t="s">
        <v>327</v>
      </c>
      <c r="O170" s="14">
        <v>0.0</v>
      </c>
      <c r="Q170" s="14" t="s">
        <v>985</v>
      </c>
      <c r="R170" t="s">
        <v>985</v>
      </c>
      <c r="S170" t="s">
        <v>135</v>
      </c>
      <c r="T170" s="14">
        <v>1.0</v>
      </c>
      <c r="U170" t="s">
        <v>515</v>
      </c>
      <c r="V170" t="s">
        <v>111</v>
      </c>
      <c r="W170" t="s">
        <v>228</v>
      </c>
      <c r="X170" s="14">
        <v>13.0</v>
      </c>
      <c r="Y170" s="14" t="s">
        <v>986</v>
      </c>
      <c r="Z170" s="14" t="s">
        <v>96</v>
      </c>
      <c r="AA170">
        <v>0.0</v>
      </c>
      <c r="AB170">
        <v>0.0</v>
      </c>
      <c r="AC170">
        <v>0.0</v>
      </c>
      <c r="AD170">
        <v>1.0</v>
      </c>
      <c r="AE170">
        <v>1.0</v>
      </c>
      <c r="AF170">
        <v>0.0</v>
      </c>
      <c r="AG170">
        <v>0.0</v>
      </c>
      <c r="AH170">
        <v>0.0</v>
      </c>
      <c r="AI170">
        <v>0.0</v>
      </c>
      <c r="AJ170">
        <v>0.0</v>
      </c>
      <c r="AK170" t="s">
        <v>97</v>
      </c>
      <c r="AL170">
        <v>5.0</v>
      </c>
      <c r="AM170">
        <v>1.0</v>
      </c>
      <c r="AN170" s="14">
        <v>10.0</v>
      </c>
      <c r="AO170" s="14" t="s">
        <v>987</v>
      </c>
      <c r="AP170" t="s">
        <v>101</v>
      </c>
      <c r="AQ170" s="14">
        <v>8.0</v>
      </c>
      <c r="AR170" s="14" t="s">
        <v>988</v>
      </c>
      <c r="AS170" s="14" t="s">
        <v>989</v>
      </c>
    </row>
    <row r="171">
      <c r="A171" s="14">
        <v>169.0</v>
      </c>
      <c r="B171">
        <v>0.0</v>
      </c>
      <c r="C171">
        <v>1.0</v>
      </c>
      <c r="D171">
        <v>0.0</v>
      </c>
      <c r="E171">
        <v>0.0</v>
      </c>
      <c r="F171">
        <v>0.0</v>
      </c>
      <c r="G171">
        <v>0.0</v>
      </c>
      <c r="H171" s="14">
        <v>31190.0</v>
      </c>
      <c r="I171" s="14">
        <v>33.0</v>
      </c>
      <c r="J171" s="14">
        <v>6.0</v>
      </c>
      <c r="K171" s="14">
        <v>180.0</v>
      </c>
      <c r="L171" s="14">
        <v>720.0</v>
      </c>
      <c r="M171" s="14">
        <v>2.0</v>
      </c>
      <c r="N171" s="14" t="s">
        <v>192</v>
      </c>
      <c r="O171" s="14">
        <v>0.0</v>
      </c>
      <c r="P171" s="14" t="s">
        <v>71</v>
      </c>
      <c r="R171" t="s">
        <v>71</v>
      </c>
      <c r="S171" t="s">
        <v>72</v>
      </c>
      <c r="T171" s="14">
        <v>1.0</v>
      </c>
      <c r="U171" t="s">
        <v>213</v>
      </c>
      <c r="V171" t="s">
        <v>111</v>
      </c>
      <c r="W171" t="s">
        <v>333</v>
      </c>
      <c r="X171" s="14">
        <v>2.0</v>
      </c>
      <c r="Y171" s="14" t="s">
        <v>990</v>
      </c>
      <c r="Z171" s="14" t="s">
        <v>78</v>
      </c>
      <c r="AA171">
        <v>0.0</v>
      </c>
      <c r="AB171">
        <v>0.0</v>
      </c>
      <c r="AC171">
        <v>1.0</v>
      </c>
      <c r="AD171">
        <v>0.0</v>
      </c>
      <c r="AE171">
        <v>0.0</v>
      </c>
      <c r="AF171">
        <v>0.0</v>
      </c>
      <c r="AG171">
        <v>0.0</v>
      </c>
      <c r="AH171">
        <v>0.0</v>
      </c>
      <c r="AI171">
        <v>0.0</v>
      </c>
      <c r="AJ171">
        <v>0.0</v>
      </c>
      <c r="AK171" t="s">
        <v>97</v>
      </c>
      <c r="AL171">
        <v>6.0</v>
      </c>
      <c r="AM171">
        <v>4.0</v>
      </c>
      <c r="AN171" s="14">
        <v>80.0</v>
      </c>
      <c r="AO171" s="14" t="s">
        <v>991</v>
      </c>
      <c r="AP171" t="s">
        <v>84</v>
      </c>
      <c r="AQ171" s="14">
        <v>10.0</v>
      </c>
      <c r="AR171" s="14" t="s">
        <v>992</v>
      </c>
      <c r="AS171" s="14" t="s">
        <v>993</v>
      </c>
      <c r="AT171" s="14" t="s">
        <v>994</v>
      </c>
    </row>
    <row r="172">
      <c r="A172" s="14">
        <v>170.0</v>
      </c>
      <c r="B172">
        <v>1.0</v>
      </c>
      <c r="C172">
        <v>1.0</v>
      </c>
      <c r="D172">
        <v>1.0</v>
      </c>
      <c r="E172">
        <v>0.0</v>
      </c>
      <c r="F172">
        <v>1.0</v>
      </c>
      <c r="G172">
        <v>0.0</v>
      </c>
      <c r="H172" s="14">
        <v>34381.0</v>
      </c>
      <c r="I172" s="14">
        <v>24.0</v>
      </c>
      <c r="J172" s="14">
        <v>8.0</v>
      </c>
      <c r="K172" s="14">
        <v>15.0</v>
      </c>
      <c r="L172" s="14">
        <v>10.0</v>
      </c>
      <c r="M172" s="14">
        <v>2.0</v>
      </c>
      <c r="N172" s="14" t="s">
        <v>120</v>
      </c>
      <c r="O172" s="14">
        <v>1.0</v>
      </c>
      <c r="P172" s="14" t="s">
        <v>89</v>
      </c>
      <c r="R172" t="s">
        <v>89</v>
      </c>
      <c r="S172" t="s">
        <v>135</v>
      </c>
      <c r="T172" s="14">
        <v>1.0</v>
      </c>
      <c r="U172" t="s">
        <v>11</v>
      </c>
      <c r="V172" t="s">
        <v>147</v>
      </c>
      <c r="W172" t="s">
        <v>123</v>
      </c>
      <c r="X172" s="14">
        <v>3.0</v>
      </c>
      <c r="Y172" s="14" t="s">
        <v>995</v>
      </c>
      <c r="Z172" s="14" t="s">
        <v>464</v>
      </c>
      <c r="AA172">
        <v>0.0</v>
      </c>
      <c r="AB172">
        <v>0.0</v>
      </c>
      <c r="AC172">
        <v>0.0</v>
      </c>
      <c r="AD172">
        <v>0.0</v>
      </c>
      <c r="AE172">
        <v>0.0</v>
      </c>
      <c r="AF172">
        <v>1.0</v>
      </c>
      <c r="AG172">
        <v>0.0</v>
      </c>
      <c r="AH172">
        <v>0.0</v>
      </c>
      <c r="AI172">
        <v>0.0</v>
      </c>
      <c r="AJ172">
        <v>1.0</v>
      </c>
      <c r="AK172" t="s">
        <v>116</v>
      </c>
      <c r="AL172">
        <v>4.0</v>
      </c>
      <c r="AM172">
        <v>2.0</v>
      </c>
      <c r="AN172" s="14">
        <v>6.0</v>
      </c>
      <c r="AO172" s="14" t="s">
        <v>997</v>
      </c>
      <c r="AP172" t="s">
        <v>101</v>
      </c>
      <c r="AQ172" s="14">
        <v>10.0</v>
      </c>
      <c r="AR172" s="14" t="s">
        <v>998</v>
      </c>
      <c r="AS172" s="14" t="s">
        <v>999</v>
      </c>
    </row>
    <row r="173">
      <c r="A173" s="14">
        <v>171.0</v>
      </c>
      <c r="B173">
        <v>0.0</v>
      </c>
      <c r="C173">
        <v>1.0</v>
      </c>
      <c r="D173">
        <v>0.0</v>
      </c>
      <c r="E173">
        <v>0.0</v>
      </c>
      <c r="F173">
        <v>0.0</v>
      </c>
      <c r="G173">
        <v>0.0</v>
      </c>
      <c r="H173" s="14">
        <v>30331.0</v>
      </c>
      <c r="I173" s="14">
        <v>35.0</v>
      </c>
      <c r="J173" s="14">
        <v>7.0</v>
      </c>
      <c r="K173" s="14">
        <v>8.0</v>
      </c>
      <c r="L173" s="14">
        <v>10.0</v>
      </c>
      <c r="M173" s="14">
        <v>10.0</v>
      </c>
      <c r="N173" s="14" t="s">
        <v>167</v>
      </c>
      <c r="O173" s="14">
        <v>1.0</v>
      </c>
      <c r="P173" s="14" t="s">
        <v>89</v>
      </c>
      <c r="R173" t="s">
        <v>89</v>
      </c>
      <c r="S173" t="s">
        <v>130</v>
      </c>
      <c r="T173" s="14">
        <v>1.0</v>
      </c>
      <c r="U173" t="s">
        <v>1000</v>
      </c>
      <c r="V173" t="s">
        <v>147</v>
      </c>
      <c r="W173" t="s">
        <v>123</v>
      </c>
      <c r="X173" s="14">
        <v>12.0</v>
      </c>
      <c r="Y173" s="14" t="s">
        <v>1001</v>
      </c>
      <c r="Z173" s="14" t="s">
        <v>96</v>
      </c>
      <c r="AA173">
        <v>0.0</v>
      </c>
      <c r="AB173">
        <v>0.0</v>
      </c>
      <c r="AC173">
        <v>0.0</v>
      </c>
      <c r="AD173">
        <v>0.0</v>
      </c>
      <c r="AE173">
        <v>0.0</v>
      </c>
      <c r="AF173">
        <v>1.0</v>
      </c>
      <c r="AG173">
        <v>0.0</v>
      </c>
      <c r="AH173">
        <v>0.0</v>
      </c>
      <c r="AI173">
        <v>0.0</v>
      </c>
      <c r="AJ173">
        <v>0.0</v>
      </c>
      <c r="AK173" t="s">
        <v>79</v>
      </c>
      <c r="AL173">
        <v>5.0</v>
      </c>
      <c r="AM173">
        <v>1.0</v>
      </c>
      <c r="AN173" s="14">
        <v>5.0</v>
      </c>
      <c r="AO173" s="14" t="s">
        <v>1002</v>
      </c>
      <c r="AP173" t="s">
        <v>101</v>
      </c>
      <c r="AQ173" s="14">
        <v>10.0</v>
      </c>
      <c r="AR173" s="14" t="s">
        <v>1003</v>
      </c>
      <c r="AS173" s="14" t="s">
        <v>1004</v>
      </c>
      <c r="AT173" s="14" t="s">
        <v>1005</v>
      </c>
    </row>
    <row r="174">
      <c r="A174" s="14">
        <v>172.0</v>
      </c>
      <c r="B174">
        <v>0.0</v>
      </c>
      <c r="C174">
        <v>1.0</v>
      </c>
      <c r="D174">
        <v>0.0</v>
      </c>
      <c r="E174">
        <v>0.0</v>
      </c>
      <c r="F174">
        <v>1.0</v>
      </c>
      <c r="G174">
        <v>0.0</v>
      </c>
      <c r="H174" s="14">
        <v>28009.0</v>
      </c>
      <c r="I174" s="14">
        <v>42.0</v>
      </c>
      <c r="J174" s="14">
        <v>7.0</v>
      </c>
      <c r="K174" s="14">
        <v>120.0</v>
      </c>
      <c r="L174" s="14">
        <v>10.0</v>
      </c>
      <c r="M174" s="14">
        <v>10.0</v>
      </c>
      <c r="N174" s="14" t="s">
        <v>327</v>
      </c>
      <c r="O174" s="14">
        <v>1.0</v>
      </c>
      <c r="P174" s="14" t="s">
        <v>89</v>
      </c>
      <c r="R174" t="s">
        <v>89</v>
      </c>
      <c r="S174" t="s">
        <v>72</v>
      </c>
      <c r="T174" s="14">
        <v>1.0</v>
      </c>
      <c r="U174" t="s">
        <v>315</v>
      </c>
      <c r="V174" t="s">
        <v>75</v>
      </c>
      <c r="W174" t="s">
        <v>123</v>
      </c>
      <c r="X174" s="14">
        <v>21.0</v>
      </c>
      <c r="Y174" s="14" t="s">
        <v>1006</v>
      </c>
      <c r="Z174" s="14" t="s">
        <v>114</v>
      </c>
      <c r="AA174">
        <v>0.0</v>
      </c>
      <c r="AB174">
        <v>0.0</v>
      </c>
      <c r="AC174">
        <v>0.0</v>
      </c>
      <c r="AD174">
        <v>0.0</v>
      </c>
      <c r="AE174">
        <v>1.0</v>
      </c>
      <c r="AF174">
        <v>0.0</v>
      </c>
      <c r="AG174">
        <v>0.0</v>
      </c>
      <c r="AH174">
        <v>0.0</v>
      </c>
      <c r="AI174">
        <v>0.0</v>
      </c>
      <c r="AJ174">
        <v>0.0</v>
      </c>
      <c r="AK174" t="s">
        <v>97</v>
      </c>
      <c r="AL174">
        <v>6.0</v>
      </c>
      <c r="AM174">
        <v>6.0</v>
      </c>
      <c r="AN174" s="14">
        <v>20.0</v>
      </c>
      <c r="AO174" s="14" t="s">
        <v>1007</v>
      </c>
      <c r="AP174" t="s">
        <v>101</v>
      </c>
      <c r="AQ174" s="14">
        <v>10.0</v>
      </c>
      <c r="AR174" s="14" t="s">
        <v>1008</v>
      </c>
      <c r="AS174" s="14" t="s">
        <v>154</v>
      </c>
      <c r="AT174" s="14" t="s">
        <v>1009</v>
      </c>
    </row>
    <row r="175">
      <c r="A175" s="14">
        <v>173.0</v>
      </c>
      <c r="B175">
        <v>1.0</v>
      </c>
      <c r="C175">
        <v>0.0</v>
      </c>
      <c r="D175">
        <v>0.0</v>
      </c>
      <c r="E175">
        <v>0.0</v>
      </c>
      <c r="F175">
        <v>0.0</v>
      </c>
      <c r="G175">
        <v>0.0</v>
      </c>
      <c r="H175" s="14">
        <v>22106.0</v>
      </c>
      <c r="I175" s="14">
        <v>58.0</v>
      </c>
      <c r="J175" s="14">
        <v>6.0</v>
      </c>
      <c r="K175" s="14">
        <v>0.0</v>
      </c>
      <c r="L175" s="14">
        <v>6.0</v>
      </c>
      <c r="M175" s="14">
        <v>50.0</v>
      </c>
      <c r="N175" s="14" t="s">
        <v>167</v>
      </c>
      <c r="O175" s="14">
        <v>1.0</v>
      </c>
      <c r="P175" s="14" t="s">
        <v>89</v>
      </c>
      <c r="R175" t="s">
        <v>89</v>
      </c>
      <c r="S175" t="s">
        <v>135</v>
      </c>
      <c r="T175" s="14">
        <v>1.0</v>
      </c>
      <c r="U175" t="s">
        <v>577</v>
      </c>
      <c r="V175" t="s">
        <v>173</v>
      </c>
      <c r="W175" t="s">
        <v>1010</v>
      </c>
      <c r="X175" s="14">
        <v>21.0</v>
      </c>
      <c r="Y175" s="14" t="s">
        <v>1011</v>
      </c>
      <c r="Z175" s="14" t="s">
        <v>96</v>
      </c>
      <c r="AA175">
        <v>0.0</v>
      </c>
      <c r="AB175">
        <v>0.0</v>
      </c>
      <c r="AC175">
        <v>0.0</v>
      </c>
      <c r="AD175">
        <v>0.0</v>
      </c>
      <c r="AE175">
        <v>0.0</v>
      </c>
      <c r="AF175">
        <v>1.0</v>
      </c>
      <c r="AG175">
        <v>0.0</v>
      </c>
      <c r="AH175">
        <v>0.0</v>
      </c>
      <c r="AI175">
        <v>0.0</v>
      </c>
      <c r="AJ175">
        <v>0.0</v>
      </c>
      <c r="AK175" t="s">
        <v>79</v>
      </c>
      <c r="AL175">
        <v>5.0</v>
      </c>
      <c r="AM175">
        <v>5.0</v>
      </c>
      <c r="AN175" s="14">
        <v>6.0</v>
      </c>
      <c r="AO175" s="14" t="s">
        <v>1012</v>
      </c>
      <c r="AP175" t="s">
        <v>84</v>
      </c>
      <c r="AQ175" s="14">
        <v>9.0</v>
      </c>
      <c r="AR175" s="14" t="s">
        <v>1013</v>
      </c>
      <c r="AS175" s="14" t="s">
        <v>1014</v>
      </c>
      <c r="AT175" s="14" t="s">
        <v>1015</v>
      </c>
    </row>
    <row r="176">
      <c r="A176" s="14">
        <v>174.0</v>
      </c>
      <c r="B176">
        <v>1.0</v>
      </c>
      <c r="C176">
        <v>1.0</v>
      </c>
      <c r="D176">
        <v>0.0</v>
      </c>
      <c r="E176">
        <v>0.0</v>
      </c>
      <c r="F176">
        <v>1.0</v>
      </c>
      <c r="G176">
        <v>0.0</v>
      </c>
      <c r="H176" s="14">
        <v>31490.0</v>
      </c>
      <c r="I176" s="14">
        <v>32.0</v>
      </c>
      <c r="J176" s="14">
        <v>6.0</v>
      </c>
      <c r="K176" s="14">
        <v>30.0</v>
      </c>
      <c r="L176" s="14">
        <v>12.0</v>
      </c>
      <c r="M176" s="14">
        <v>120.0</v>
      </c>
      <c r="N176" s="14" t="s">
        <v>70</v>
      </c>
      <c r="O176" s="14">
        <v>0.0</v>
      </c>
      <c r="P176" s="14" t="s">
        <v>89</v>
      </c>
      <c r="R176" t="s">
        <v>89</v>
      </c>
      <c r="S176" t="s">
        <v>135</v>
      </c>
      <c r="T176" s="14">
        <v>1.0</v>
      </c>
      <c r="U176" t="s">
        <v>11</v>
      </c>
      <c r="V176" t="s">
        <v>111</v>
      </c>
      <c r="W176" t="s">
        <v>374</v>
      </c>
      <c r="X176" s="14">
        <v>9.0</v>
      </c>
      <c r="Z176" s="14" t="s">
        <v>78</v>
      </c>
      <c r="AA176">
        <v>0.0</v>
      </c>
      <c r="AB176">
        <v>0.0</v>
      </c>
      <c r="AC176">
        <v>0.0</v>
      </c>
      <c r="AD176">
        <v>0.0</v>
      </c>
      <c r="AE176">
        <v>0.0</v>
      </c>
      <c r="AF176">
        <v>1.0</v>
      </c>
      <c r="AG176">
        <v>0.0</v>
      </c>
      <c r="AH176">
        <v>0.0</v>
      </c>
      <c r="AI176">
        <v>0.0</v>
      </c>
      <c r="AJ176">
        <v>0.0</v>
      </c>
      <c r="AK176" t="s">
        <v>97</v>
      </c>
      <c r="AL176">
        <v>3.0</v>
      </c>
      <c r="AM176">
        <v>3.0</v>
      </c>
      <c r="AN176" s="14">
        <v>16.0</v>
      </c>
      <c r="AO176" s="14" t="s">
        <v>1016</v>
      </c>
      <c r="AP176" t="s">
        <v>101</v>
      </c>
      <c r="AQ176" s="14">
        <v>6.0</v>
      </c>
      <c r="AR176" s="14" t="s">
        <v>1017</v>
      </c>
    </row>
    <row r="177">
      <c r="A177" s="14">
        <v>175.0</v>
      </c>
      <c r="B177">
        <v>0.0</v>
      </c>
      <c r="C177">
        <v>1.0</v>
      </c>
      <c r="D177">
        <v>0.0</v>
      </c>
      <c r="E177">
        <v>0.0</v>
      </c>
      <c r="F177">
        <v>0.0</v>
      </c>
      <c r="G177">
        <v>0.0</v>
      </c>
      <c r="H177" s="14">
        <v>34894.0</v>
      </c>
      <c r="I177" s="14">
        <v>23.0</v>
      </c>
      <c r="J177" s="14">
        <v>8.0</v>
      </c>
      <c r="K177" s="14">
        <v>10.0</v>
      </c>
      <c r="L177" s="14">
        <v>10.0</v>
      </c>
      <c r="M177" s="14">
        <v>8.0</v>
      </c>
      <c r="N177" s="14" t="s">
        <v>327</v>
      </c>
      <c r="O177" s="14">
        <v>1.0</v>
      </c>
      <c r="P177" s="14" t="s">
        <v>172</v>
      </c>
      <c r="R177" t="s">
        <v>172</v>
      </c>
      <c r="S177" t="s">
        <v>135</v>
      </c>
      <c r="T177" s="14">
        <v>1.0</v>
      </c>
      <c r="U177" t="s">
        <v>315</v>
      </c>
      <c r="V177" t="s">
        <v>111</v>
      </c>
      <c r="W177" t="s">
        <v>1018</v>
      </c>
      <c r="X177" s="14">
        <v>1.0</v>
      </c>
      <c r="Y177" s="14" t="s">
        <v>1019</v>
      </c>
      <c r="Z177" s="14" t="s">
        <v>114</v>
      </c>
      <c r="AA177">
        <v>0.0</v>
      </c>
      <c r="AB177">
        <v>0.0</v>
      </c>
      <c r="AC177">
        <v>0.0</v>
      </c>
      <c r="AD177">
        <v>0.0</v>
      </c>
      <c r="AE177">
        <v>1.0</v>
      </c>
      <c r="AF177">
        <v>0.0</v>
      </c>
      <c r="AG177">
        <v>0.0</v>
      </c>
      <c r="AH177">
        <v>0.0</v>
      </c>
      <c r="AI177">
        <v>0.0</v>
      </c>
      <c r="AJ177">
        <v>0.0</v>
      </c>
      <c r="AK177" t="s">
        <v>79</v>
      </c>
      <c r="AL177">
        <v>2.0</v>
      </c>
      <c r="AM177">
        <v>5.0</v>
      </c>
      <c r="AN177" s="14">
        <v>15.0</v>
      </c>
      <c r="AO177" s="14" t="s">
        <v>1020</v>
      </c>
      <c r="AP177" t="s">
        <v>101</v>
      </c>
      <c r="AQ177" s="14">
        <v>10.0</v>
      </c>
      <c r="AR177" s="14" t="s">
        <v>1021</v>
      </c>
      <c r="AT177" s="14" t="s">
        <v>1022</v>
      </c>
    </row>
    <row r="178">
      <c r="A178" s="14">
        <v>176.0</v>
      </c>
      <c r="B178">
        <v>1.0</v>
      </c>
      <c r="C178">
        <v>1.0</v>
      </c>
      <c r="D178">
        <v>0.0</v>
      </c>
      <c r="E178">
        <v>0.0</v>
      </c>
      <c r="F178">
        <v>0.0</v>
      </c>
      <c r="G178">
        <v>0.0</v>
      </c>
      <c r="H178" s="14">
        <v>43095.0</v>
      </c>
      <c r="I178" s="14">
        <v>0.0</v>
      </c>
      <c r="J178" s="14">
        <v>6.0</v>
      </c>
      <c r="K178" s="14">
        <v>75.0</v>
      </c>
      <c r="L178" s="14">
        <v>7.0</v>
      </c>
      <c r="M178" s="14">
        <v>4.0</v>
      </c>
      <c r="N178" s="14" t="s">
        <v>128</v>
      </c>
      <c r="O178" s="14">
        <v>1.0</v>
      </c>
      <c r="P178" s="14" t="s">
        <v>89</v>
      </c>
      <c r="R178" t="s">
        <v>89</v>
      </c>
      <c r="S178" t="s">
        <v>135</v>
      </c>
      <c r="T178" s="14">
        <v>1.0</v>
      </c>
      <c r="U178" t="s">
        <v>35</v>
      </c>
      <c r="V178" t="s">
        <v>147</v>
      </c>
      <c r="W178" t="s">
        <v>605</v>
      </c>
      <c r="X178" s="14">
        <v>0.0</v>
      </c>
      <c r="Z178" s="14" t="s">
        <v>78</v>
      </c>
      <c r="AA178">
        <v>0.0</v>
      </c>
      <c r="AB178">
        <v>0.0</v>
      </c>
      <c r="AC178">
        <v>1.0</v>
      </c>
      <c r="AD178">
        <v>0.0</v>
      </c>
      <c r="AE178">
        <v>0.0</v>
      </c>
      <c r="AF178">
        <v>0.0</v>
      </c>
      <c r="AG178">
        <v>0.0</v>
      </c>
      <c r="AH178">
        <v>0.0</v>
      </c>
      <c r="AI178">
        <v>0.0</v>
      </c>
      <c r="AJ178">
        <v>0.0</v>
      </c>
      <c r="AK178" t="s">
        <v>97</v>
      </c>
      <c r="AL178">
        <v>10.0</v>
      </c>
      <c r="AM178">
        <v>6.0</v>
      </c>
      <c r="AN178" s="14">
        <v>10.0</v>
      </c>
      <c r="AO178" s="14" t="s">
        <v>1023</v>
      </c>
      <c r="AP178" t="s">
        <v>84</v>
      </c>
      <c r="AQ178" s="14">
        <v>7.0</v>
      </c>
      <c r="AR178" s="14" t="s">
        <v>1024</v>
      </c>
      <c r="AS178" s="14" t="s">
        <v>1025</v>
      </c>
      <c r="AT178" s="14" t="s">
        <v>1026</v>
      </c>
    </row>
    <row r="179">
      <c r="A179" s="14">
        <v>177.0</v>
      </c>
      <c r="B179">
        <v>0.0</v>
      </c>
      <c r="C179">
        <v>0.0</v>
      </c>
      <c r="D179">
        <v>0.0</v>
      </c>
      <c r="E179">
        <v>0.0</v>
      </c>
      <c r="F179">
        <v>1.0</v>
      </c>
      <c r="G179">
        <v>0.0</v>
      </c>
      <c r="H179" s="14">
        <v>29512.0</v>
      </c>
      <c r="I179" s="14">
        <v>37.0</v>
      </c>
      <c r="J179" s="14">
        <v>6.0</v>
      </c>
      <c r="K179" s="14">
        <v>60.0</v>
      </c>
      <c r="L179" s="14">
        <v>10.0</v>
      </c>
      <c r="M179" s="14">
        <v>12.0</v>
      </c>
      <c r="N179" s="14" t="s">
        <v>70</v>
      </c>
      <c r="O179" s="14">
        <v>0.0</v>
      </c>
      <c r="P179" s="14" t="s">
        <v>172</v>
      </c>
      <c r="R179" t="s">
        <v>172</v>
      </c>
      <c r="S179" t="s">
        <v>135</v>
      </c>
      <c r="T179" s="14">
        <v>1.0</v>
      </c>
      <c r="U179" t="s">
        <v>224</v>
      </c>
      <c r="V179" t="s">
        <v>207</v>
      </c>
      <c r="W179" t="s">
        <v>123</v>
      </c>
      <c r="X179" s="14">
        <v>6.0</v>
      </c>
      <c r="Y179" s="14" t="s">
        <v>1027</v>
      </c>
      <c r="Z179" s="14" t="s">
        <v>96</v>
      </c>
      <c r="AA179">
        <v>0.0</v>
      </c>
      <c r="AB179">
        <v>0.0</v>
      </c>
      <c r="AC179">
        <v>0.0</v>
      </c>
      <c r="AD179">
        <v>1.0</v>
      </c>
      <c r="AE179">
        <v>0.0</v>
      </c>
      <c r="AF179">
        <v>1.0</v>
      </c>
      <c r="AG179">
        <v>0.0</v>
      </c>
      <c r="AH179">
        <v>0.0</v>
      </c>
      <c r="AI179">
        <v>0.0</v>
      </c>
      <c r="AJ179">
        <v>0.0</v>
      </c>
      <c r="AK179" t="s">
        <v>79</v>
      </c>
      <c r="AL179">
        <v>4.0</v>
      </c>
      <c r="AM179">
        <v>4.0</v>
      </c>
      <c r="AN179" s="14">
        <v>6.0</v>
      </c>
      <c r="AO179" s="14" t="s">
        <v>1028</v>
      </c>
      <c r="AP179" t="s">
        <v>1029</v>
      </c>
      <c r="AQ179" s="14">
        <v>7.0</v>
      </c>
      <c r="AR179" s="14" t="s">
        <v>1030</v>
      </c>
      <c r="AS179" s="14" t="s">
        <v>1031</v>
      </c>
      <c r="AT179" s="14" t="s">
        <v>1032</v>
      </c>
    </row>
    <row r="180">
      <c r="A180" s="14">
        <v>178.0</v>
      </c>
      <c r="B180">
        <v>1.0</v>
      </c>
      <c r="C180">
        <v>0.0</v>
      </c>
      <c r="D180">
        <v>0.0</v>
      </c>
      <c r="E180">
        <v>0.0</v>
      </c>
      <c r="F180">
        <v>1.0</v>
      </c>
      <c r="G180">
        <v>0.0</v>
      </c>
      <c r="H180" s="14">
        <v>31506.0</v>
      </c>
      <c r="I180" s="14">
        <v>32.0</v>
      </c>
      <c r="J180" s="14">
        <v>7.0</v>
      </c>
      <c r="K180" s="14">
        <v>60.0</v>
      </c>
      <c r="L180" s="14">
        <v>10.0</v>
      </c>
      <c r="M180" s="14">
        <v>1.0</v>
      </c>
      <c r="N180" s="14" t="s">
        <v>167</v>
      </c>
      <c r="O180" s="14">
        <v>0.0</v>
      </c>
      <c r="P180" s="14" t="s">
        <v>108</v>
      </c>
      <c r="R180" t="s">
        <v>108</v>
      </c>
      <c r="S180" t="s">
        <v>72</v>
      </c>
      <c r="T180" s="14">
        <v>1.0</v>
      </c>
      <c r="U180" t="s">
        <v>145</v>
      </c>
      <c r="V180" t="s">
        <v>75</v>
      </c>
      <c r="W180" t="s">
        <v>531</v>
      </c>
      <c r="X180" s="14">
        <v>13.0</v>
      </c>
      <c r="Y180" s="14" t="s">
        <v>1033</v>
      </c>
      <c r="Z180" s="14" t="s">
        <v>114</v>
      </c>
      <c r="AA180">
        <v>0.0</v>
      </c>
      <c r="AB180">
        <v>0.0</v>
      </c>
      <c r="AC180">
        <v>0.0</v>
      </c>
      <c r="AD180">
        <v>0.0</v>
      </c>
      <c r="AE180">
        <v>0.0</v>
      </c>
      <c r="AF180">
        <v>1.0</v>
      </c>
      <c r="AG180">
        <v>0.0</v>
      </c>
      <c r="AH180">
        <v>0.0</v>
      </c>
      <c r="AI180">
        <v>0.0</v>
      </c>
      <c r="AJ180">
        <v>0.0</v>
      </c>
      <c r="AK180" t="s">
        <v>1034</v>
      </c>
      <c r="AL180">
        <v>6.0</v>
      </c>
      <c r="AM180">
        <v>16.0</v>
      </c>
      <c r="AN180" s="14">
        <v>12.0</v>
      </c>
      <c r="AO180" s="14" t="s">
        <v>1035</v>
      </c>
      <c r="AP180" t="s">
        <v>101</v>
      </c>
      <c r="AQ180" s="14">
        <v>10.0</v>
      </c>
      <c r="AR180" s="14" t="s">
        <v>1036</v>
      </c>
      <c r="AS180" s="14" t="s">
        <v>1037</v>
      </c>
      <c r="AT180" s="14" t="s">
        <v>1038</v>
      </c>
    </row>
    <row r="181">
      <c r="A181" s="14">
        <v>179.0</v>
      </c>
      <c r="B181">
        <v>0.0</v>
      </c>
      <c r="C181">
        <v>0.0</v>
      </c>
      <c r="D181">
        <v>1.0</v>
      </c>
      <c r="E181">
        <v>1.0</v>
      </c>
      <c r="F181">
        <v>1.0</v>
      </c>
      <c r="G181">
        <v>0.0</v>
      </c>
      <c r="H181" s="14">
        <v>35302.0</v>
      </c>
      <c r="I181" s="14">
        <v>22.0</v>
      </c>
      <c r="J181" s="14">
        <v>7.0</v>
      </c>
      <c r="K181" s="14">
        <v>90.0</v>
      </c>
      <c r="L181" s="14">
        <v>200.0</v>
      </c>
      <c r="M181" s="14">
        <v>15.0</v>
      </c>
      <c r="N181" s="14" t="s">
        <v>87</v>
      </c>
      <c r="O181" s="14">
        <v>0.0</v>
      </c>
      <c r="P181" s="14" t="s">
        <v>89</v>
      </c>
      <c r="R181" t="s">
        <v>89</v>
      </c>
      <c r="S181" t="s">
        <v>90</v>
      </c>
      <c r="T181" s="14">
        <v>0.0</v>
      </c>
      <c r="Z181" s="14" t="s">
        <v>78</v>
      </c>
      <c r="AA181">
        <v>0.0</v>
      </c>
      <c r="AB181">
        <v>0.0</v>
      </c>
      <c r="AC181">
        <v>0.0</v>
      </c>
      <c r="AD181">
        <v>1.0</v>
      </c>
      <c r="AE181">
        <v>0.0</v>
      </c>
      <c r="AF181">
        <v>0.0</v>
      </c>
      <c r="AG181">
        <v>0.0</v>
      </c>
      <c r="AH181">
        <v>0.0</v>
      </c>
      <c r="AI181">
        <v>0.0</v>
      </c>
      <c r="AJ181">
        <v>0.0</v>
      </c>
      <c r="AK181" t="s">
        <v>97</v>
      </c>
      <c r="AL181">
        <v>12.0</v>
      </c>
      <c r="AM181">
        <v>6.0</v>
      </c>
      <c r="AN181" s="14">
        <v>30.0</v>
      </c>
      <c r="AO181" s="14" t="s">
        <v>1039</v>
      </c>
      <c r="AP181" t="s">
        <v>84</v>
      </c>
      <c r="AQ181" s="14">
        <v>10.0</v>
      </c>
      <c r="AR181" s="14" t="s">
        <v>1040</v>
      </c>
      <c r="AS181" s="14" t="s">
        <v>1041</v>
      </c>
      <c r="AT181" s="14" t="s">
        <v>1042</v>
      </c>
    </row>
    <row r="182" hidden="1">
      <c r="A182" s="14">
        <v>180.0</v>
      </c>
      <c r="B182">
        <v>1.0</v>
      </c>
      <c r="C182">
        <v>0.0</v>
      </c>
      <c r="D182">
        <v>0.0</v>
      </c>
      <c r="E182">
        <v>0.0</v>
      </c>
      <c r="F182">
        <v>1.0</v>
      </c>
      <c r="G182">
        <v>0.0</v>
      </c>
      <c r="H182" s="14">
        <v>32621.0</v>
      </c>
      <c r="I182" s="14">
        <v>29.0</v>
      </c>
      <c r="J182" s="14">
        <v>6.0</v>
      </c>
      <c r="K182" s="14">
        <v>300.0</v>
      </c>
      <c r="L182" s="14">
        <v>15.0</v>
      </c>
      <c r="M182" s="14">
        <v>20.0</v>
      </c>
      <c r="N182" s="14" t="s">
        <v>87</v>
      </c>
      <c r="O182" s="14">
        <v>1.0</v>
      </c>
      <c r="P182" s="14" t="s">
        <v>71</v>
      </c>
      <c r="R182" t="s">
        <v>71</v>
      </c>
      <c r="S182" t="s">
        <v>135</v>
      </c>
      <c r="T182" s="14">
        <v>1.0</v>
      </c>
      <c r="U182" t="s">
        <v>121</v>
      </c>
      <c r="V182" t="s">
        <v>75</v>
      </c>
      <c r="W182" t="s">
        <v>1043</v>
      </c>
      <c r="X182" s="14">
        <v>1.0</v>
      </c>
      <c r="Y182" s="14" t="s">
        <v>1044</v>
      </c>
      <c r="Z182" s="14" t="s">
        <v>114</v>
      </c>
      <c r="AA182">
        <v>0.0</v>
      </c>
      <c r="AB182">
        <v>0.0</v>
      </c>
      <c r="AC182">
        <v>0.0</v>
      </c>
      <c r="AD182">
        <v>1.0</v>
      </c>
      <c r="AE182">
        <v>0.0</v>
      </c>
      <c r="AF182">
        <v>0.0</v>
      </c>
      <c r="AG182">
        <v>0.0</v>
      </c>
      <c r="AH182">
        <v>0.0</v>
      </c>
      <c r="AI182">
        <v>0.0</v>
      </c>
      <c r="AJ182">
        <v>0.0</v>
      </c>
      <c r="AK182" t="s">
        <v>116</v>
      </c>
      <c r="AL182" t="s">
        <v>1045</v>
      </c>
      <c r="AM182">
        <v>5.0</v>
      </c>
      <c r="AN182" s="14">
        <v>20.0</v>
      </c>
      <c r="AO182" s="14" t="s">
        <v>1046</v>
      </c>
      <c r="AP182" t="s">
        <v>1047</v>
      </c>
      <c r="AQ182" s="14">
        <v>10.0</v>
      </c>
      <c r="AR182" s="14" t="s">
        <v>1048</v>
      </c>
      <c r="AS182" s="14" t="s">
        <v>1049</v>
      </c>
      <c r="AT182" s="14" t="s">
        <v>1050</v>
      </c>
    </row>
    <row r="183">
      <c r="A183" s="14">
        <v>181.0</v>
      </c>
      <c r="B183">
        <v>1.0</v>
      </c>
      <c r="C183">
        <v>0.0</v>
      </c>
      <c r="D183">
        <v>0.0</v>
      </c>
      <c r="E183">
        <v>0.0</v>
      </c>
      <c r="F183">
        <v>0.0</v>
      </c>
      <c r="G183">
        <v>0.0</v>
      </c>
      <c r="H183" s="14">
        <v>35568.0</v>
      </c>
      <c r="I183" s="14">
        <v>21.0</v>
      </c>
      <c r="J183" s="14">
        <v>7.0</v>
      </c>
      <c r="K183" s="14">
        <v>0.0</v>
      </c>
      <c r="L183" s="14">
        <v>6.0</v>
      </c>
      <c r="M183" s="14">
        <v>5.0</v>
      </c>
      <c r="N183" s="14" t="s">
        <v>167</v>
      </c>
      <c r="O183" s="14">
        <v>1.0</v>
      </c>
      <c r="P183" s="14" t="s">
        <v>129</v>
      </c>
      <c r="R183" t="s">
        <v>129</v>
      </c>
      <c r="S183" t="s">
        <v>135</v>
      </c>
      <c r="T183" s="14">
        <v>0.0</v>
      </c>
      <c r="Z183" s="14" t="s">
        <v>464</v>
      </c>
      <c r="AA183">
        <v>0.0</v>
      </c>
      <c r="AB183">
        <v>0.0</v>
      </c>
      <c r="AC183">
        <v>0.0</v>
      </c>
      <c r="AD183">
        <v>1.0</v>
      </c>
      <c r="AE183">
        <v>0.0</v>
      </c>
      <c r="AF183">
        <v>0.0</v>
      </c>
      <c r="AG183">
        <v>0.0</v>
      </c>
      <c r="AH183">
        <v>0.0</v>
      </c>
      <c r="AI183">
        <v>0.0</v>
      </c>
      <c r="AJ183">
        <v>0.0</v>
      </c>
      <c r="AK183" t="s">
        <v>97</v>
      </c>
      <c r="AL183">
        <v>6.0</v>
      </c>
      <c r="AM183">
        <v>8.0</v>
      </c>
      <c r="AN183" s="14">
        <v>5.0</v>
      </c>
      <c r="AO183" s="14" t="s">
        <v>1051</v>
      </c>
      <c r="AP183" t="s">
        <v>84</v>
      </c>
      <c r="AQ183" s="14">
        <v>9.0</v>
      </c>
      <c r="AR183" s="14" t="s">
        <v>1052</v>
      </c>
      <c r="AS183" s="14" t="s">
        <v>1053</v>
      </c>
      <c r="AT183" s="14" t="s">
        <v>1054</v>
      </c>
    </row>
    <row r="184">
      <c r="A184" s="14">
        <v>182.0</v>
      </c>
      <c r="B184">
        <v>0.0</v>
      </c>
      <c r="C184">
        <v>0.0</v>
      </c>
      <c r="D184">
        <v>0.0</v>
      </c>
      <c r="E184">
        <v>0.0</v>
      </c>
      <c r="F184">
        <v>1.0</v>
      </c>
      <c r="G184">
        <v>0.0</v>
      </c>
      <c r="H184" s="14">
        <v>34453.0</v>
      </c>
      <c r="I184" s="14">
        <v>24.0</v>
      </c>
      <c r="J184" s="14">
        <v>7.0</v>
      </c>
      <c r="K184" s="14">
        <v>30.0</v>
      </c>
      <c r="L184" s="14">
        <v>7.0</v>
      </c>
      <c r="M184" s="14">
        <v>12.0</v>
      </c>
      <c r="N184" s="14" t="s">
        <v>128</v>
      </c>
      <c r="O184" s="14">
        <v>1.0</v>
      </c>
      <c r="P184" s="14" t="s">
        <v>89</v>
      </c>
      <c r="R184" t="s">
        <v>89</v>
      </c>
      <c r="S184" t="s">
        <v>90</v>
      </c>
      <c r="T184" s="14">
        <v>0.0</v>
      </c>
      <c r="Z184" s="14" t="s">
        <v>78</v>
      </c>
      <c r="AA184">
        <v>0.0</v>
      </c>
      <c r="AB184">
        <v>0.0</v>
      </c>
      <c r="AC184">
        <v>0.0</v>
      </c>
      <c r="AD184">
        <v>1.0</v>
      </c>
      <c r="AE184">
        <v>0.0</v>
      </c>
      <c r="AF184">
        <v>0.0</v>
      </c>
      <c r="AG184">
        <v>0.0</v>
      </c>
      <c r="AH184">
        <v>0.0</v>
      </c>
      <c r="AI184">
        <v>0.0</v>
      </c>
      <c r="AJ184">
        <v>0.0</v>
      </c>
      <c r="AK184" t="s">
        <v>97</v>
      </c>
      <c r="AL184">
        <v>20.0</v>
      </c>
      <c r="AM184">
        <v>20.0</v>
      </c>
      <c r="AN184" s="14">
        <v>20.0</v>
      </c>
      <c r="AO184" s="14" t="s">
        <v>1055</v>
      </c>
      <c r="AP184" t="s">
        <v>101</v>
      </c>
      <c r="AQ184" s="14">
        <v>10.0</v>
      </c>
      <c r="AR184" s="14" t="s">
        <v>1056</v>
      </c>
      <c r="AS184" s="14" t="s">
        <v>1057</v>
      </c>
      <c r="AT184" s="14" t="s">
        <v>256</v>
      </c>
    </row>
    <row r="185">
      <c r="A185" s="14">
        <v>183.0</v>
      </c>
      <c r="B185">
        <v>0.0</v>
      </c>
      <c r="C185">
        <v>0.0</v>
      </c>
      <c r="D185">
        <v>0.0</v>
      </c>
      <c r="E185">
        <v>0.0</v>
      </c>
      <c r="F185">
        <v>1.0</v>
      </c>
      <c r="G185">
        <v>0.0</v>
      </c>
      <c r="H185" s="14">
        <v>29565.0</v>
      </c>
      <c r="I185" s="14">
        <v>37.0</v>
      </c>
      <c r="J185" s="14">
        <v>6.0</v>
      </c>
      <c r="K185" s="14">
        <v>120.0</v>
      </c>
      <c r="L185" s="14">
        <v>5.0</v>
      </c>
      <c r="M185" s="14">
        <v>3.0</v>
      </c>
      <c r="N185" s="14" t="s">
        <v>106</v>
      </c>
      <c r="O185" s="14">
        <v>1.0</v>
      </c>
      <c r="P185" s="14" t="s">
        <v>89</v>
      </c>
      <c r="R185" t="s">
        <v>89</v>
      </c>
      <c r="S185" t="s">
        <v>130</v>
      </c>
      <c r="T185" s="14">
        <v>1.0</v>
      </c>
      <c r="U185" t="s">
        <v>315</v>
      </c>
      <c r="V185" t="s">
        <v>111</v>
      </c>
      <c r="W185" t="s">
        <v>374</v>
      </c>
      <c r="X185" s="14">
        <v>10.0</v>
      </c>
      <c r="Y185" s="14" t="s">
        <v>1058</v>
      </c>
      <c r="Z185" s="14" t="s">
        <v>114</v>
      </c>
      <c r="AA185">
        <v>0.0</v>
      </c>
      <c r="AB185">
        <v>0.0</v>
      </c>
      <c r="AC185">
        <v>0.0</v>
      </c>
      <c r="AD185">
        <v>0.0</v>
      </c>
      <c r="AE185">
        <v>0.0</v>
      </c>
      <c r="AF185">
        <v>1.0</v>
      </c>
      <c r="AG185">
        <v>0.0</v>
      </c>
      <c r="AH185">
        <v>0.0</v>
      </c>
      <c r="AI185">
        <v>0.0</v>
      </c>
      <c r="AJ185">
        <v>0.0</v>
      </c>
      <c r="AK185" t="s">
        <v>97</v>
      </c>
      <c r="AL185">
        <v>2.0</v>
      </c>
      <c r="AM185">
        <v>2.0</v>
      </c>
      <c r="AN185" s="14">
        <v>12.0</v>
      </c>
      <c r="AO185" s="14" t="s">
        <v>1059</v>
      </c>
      <c r="AP185" t="s">
        <v>101</v>
      </c>
      <c r="AQ185" s="14">
        <v>10.0</v>
      </c>
      <c r="AR185" s="14" t="s">
        <v>1060</v>
      </c>
      <c r="AS185" s="14" t="s">
        <v>1061</v>
      </c>
      <c r="AT185" s="14" t="s">
        <v>1062</v>
      </c>
    </row>
    <row r="186" hidden="1">
      <c r="A186" s="14">
        <v>184.0</v>
      </c>
      <c r="B186">
        <v>1.0</v>
      </c>
      <c r="C186">
        <v>0.0</v>
      </c>
      <c r="D186">
        <v>0.0</v>
      </c>
      <c r="E186">
        <v>0.0</v>
      </c>
      <c r="F186">
        <v>0.0</v>
      </c>
      <c r="G186">
        <v>0.0</v>
      </c>
      <c r="H186" s="14">
        <v>42865.0</v>
      </c>
      <c r="I186" s="14">
        <v>1.0</v>
      </c>
      <c r="J186" s="14">
        <v>8.0</v>
      </c>
      <c r="K186" s="14">
        <v>120.0</v>
      </c>
      <c r="L186" s="14">
        <v>4.0</v>
      </c>
      <c r="M186" s="14">
        <v>10.0</v>
      </c>
      <c r="N186" s="14" t="s">
        <v>128</v>
      </c>
      <c r="O186" s="14">
        <v>0.0</v>
      </c>
      <c r="P186" s="14" t="s">
        <v>129</v>
      </c>
      <c r="R186" t="s">
        <v>129</v>
      </c>
      <c r="S186" t="s">
        <v>90</v>
      </c>
      <c r="T186" s="14">
        <v>1.0</v>
      </c>
      <c r="U186" t="s">
        <v>1063</v>
      </c>
      <c r="V186" t="s">
        <v>122</v>
      </c>
      <c r="W186" t="s">
        <v>123</v>
      </c>
      <c r="X186" s="14">
        <v>23.0</v>
      </c>
      <c r="Y186" s="14" t="s">
        <v>1064</v>
      </c>
      <c r="Z186" s="14" t="s">
        <v>114</v>
      </c>
      <c r="AA186">
        <v>0.0</v>
      </c>
      <c r="AB186">
        <v>0.0</v>
      </c>
      <c r="AC186">
        <v>0.0</v>
      </c>
      <c r="AD186">
        <v>0.0</v>
      </c>
      <c r="AE186">
        <v>0.0</v>
      </c>
      <c r="AF186">
        <v>0.0</v>
      </c>
      <c r="AG186">
        <v>0.0</v>
      </c>
      <c r="AH186">
        <v>0.0</v>
      </c>
      <c r="AI186">
        <v>1.0</v>
      </c>
      <c r="AJ186">
        <v>0.0</v>
      </c>
      <c r="AP186" t="s">
        <v>101</v>
      </c>
      <c r="AQ186" s="14">
        <v>10.0</v>
      </c>
      <c r="AR186" s="14" t="s">
        <v>1065</v>
      </c>
      <c r="AS186" s="14" t="s">
        <v>1066</v>
      </c>
      <c r="AT186" s="14" t="s">
        <v>392</v>
      </c>
    </row>
    <row r="187">
      <c r="A187" s="14">
        <v>185.0</v>
      </c>
      <c r="B187">
        <v>1.0</v>
      </c>
      <c r="C187">
        <v>0.0</v>
      </c>
      <c r="D187">
        <v>0.0</v>
      </c>
      <c r="E187">
        <v>1.0</v>
      </c>
      <c r="F187">
        <v>1.0</v>
      </c>
      <c r="G187">
        <v>0.0</v>
      </c>
      <c r="H187" s="14">
        <v>33755.0</v>
      </c>
      <c r="I187" s="14">
        <v>26.0</v>
      </c>
      <c r="J187" s="14">
        <v>6.0</v>
      </c>
      <c r="K187" s="14">
        <v>45.0</v>
      </c>
      <c r="L187" s="14">
        <v>12.0</v>
      </c>
      <c r="M187" s="14">
        <v>5.0</v>
      </c>
      <c r="N187" s="14" t="s">
        <v>134</v>
      </c>
      <c r="O187" s="14">
        <v>0.0</v>
      </c>
      <c r="P187" s="14" t="s">
        <v>108</v>
      </c>
      <c r="R187" t="s">
        <v>108</v>
      </c>
      <c r="S187" t="s">
        <v>135</v>
      </c>
      <c r="T187" s="14">
        <v>1.0</v>
      </c>
      <c r="U187" t="s">
        <v>315</v>
      </c>
      <c r="V187" t="s">
        <v>207</v>
      </c>
      <c r="W187" t="s">
        <v>322</v>
      </c>
      <c r="X187" s="14">
        <v>2.0</v>
      </c>
      <c r="Y187" s="14" t="s">
        <v>1067</v>
      </c>
      <c r="Z187" s="14" t="s">
        <v>78</v>
      </c>
      <c r="AA187">
        <v>0.0</v>
      </c>
      <c r="AB187">
        <v>0.0</v>
      </c>
      <c r="AC187">
        <v>0.0</v>
      </c>
      <c r="AD187">
        <v>0.0</v>
      </c>
      <c r="AE187">
        <v>0.0</v>
      </c>
      <c r="AF187">
        <v>1.0</v>
      </c>
      <c r="AG187">
        <v>0.0</v>
      </c>
      <c r="AH187">
        <v>0.0</v>
      </c>
      <c r="AI187">
        <v>0.0</v>
      </c>
      <c r="AJ187">
        <v>0.0</v>
      </c>
      <c r="AK187" t="s">
        <v>79</v>
      </c>
      <c r="AL187">
        <v>4.0</v>
      </c>
      <c r="AM187">
        <v>6.0</v>
      </c>
      <c r="AN187" s="14">
        <v>8.0</v>
      </c>
      <c r="AO187" s="14" t="s">
        <v>1068</v>
      </c>
      <c r="AP187" t="s">
        <v>1069</v>
      </c>
      <c r="AQ187" s="14">
        <v>10.0</v>
      </c>
      <c r="AR187" s="14" t="s">
        <v>1070</v>
      </c>
      <c r="AS187" s="14" t="s">
        <v>1071</v>
      </c>
      <c r="AT187" s="14" t="s">
        <v>1072</v>
      </c>
    </row>
    <row r="188">
      <c r="A188" s="14">
        <v>186.0</v>
      </c>
      <c r="B188">
        <v>1.0</v>
      </c>
      <c r="C188">
        <v>0.0</v>
      </c>
      <c r="D188">
        <v>0.0</v>
      </c>
      <c r="E188">
        <v>1.0</v>
      </c>
      <c r="F188">
        <v>1.0</v>
      </c>
      <c r="G188">
        <v>0.0</v>
      </c>
      <c r="H188" s="14">
        <v>30802.0</v>
      </c>
      <c r="I188" s="14">
        <v>34.0</v>
      </c>
      <c r="J188" s="14">
        <v>8.0</v>
      </c>
      <c r="K188" s="14">
        <v>150.0</v>
      </c>
      <c r="L188" s="14">
        <v>4.0</v>
      </c>
      <c r="M188" s="14">
        <v>12.0</v>
      </c>
      <c r="N188" s="14" t="s">
        <v>327</v>
      </c>
      <c r="O188" s="14">
        <v>0.0</v>
      </c>
      <c r="P188" s="14" t="s">
        <v>89</v>
      </c>
      <c r="R188" t="s">
        <v>89</v>
      </c>
      <c r="S188" t="s">
        <v>1073</v>
      </c>
      <c r="T188" s="14">
        <v>1.0</v>
      </c>
      <c r="U188" t="s">
        <v>91</v>
      </c>
      <c r="V188" t="s">
        <v>111</v>
      </c>
      <c r="W188" t="s">
        <v>76</v>
      </c>
      <c r="X188" s="14">
        <v>9.0</v>
      </c>
      <c r="Y188" s="14" t="s">
        <v>1074</v>
      </c>
      <c r="Z188" s="14" t="s">
        <v>114</v>
      </c>
      <c r="AA188">
        <v>0.0</v>
      </c>
      <c r="AB188">
        <v>0.0</v>
      </c>
      <c r="AC188">
        <v>0.0</v>
      </c>
      <c r="AD188">
        <v>1.0</v>
      </c>
      <c r="AE188">
        <v>0.0</v>
      </c>
      <c r="AF188">
        <v>0.0</v>
      </c>
      <c r="AG188">
        <v>0.0</v>
      </c>
      <c r="AH188">
        <v>0.0</v>
      </c>
      <c r="AI188">
        <v>0.0</v>
      </c>
      <c r="AJ188">
        <v>0.0</v>
      </c>
      <c r="AK188" t="s">
        <v>97</v>
      </c>
      <c r="AL188">
        <v>20.0</v>
      </c>
      <c r="AM188">
        <v>20.0</v>
      </c>
      <c r="AN188" s="14">
        <v>20.0</v>
      </c>
      <c r="AO188" s="14" t="s">
        <v>1075</v>
      </c>
      <c r="AP188" t="s">
        <v>292</v>
      </c>
      <c r="AQ188" s="14">
        <v>10.0</v>
      </c>
      <c r="AR188" s="14" t="s">
        <v>1076</v>
      </c>
      <c r="AS188" s="14" t="s">
        <v>1077</v>
      </c>
      <c r="AT188" s="14" t="s">
        <v>1078</v>
      </c>
    </row>
    <row r="189">
      <c r="A189" s="14">
        <v>187.0</v>
      </c>
      <c r="B189">
        <v>0.0</v>
      </c>
      <c r="C189">
        <v>0.0</v>
      </c>
      <c r="D189">
        <v>0.0</v>
      </c>
      <c r="E189">
        <v>0.0</v>
      </c>
      <c r="F189">
        <v>1.0</v>
      </c>
      <c r="G189">
        <v>0.0</v>
      </c>
      <c r="H189" s="14">
        <v>31003.0</v>
      </c>
      <c r="I189" s="14">
        <v>33.0</v>
      </c>
      <c r="J189" s="14">
        <v>8.0</v>
      </c>
      <c r="K189" s="14">
        <v>30.0</v>
      </c>
      <c r="L189" s="14">
        <v>10.0</v>
      </c>
      <c r="M189" s="14">
        <v>4.0</v>
      </c>
      <c r="N189" s="14" t="s">
        <v>106</v>
      </c>
      <c r="O189" s="14">
        <v>0.0</v>
      </c>
      <c r="P189" s="14" t="s">
        <v>71</v>
      </c>
      <c r="R189" t="s">
        <v>71</v>
      </c>
      <c r="S189" t="s">
        <v>135</v>
      </c>
      <c r="T189" s="14">
        <v>1.0</v>
      </c>
      <c r="U189" t="s">
        <v>195</v>
      </c>
      <c r="V189" t="s">
        <v>147</v>
      </c>
      <c r="W189" t="s">
        <v>123</v>
      </c>
      <c r="X189" s="14">
        <v>11.0</v>
      </c>
      <c r="Y189" s="14" t="s">
        <v>1079</v>
      </c>
      <c r="Z189" s="14" t="s">
        <v>114</v>
      </c>
      <c r="AA189">
        <v>0.0</v>
      </c>
      <c r="AB189">
        <v>0.0</v>
      </c>
      <c r="AC189">
        <v>0.0</v>
      </c>
      <c r="AD189">
        <v>1.0</v>
      </c>
      <c r="AE189">
        <v>0.0</v>
      </c>
      <c r="AF189">
        <v>0.0</v>
      </c>
      <c r="AG189">
        <v>0.0</v>
      </c>
      <c r="AH189">
        <v>0.0</v>
      </c>
      <c r="AI189">
        <v>0.0</v>
      </c>
      <c r="AJ189">
        <v>0.0</v>
      </c>
      <c r="AK189" t="s">
        <v>116</v>
      </c>
      <c r="AL189">
        <v>6.0</v>
      </c>
      <c r="AM189">
        <v>6.0</v>
      </c>
      <c r="AN189" s="14">
        <v>8.0</v>
      </c>
      <c r="AO189" s="14" t="s">
        <v>1080</v>
      </c>
      <c r="AP189" t="s">
        <v>101</v>
      </c>
      <c r="AQ189" s="14">
        <v>6.0</v>
      </c>
      <c r="AR189" s="14" t="s">
        <v>1081</v>
      </c>
    </row>
    <row r="190">
      <c r="A190" s="14">
        <v>188.0</v>
      </c>
      <c r="B190">
        <v>1.0</v>
      </c>
      <c r="C190">
        <v>1.0</v>
      </c>
      <c r="D190">
        <v>0.0</v>
      </c>
      <c r="E190">
        <v>0.0</v>
      </c>
      <c r="F190">
        <v>0.0</v>
      </c>
      <c r="G190">
        <v>0.0</v>
      </c>
      <c r="H190" s="14">
        <v>32910.0</v>
      </c>
      <c r="I190" s="14">
        <v>28.0</v>
      </c>
      <c r="J190" s="14">
        <v>7.0</v>
      </c>
      <c r="K190" s="14">
        <v>5.0</v>
      </c>
      <c r="L190" s="14">
        <v>10.0</v>
      </c>
      <c r="M190" s="14">
        <v>5.0</v>
      </c>
      <c r="N190" s="14" t="s">
        <v>405</v>
      </c>
      <c r="O190" s="14">
        <v>1.0</v>
      </c>
      <c r="P190" s="14" t="s">
        <v>89</v>
      </c>
      <c r="R190" t="s">
        <v>89</v>
      </c>
      <c r="S190" t="s">
        <v>1082</v>
      </c>
      <c r="T190" s="14">
        <v>1.0</v>
      </c>
      <c r="U190" t="s">
        <v>315</v>
      </c>
      <c r="V190" t="s">
        <v>111</v>
      </c>
      <c r="W190" t="s">
        <v>605</v>
      </c>
      <c r="X190" s="14">
        <v>4.0</v>
      </c>
      <c r="Y190" s="14" t="s">
        <v>1083</v>
      </c>
      <c r="Z190" s="14" t="s">
        <v>114</v>
      </c>
      <c r="AA190">
        <v>0.0</v>
      </c>
      <c r="AB190">
        <v>0.0</v>
      </c>
      <c r="AC190">
        <v>0.0</v>
      </c>
      <c r="AD190">
        <v>0.0</v>
      </c>
      <c r="AE190">
        <v>1.0</v>
      </c>
      <c r="AF190">
        <v>0.0</v>
      </c>
      <c r="AG190">
        <v>0.0</v>
      </c>
      <c r="AH190">
        <v>0.0</v>
      </c>
      <c r="AI190">
        <v>0.0</v>
      </c>
      <c r="AJ190">
        <v>0.0</v>
      </c>
      <c r="AK190" t="s">
        <v>237</v>
      </c>
      <c r="AL190">
        <v>7.0</v>
      </c>
      <c r="AM190">
        <v>7.0</v>
      </c>
      <c r="AN190" s="14">
        <v>15.0</v>
      </c>
      <c r="AO190" s="14" t="s">
        <v>1084</v>
      </c>
      <c r="AP190" t="s">
        <v>101</v>
      </c>
      <c r="AQ190" s="14">
        <v>10.0</v>
      </c>
      <c r="AR190" s="14" t="s">
        <v>1085</v>
      </c>
      <c r="AS190" s="14" t="s">
        <v>1086</v>
      </c>
    </row>
    <row r="191">
      <c r="A191" s="14">
        <v>189.0</v>
      </c>
      <c r="B191">
        <v>0.0</v>
      </c>
      <c r="C191">
        <v>1.0</v>
      </c>
      <c r="D191">
        <v>0.0</v>
      </c>
      <c r="E191">
        <v>0.0</v>
      </c>
      <c r="F191">
        <v>1.0</v>
      </c>
      <c r="G191">
        <v>0.0</v>
      </c>
      <c r="I191" s="14"/>
      <c r="J191" s="14">
        <v>7.0</v>
      </c>
      <c r="K191" s="14">
        <v>0.0</v>
      </c>
      <c r="L191" s="14">
        <v>14.0</v>
      </c>
      <c r="M191" s="14">
        <v>7.0</v>
      </c>
      <c r="N191" s="14" t="s">
        <v>291</v>
      </c>
      <c r="O191" s="14">
        <v>1.0</v>
      </c>
      <c r="P191" s="14" t="s">
        <v>89</v>
      </c>
      <c r="R191" t="s">
        <v>89</v>
      </c>
      <c r="S191" t="s">
        <v>135</v>
      </c>
      <c r="T191" s="14">
        <v>1.0</v>
      </c>
      <c r="U191" t="s">
        <v>315</v>
      </c>
      <c r="V191" t="s">
        <v>75</v>
      </c>
      <c r="W191" t="s">
        <v>123</v>
      </c>
      <c r="X191" s="14">
        <v>8.0</v>
      </c>
      <c r="Y191" s="14" t="s">
        <v>1087</v>
      </c>
      <c r="Z191" s="14" t="s">
        <v>114</v>
      </c>
      <c r="AA191">
        <v>0.0</v>
      </c>
      <c r="AB191">
        <v>0.0</v>
      </c>
      <c r="AC191">
        <v>0.0</v>
      </c>
      <c r="AD191">
        <v>0.0</v>
      </c>
      <c r="AE191">
        <v>0.0</v>
      </c>
      <c r="AF191">
        <v>0.0</v>
      </c>
      <c r="AG191">
        <v>0.0</v>
      </c>
      <c r="AH191">
        <v>0.0</v>
      </c>
      <c r="AI191">
        <v>0.0</v>
      </c>
      <c r="AJ191">
        <v>1.0</v>
      </c>
      <c r="AK191" t="s">
        <v>97</v>
      </c>
      <c r="AL191">
        <v>15.0</v>
      </c>
      <c r="AM191">
        <v>8.0</v>
      </c>
      <c r="AN191" s="14">
        <v>16.0</v>
      </c>
      <c r="AO191" s="14" t="s">
        <v>1088</v>
      </c>
      <c r="AP191" t="s">
        <v>1089</v>
      </c>
      <c r="AQ191" s="14">
        <v>10.0</v>
      </c>
      <c r="AR191" s="14" t="s">
        <v>1090</v>
      </c>
      <c r="AS191" s="14" t="s">
        <v>1091</v>
      </c>
    </row>
    <row r="192">
      <c r="A192" s="14">
        <v>190.0</v>
      </c>
      <c r="B192">
        <v>1.0</v>
      </c>
      <c r="C192">
        <v>0.0</v>
      </c>
      <c r="D192">
        <v>0.0</v>
      </c>
      <c r="E192">
        <v>0.0</v>
      </c>
      <c r="F192">
        <v>0.0</v>
      </c>
      <c r="G192">
        <v>0.0</v>
      </c>
      <c r="H192" s="14">
        <v>30953.0</v>
      </c>
      <c r="I192" s="14">
        <v>33.0</v>
      </c>
      <c r="J192" s="14">
        <v>7.0</v>
      </c>
      <c r="K192" s="14">
        <v>30.0</v>
      </c>
      <c r="L192" s="14">
        <v>10.0</v>
      </c>
      <c r="M192" s="14">
        <v>3.0</v>
      </c>
      <c r="N192" s="14" t="s">
        <v>405</v>
      </c>
      <c r="O192" s="14">
        <v>0.0</v>
      </c>
      <c r="P192" s="14" t="s">
        <v>129</v>
      </c>
      <c r="R192" t="s">
        <v>129</v>
      </c>
      <c r="S192" t="s">
        <v>135</v>
      </c>
      <c r="T192" s="14">
        <v>1.0</v>
      </c>
      <c r="U192" t="s">
        <v>91</v>
      </c>
      <c r="V192" t="s">
        <v>111</v>
      </c>
      <c r="W192" t="s">
        <v>76</v>
      </c>
      <c r="X192" s="14">
        <v>3.0</v>
      </c>
      <c r="Y192" s="14" t="s">
        <v>1092</v>
      </c>
      <c r="Z192" s="14" t="s">
        <v>114</v>
      </c>
      <c r="AA192">
        <v>0.0</v>
      </c>
      <c r="AB192">
        <v>0.0</v>
      </c>
      <c r="AC192">
        <v>0.0</v>
      </c>
      <c r="AD192">
        <v>1.0</v>
      </c>
      <c r="AE192">
        <v>0.0</v>
      </c>
      <c r="AF192">
        <v>0.0</v>
      </c>
      <c r="AG192">
        <v>0.0</v>
      </c>
      <c r="AH192">
        <v>0.0</v>
      </c>
      <c r="AI192">
        <v>0.0</v>
      </c>
      <c r="AJ192">
        <v>0.0</v>
      </c>
      <c r="AK192" t="s">
        <v>97</v>
      </c>
      <c r="AL192">
        <v>4.0</v>
      </c>
      <c r="AM192">
        <v>2.0</v>
      </c>
      <c r="AN192" s="14">
        <v>8.0</v>
      </c>
      <c r="AO192" s="14" t="s">
        <v>1093</v>
      </c>
      <c r="AP192" t="s">
        <v>101</v>
      </c>
      <c r="AQ192" s="14">
        <v>9.0</v>
      </c>
      <c r="AR192" s="14" t="s">
        <v>1094</v>
      </c>
      <c r="AS192" s="14" t="s">
        <v>512</v>
      </c>
    </row>
    <row r="193">
      <c r="A193" s="14">
        <v>191.0</v>
      </c>
      <c r="B193">
        <v>1.0</v>
      </c>
      <c r="C193">
        <v>1.0</v>
      </c>
      <c r="D193">
        <v>1.0</v>
      </c>
      <c r="E193">
        <v>0.0</v>
      </c>
      <c r="F193">
        <v>1.0</v>
      </c>
      <c r="G193">
        <v>0.0</v>
      </c>
      <c r="H193" s="14">
        <v>31835.0</v>
      </c>
      <c r="I193" s="14">
        <v>31.0</v>
      </c>
      <c r="J193" s="14">
        <v>4.0</v>
      </c>
      <c r="K193" s="14">
        <v>20.0</v>
      </c>
      <c r="L193" s="14">
        <v>15.0</v>
      </c>
      <c r="M193" s="14">
        <v>20.0</v>
      </c>
      <c r="N193" s="14" t="s">
        <v>70</v>
      </c>
      <c r="O193" s="14">
        <v>1.0</v>
      </c>
      <c r="P193" s="14" t="s">
        <v>71</v>
      </c>
      <c r="R193" t="s">
        <v>71</v>
      </c>
      <c r="S193" t="s">
        <v>72</v>
      </c>
      <c r="T193" s="14">
        <v>1.0</v>
      </c>
      <c r="U193" t="s">
        <v>524</v>
      </c>
      <c r="V193" t="s">
        <v>75</v>
      </c>
      <c r="W193" t="s">
        <v>531</v>
      </c>
      <c r="X193" s="14">
        <v>17.0</v>
      </c>
      <c r="Y193" s="14" t="s">
        <v>1095</v>
      </c>
      <c r="Z193" s="14" t="s">
        <v>464</v>
      </c>
      <c r="AA193">
        <v>0.0</v>
      </c>
      <c r="AB193">
        <v>0.0</v>
      </c>
      <c r="AC193">
        <v>0.0</v>
      </c>
      <c r="AD193">
        <v>0.0</v>
      </c>
      <c r="AE193">
        <v>0.0</v>
      </c>
      <c r="AF193">
        <v>1.0</v>
      </c>
      <c r="AG193">
        <v>0.0</v>
      </c>
      <c r="AH193">
        <v>0.0</v>
      </c>
      <c r="AI193">
        <v>0.0</v>
      </c>
      <c r="AJ193">
        <v>0.0</v>
      </c>
      <c r="AK193" t="s">
        <v>116</v>
      </c>
      <c r="AL193">
        <v>6.0</v>
      </c>
      <c r="AM193">
        <v>5.0</v>
      </c>
      <c r="AN193" s="14">
        <v>10.0</v>
      </c>
      <c r="AO193" s="14" t="s">
        <v>1096</v>
      </c>
      <c r="AP193" t="s">
        <v>101</v>
      </c>
      <c r="AQ193" s="14">
        <v>10.0</v>
      </c>
      <c r="AR193" s="14" t="s">
        <v>1097</v>
      </c>
      <c r="AS193" s="14" t="s">
        <v>1098</v>
      </c>
      <c r="AT193" s="14" t="s">
        <v>1099</v>
      </c>
    </row>
    <row r="194">
      <c r="A194" s="14">
        <v>192.0</v>
      </c>
      <c r="B194">
        <v>0.0</v>
      </c>
      <c r="C194">
        <v>1.0</v>
      </c>
      <c r="D194">
        <v>0.0</v>
      </c>
      <c r="E194">
        <v>0.0</v>
      </c>
      <c r="F194">
        <v>1.0</v>
      </c>
      <c r="G194">
        <v>0.0</v>
      </c>
      <c r="H194" s="14">
        <v>21540.0</v>
      </c>
      <c r="I194" s="14">
        <v>59.0</v>
      </c>
      <c r="J194" s="14">
        <v>7.0</v>
      </c>
      <c r="K194" s="14">
        <v>0.0</v>
      </c>
      <c r="L194" s="14">
        <v>14.0</v>
      </c>
      <c r="M194" s="14">
        <v>2.0</v>
      </c>
      <c r="N194" s="14" t="s">
        <v>70</v>
      </c>
      <c r="O194" s="14">
        <v>0.0</v>
      </c>
      <c r="P194" s="14" t="s">
        <v>71</v>
      </c>
      <c r="R194" t="s">
        <v>71</v>
      </c>
      <c r="S194" t="s">
        <v>135</v>
      </c>
      <c r="T194" s="14">
        <v>1.0</v>
      </c>
      <c r="U194" t="s">
        <v>206</v>
      </c>
      <c r="V194" t="s">
        <v>111</v>
      </c>
      <c r="W194" t="s">
        <v>112</v>
      </c>
      <c r="X194" s="14">
        <v>34.0</v>
      </c>
      <c r="Y194" s="14" t="s">
        <v>1100</v>
      </c>
      <c r="Z194" s="14" t="s">
        <v>114</v>
      </c>
      <c r="AA194">
        <v>0.0</v>
      </c>
      <c r="AB194">
        <v>0.0</v>
      </c>
      <c r="AC194">
        <v>1.0</v>
      </c>
      <c r="AD194">
        <v>0.0</v>
      </c>
      <c r="AE194">
        <v>1.0</v>
      </c>
      <c r="AF194">
        <v>0.0</v>
      </c>
      <c r="AG194">
        <v>0.0</v>
      </c>
      <c r="AH194">
        <v>0.0</v>
      </c>
      <c r="AI194">
        <v>0.0</v>
      </c>
      <c r="AJ194">
        <v>0.0</v>
      </c>
      <c r="AK194" t="s">
        <v>116</v>
      </c>
      <c r="AL194">
        <v>3.0</v>
      </c>
      <c r="AM194">
        <v>16.0</v>
      </c>
      <c r="AN194" s="14">
        <v>10.0</v>
      </c>
      <c r="AO194" s="14" t="s">
        <v>1101</v>
      </c>
      <c r="AP194" t="s">
        <v>1102</v>
      </c>
      <c r="AQ194" s="14">
        <v>9.0</v>
      </c>
      <c r="AR194" s="14" t="s">
        <v>1103</v>
      </c>
      <c r="AS194" s="14" t="s">
        <v>1104</v>
      </c>
      <c r="AT194" s="14" t="s">
        <v>1105</v>
      </c>
    </row>
    <row r="195">
      <c r="A195" s="14">
        <v>193.0</v>
      </c>
      <c r="B195">
        <v>1.0</v>
      </c>
      <c r="C195">
        <v>0.0</v>
      </c>
      <c r="D195">
        <v>0.0</v>
      </c>
      <c r="E195">
        <v>0.0</v>
      </c>
      <c r="F195">
        <v>0.0</v>
      </c>
      <c r="G195">
        <v>0.0</v>
      </c>
      <c r="H195" s="14">
        <v>14611.0</v>
      </c>
      <c r="I195" s="14">
        <v>78.0</v>
      </c>
      <c r="J195" s="14">
        <v>7.0</v>
      </c>
      <c r="K195" s="14">
        <v>75.0</v>
      </c>
      <c r="L195" s="14">
        <v>9.0</v>
      </c>
      <c r="M195" s="14">
        <v>5.0</v>
      </c>
      <c r="N195" s="14" t="s">
        <v>128</v>
      </c>
      <c r="O195" s="14">
        <v>0.0</v>
      </c>
      <c r="P195" s="14" t="s">
        <v>129</v>
      </c>
      <c r="R195" t="s">
        <v>129</v>
      </c>
      <c r="S195" t="s">
        <v>90</v>
      </c>
      <c r="T195" s="14">
        <v>1.0</v>
      </c>
      <c r="U195" t="s">
        <v>74</v>
      </c>
      <c r="V195" t="s">
        <v>111</v>
      </c>
      <c r="W195" t="s">
        <v>374</v>
      </c>
      <c r="X195" s="14">
        <v>10.0</v>
      </c>
      <c r="Y195" s="14" t="s">
        <v>1106</v>
      </c>
      <c r="Z195" s="14" t="s">
        <v>114</v>
      </c>
      <c r="AA195">
        <v>0.0</v>
      </c>
      <c r="AB195">
        <v>0.0</v>
      </c>
      <c r="AC195">
        <v>1.0</v>
      </c>
      <c r="AD195">
        <v>0.0</v>
      </c>
      <c r="AE195">
        <v>0.0</v>
      </c>
      <c r="AF195">
        <v>0.0</v>
      </c>
      <c r="AG195">
        <v>0.0</v>
      </c>
      <c r="AH195">
        <v>0.0</v>
      </c>
      <c r="AI195">
        <v>0.0</v>
      </c>
      <c r="AJ195">
        <v>0.0</v>
      </c>
      <c r="AK195" t="s">
        <v>97</v>
      </c>
      <c r="AL195">
        <v>25.0</v>
      </c>
      <c r="AM195">
        <v>5.0</v>
      </c>
      <c r="AN195" s="14">
        <v>40.0</v>
      </c>
      <c r="AO195" s="14" t="s">
        <v>1107</v>
      </c>
      <c r="AP195" t="s">
        <v>101</v>
      </c>
      <c r="AQ195" s="14">
        <v>10.0</v>
      </c>
      <c r="AR195" s="14" t="s">
        <v>1108</v>
      </c>
      <c r="AS195" s="14" t="s">
        <v>1109</v>
      </c>
      <c r="AT195" s="14" t="s">
        <v>1110</v>
      </c>
    </row>
    <row r="196">
      <c r="A196" s="14">
        <v>194.0</v>
      </c>
      <c r="B196">
        <v>1.0</v>
      </c>
      <c r="C196">
        <v>1.0</v>
      </c>
      <c r="D196">
        <v>0.0</v>
      </c>
      <c r="E196">
        <v>0.0</v>
      </c>
      <c r="F196">
        <v>1.0</v>
      </c>
      <c r="G196">
        <v>0.0</v>
      </c>
      <c r="H196" s="14">
        <v>29476.0</v>
      </c>
      <c r="I196" s="14">
        <v>37.0</v>
      </c>
      <c r="J196" s="14">
        <v>6.0</v>
      </c>
      <c r="K196" s="14">
        <v>25.0</v>
      </c>
      <c r="L196" s="14">
        <v>10.0</v>
      </c>
      <c r="M196" s="14">
        <v>4.0</v>
      </c>
      <c r="N196" s="14" t="s">
        <v>405</v>
      </c>
      <c r="O196" s="14">
        <v>0.0</v>
      </c>
      <c r="P196" s="14" t="s">
        <v>89</v>
      </c>
      <c r="R196" t="s">
        <v>89</v>
      </c>
      <c r="S196" t="s">
        <v>135</v>
      </c>
      <c r="T196" s="14">
        <v>1.0</v>
      </c>
      <c r="U196" t="s">
        <v>36</v>
      </c>
      <c r="V196" t="s">
        <v>111</v>
      </c>
      <c r="W196" t="s">
        <v>123</v>
      </c>
      <c r="X196" s="14">
        <v>5.0</v>
      </c>
      <c r="Z196" s="14" t="s">
        <v>78</v>
      </c>
      <c r="AA196">
        <v>0.0</v>
      </c>
      <c r="AB196">
        <v>0.0</v>
      </c>
      <c r="AC196">
        <v>1.0</v>
      </c>
      <c r="AD196">
        <v>0.0</v>
      </c>
      <c r="AE196">
        <v>0.0</v>
      </c>
      <c r="AF196">
        <v>0.0</v>
      </c>
      <c r="AG196">
        <v>0.0</v>
      </c>
      <c r="AH196">
        <v>0.0</v>
      </c>
      <c r="AI196">
        <v>0.0</v>
      </c>
      <c r="AJ196">
        <v>0.0</v>
      </c>
      <c r="AK196" t="s">
        <v>97</v>
      </c>
      <c r="AL196">
        <v>6.0</v>
      </c>
      <c r="AM196">
        <v>6.0</v>
      </c>
      <c r="AN196" s="14">
        <v>120.0</v>
      </c>
      <c r="AO196" s="14" t="s">
        <v>1111</v>
      </c>
      <c r="AP196" t="s">
        <v>101</v>
      </c>
      <c r="AQ196" s="14">
        <v>9.0</v>
      </c>
      <c r="AR196" s="14" t="s">
        <v>1112</v>
      </c>
      <c r="AS196" s="14" t="s">
        <v>1113</v>
      </c>
      <c r="AT196" s="14" t="s">
        <v>1114</v>
      </c>
    </row>
    <row r="197">
      <c r="A197" s="14">
        <v>195.0</v>
      </c>
      <c r="B197">
        <v>1.0</v>
      </c>
      <c r="C197">
        <v>1.0</v>
      </c>
      <c r="D197">
        <v>0.0</v>
      </c>
      <c r="E197">
        <v>0.0</v>
      </c>
      <c r="F197">
        <v>1.0</v>
      </c>
      <c r="G197">
        <v>0.0</v>
      </c>
      <c r="H197" s="14">
        <v>27246.0</v>
      </c>
      <c r="I197" s="14">
        <v>44.0</v>
      </c>
      <c r="J197" s="14">
        <v>6.0</v>
      </c>
      <c r="K197" s="14">
        <v>0.0</v>
      </c>
      <c r="L197" s="14">
        <v>14.0</v>
      </c>
      <c r="M197" s="14">
        <v>20.0</v>
      </c>
      <c r="N197" s="14" t="s">
        <v>87</v>
      </c>
      <c r="O197" s="14">
        <v>1.0</v>
      </c>
      <c r="P197" s="14" t="s">
        <v>71</v>
      </c>
      <c r="R197" t="s">
        <v>71</v>
      </c>
      <c r="S197" t="s">
        <v>130</v>
      </c>
      <c r="T197" s="14">
        <v>1.0</v>
      </c>
      <c r="U197" t="s">
        <v>145</v>
      </c>
      <c r="V197" t="s">
        <v>147</v>
      </c>
      <c r="W197" t="s">
        <v>123</v>
      </c>
      <c r="X197" s="14">
        <v>17.0</v>
      </c>
      <c r="Z197" s="14" t="s">
        <v>114</v>
      </c>
      <c r="AA197">
        <v>0.0</v>
      </c>
      <c r="AB197">
        <v>0.0</v>
      </c>
      <c r="AC197">
        <v>0.0</v>
      </c>
      <c r="AD197">
        <v>0.0</v>
      </c>
      <c r="AE197">
        <v>1.0</v>
      </c>
      <c r="AF197">
        <v>1.0</v>
      </c>
      <c r="AG197">
        <v>0.0</v>
      </c>
      <c r="AH197">
        <v>0.0</v>
      </c>
      <c r="AI197">
        <v>0.0</v>
      </c>
      <c r="AJ197">
        <v>0.0</v>
      </c>
      <c r="AK197" t="s">
        <v>665</v>
      </c>
      <c r="AL197">
        <v>6.0</v>
      </c>
      <c r="AM197">
        <v>14.0</v>
      </c>
      <c r="AN197" s="14">
        <v>8.0</v>
      </c>
      <c r="AO197" s="14" t="s">
        <v>1115</v>
      </c>
      <c r="AP197" t="s">
        <v>101</v>
      </c>
      <c r="AQ197" s="14">
        <v>8.0</v>
      </c>
      <c r="AR197" s="14" t="s">
        <v>1116</v>
      </c>
      <c r="AS197" s="14" t="s">
        <v>1117</v>
      </c>
      <c r="AT197" s="14" t="s">
        <v>1118</v>
      </c>
    </row>
    <row r="198">
      <c r="A198" s="14">
        <v>196.0</v>
      </c>
      <c r="B198">
        <v>0.0</v>
      </c>
      <c r="C198">
        <v>0.0</v>
      </c>
      <c r="D198">
        <v>0.0</v>
      </c>
      <c r="E198">
        <v>0.0</v>
      </c>
      <c r="F198">
        <v>1.0</v>
      </c>
      <c r="G198">
        <v>0.0</v>
      </c>
      <c r="H198" s="14">
        <v>29633.0</v>
      </c>
      <c r="I198" s="14">
        <v>37.0</v>
      </c>
      <c r="J198" s="14">
        <v>8.0</v>
      </c>
      <c r="K198" s="14">
        <v>20.0</v>
      </c>
      <c r="L198" s="14">
        <v>5.0</v>
      </c>
      <c r="M198" s="14">
        <v>10.0</v>
      </c>
      <c r="N198" s="14" t="s">
        <v>437</v>
      </c>
      <c r="O198" s="14">
        <v>0.0</v>
      </c>
      <c r="P198" s="14" t="s">
        <v>89</v>
      </c>
      <c r="R198" t="s">
        <v>89</v>
      </c>
      <c r="S198" t="s">
        <v>72</v>
      </c>
      <c r="T198" s="14">
        <v>1.0</v>
      </c>
      <c r="U198" t="s">
        <v>74</v>
      </c>
      <c r="V198" t="s">
        <v>451</v>
      </c>
      <c r="W198" t="s">
        <v>1119</v>
      </c>
      <c r="X198" s="14">
        <v>12.0</v>
      </c>
      <c r="Y198" s="14" t="s">
        <v>719</v>
      </c>
      <c r="Z198" s="14" t="s">
        <v>96</v>
      </c>
      <c r="AA198">
        <v>0.0</v>
      </c>
      <c r="AB198">
        <v>0.0</v>
      </c>
      <c r="AC198">
        <v>0.0</v>
      </c>
      <c r="AD198">
        <v>1.0</v>
      </c>
      <c r="AE198">
        <v>0.0</v>
      </c>
      <c r="AF198">
        <v>0.0</v>
      </c>
      <c r="AG198">
        <v>0.0</v>
      </c>
      <c r="AH198">
        <v>0.0</v>
      </c>
      <c r="AI198">
        <v>0.0</v>
      </c>
      <c r="AJ198">
        <v>0.0</v>
      </c>
      <c r="AK198" t="s">
        <v>97</v>
      </c>
      <c r="AL198">
        <v>6.0</v>
      </c>
      <c r="AM198">
        <v>6.0</v>
      </c>
      <c r="AN198" s="14">
        <v>5.0</v>
      </c>
      <c r="AO198" s="14" t="s">
        <v>1120</v>
      </c>
      <c r="AP198" t="s">
        <v>101</v>
      </c>
      <c r="AQ198" s="14">
        <v>8.0</v>
      </c>
      <c r="AR198" s="14" t="s">
        <v>719</v>
      </c>
      <c r="AS198" s="14" t="s">
        <v>1121</v>
      </c>
      <c r="AT198" s="14" t="s">
        <v>1110</v>
      </c>
    </row>
    <row r="199">
      <c r="A199" s="14">
        <v>197.0</v>
      </c>
      <c r="B199">
        <v>0.0</v>
      </c>
      <c r="C199">
        <v>0.0</v>
      </c>
      <c r="D199">
        <v>0.0</v>
      </c>
      <c r="E199">
        <v>1.0</v>
      </c>
      <c r="F199">
        <v>0.0</v>
      </c>
      <c r="G199">
        <v>0.0</v>
      </c>
      <c r="H199" s="14">
        <v>34650.0</v>
      </c>
      <c r="I199" s="14">
        <v>23.0</v>
      </c>
      <c r="J199" s="14">
        <v>8.0</v>
      </c>
      <c r="K199" s="14">
        <v>2.0</v>
      </c>
      <c r="L199" s="14">
        <v>8.0</v>
      </c>
      <c r="M199" s="14">
        <v>2.0</v>
      </c>
      <c r="N199" s="14" t="s">
        <v>167</v>
      </c>
      <c r="O199" s="14">
        <v>0.0</v>
      </c>
      <c r="P199" s="14" t="s">
        <v>108</v>
      </c>
      <c r="R199" t="s">
        <v>108</v>
      </c>
      <c r="S199" t="s">
        <v>90</v>
      </c>
      <c r="T199" s="14">
        <v>0.0</v>
      </c>
      <c r="Z199" s="14" t="s">
        <v>78</v>
      </c>
      <c r="AA199">
        <v>0.0</v>
      </c>
      <c r="AB199">
        <v>0.0</v>
      </c>
      <c r="AC199">
        <v>0.0</v>
      </c>
      <c r="AD199">
        <v>1.0</v>
      </c>
      <c r="AE199">
        <v>0.0</v>
      </c>
      <c r="AF199">
        <v>0.0</v>
      </c>
      <c r="AG199">
        <v>0.0</v>
      </c>
      <c r="AH199">
        <v>0.0</v>
      </c>
      <c r="AI199">
        <v>0.0</v>
      </c>
      <c r="AJ199">
        <v>0.0</v>
      </c>
      <c r="AK199" t="s">
        <v>97</v>
      </c>
      <c r="AL199">
        <v>6.0</v>
      </c>
      <c r="AM199">
        <v>4.0</v>
      </c>
      <c r="AN199" s="14">
        <v>4.0</v>
      </c>
      <c r="AO199" s="14" t="s">
        <v>1122</v>
      </c>
      <c r="AP199" t="s">
        <v>101</v>
      </c>
      <c r="AQ199" s="14">
        <v>10.0</v>
      </c>
      <c r="AR199" s="14" t="s">
        <v>1123</v>
      </c>
      <c r="AS199" s="14" t="s">
        <v>904</v>
      </c>
    </row>
    <row r="200">
      <c r="A200" s="14">
        <v>198.0</v>
      </c>
      <c r="B200">
        <v>0.0</v>
      </c>
      <c r="C200">
        <v>1.0</v>
      </c>
      <c r="D200">
        <v>0.0</v>
      </c>
      <c r="E200">
        <v>0.0</v>
      </c>
      <c r="F200">
        <v>0.0</v>
      </c>
      <c r="G200">
        <v>0.0</v>
      </c>
      <c r="H200" s="14">
        <v>31399.0</v>
      </c>
      <c r="I200" s="14">
        <v>32.0</v>
      </c>
      <c r="J200" s="14">
        <v>7.0</v>
      </c>
      <c r="K200" s="14">
        <v>40.0</v>
      </c>
      <c r="L200" s="14">
        <v>10.0</v>
      </c>
      <c r="M200" s="14">
        <v>30.0</v>
      </c>
      <c r="N200" s="14" t="s">
        <v>167</v>
      </c>
      <c r="O200" s="14">
        <v>1.0</v>
      </c>
      <c r="Q200" s="14" t="s">
        <v>1124</v>
      </c>
      <c r="R200" t="s">
        <v>1124</v>
      </c>
      <c r="S200" t="s">
        <v>72</v>
      </c>
      <c r="T200" s="14">
        <v>1.0</v>
      </c>
      <c r="U200" t="s">
        <v>213</v>
      </c>
      <c r="V200" t="s">
        <v>111</v>
      </c>
      <c r="W200" t="s">
        <v>175</v>
      </c>
      <c r="X200" s="14">
        <v>7.0</v>
      </c>
      <c r="Y200" s="14" t="s">
        <v>1125</v>
      </c>
      <c r="Z200" s="14" t="s">
        <v>78</v>
      </c>
      <c r="AA200">
        <v>0.0</v>
      </c>
      <c r="AB200">
        <v>0.0</v>
      </c>
      <c r="AC200">
        <v>1.0</v>
      </c>
      <c r="AD200">
        <v>0.0</v>
      </c>
      <c r="AE200">
        <v>0.0</v>
      </c>
      <c r="AF200">
        <v>0.0</v>
      </c>
      <c r="AG200">
        <v>0.0</v>
      </c>
      <c r="AH200">
        <v>0.0</v>
      </c>
      <c r="AI200">
        <v>0.0</v>
      </c>
      <c r="AJ200">
        <v>0.0</v>
      </c>
      <c r="AK200" t="s">
        <v>237</v>
      </c>
      <c r="AL200">
        <v>10.0</v>
      </c>
      <c r="AM200">
        <v>5.0</v>
      </c>
      <c r="AN200" s="14">
        <v>20.0</v>
      </c>
      <c r="AO200" s="14" t="s">
        <v>1126</v>
      </c>
      <c r="AP200" t="s">
        <v>84</v>
      </c>
      <c r="AQ200" s="14">
        <v>10.0</v>
      </c>
      <c r="AR200" s="14" t="s">
        <v>1127</v>
      </c>
      <c r="AS200" s="14" t="s">
        <v>1128</v>
      </c>
      <c r="AT200" s="14" t="s">
        <v>1129</v>
      </c>
    </row>
    <row r="201">
      <c r="A201" s="14">
        <v>199.0</v>
      </c>
      <c r="B201">
        <v>0.0</v>
      </c>
      <c r="C201">
        <v>1.0</v>
      </c>
      <c r="D201">
        <v>0.0</v>
      </c>
      <c r="E201">
        <v>0.0</v>
      </c>
      <c r="F201">
        <v>0.0</v>
      </c>
      <c r="G201">
        <v>0.0</v>
      </c>
      <c r="H201" s="14">
        <v>28804.0</v>
      </c>
      <c r="I201" s="14">
        <v>39.0</v>
      </c>
      <c r="J201" s="14">
        <v>6.0</v>
      </c>
      <c r="K201" s="14">
        <v>120.0</v>
      </c>
      <c r="L201" s="14">
        <v>10.0</v>
      </c>
      <c r="M201" s="14">
        <v>12.0</v>
      </c>
      <c r="N201" s="14" t="s">
        <v>120</v>
      </c>
      <c r="O201" s="14">
        <v>1.0</v>
      </c>
      <c r="P201" s="14" t="s">
        <v>89</v>
      </c>
      <c r="R201" t="s">
        <v>89</v>
      </c>
      <c r="S201" t="s">
        <v>135</v>
      </c>
      <c r="T201" s="14">
        <v>1.0</v>
      </c>
      <c r="U201" t="s">
        <v>515</v>
      </c>
      <c r="V201" t="s">
        <v>147</v>
      </c>
      <c r="W201" t="s">
        <v>684</v>
      </c>
      <c r="X201" s="14">
        <v>12.0</v>
      </c>
      <c r="Y201" s="14" t="s">
        <v>1130</v>
      </c>
      <c r="Z201" s="14" t="s">
        <v>96</v>
      </c>
      <c r="AA201">
        <v>0.0</v>
      </c>
      <c r="AB201">
        <v>0.0</v>
      </c>
      <c r="AC201">
        <v>1.0</v>
      </c>
      <c r="AD201">
        <v>0.0</v>
      </c>
      <c r="AE201">
        <v>1.0</v>
      </c>
      <c r="AF201">
        <v>1.0</v>
      </c>
      <c r="AG201">
        <v>0.0</v>
      </c>
      <c r="AH201">
        <v>0.0</v>
      </c>
      <c r="AI201">
        <v>0.0</v>
      </c>
      <c r="AJ201">
        <v>0.0</v>
      </c>
      <c r="AK201" t="s">
        <v>79</v>
      </c>
      <c r="AL201">
        <v>6.0</v>
      </c>
      <c r="AM201">
        <v>4.0</v>
      </c>
      <c r="AN201" s="14">
        <v>8.0</v>
      </c>
      <c r="AO201" s="14" t="s">
        <v>1131</v>
      </c>
      <c r="AP201" t="s">
        <v>101</v>
      </c>
      <c r="AQ201" s="14">
        <v>8.0</v>
      </c>
      <c r="AR201" s="14" t="s">
        <v>1132</v>
      </c>
      <c r="AS201" s="14" t="s">
        <v>1133</v>
      </c>
      <c r="AT201" s="14" t="s">
        <v>1134</v>
      </c>
    </row>
    <row r="202">
      <c r="A202" s="14">
        <v>200.0</v>
      </c>
      <c r="B202">
        <v>0.0</v>
      </c>
      <c r="C202">
        <v>0.0</v>
      </c>
      <c r="D202">
        <v>0.0</v>
      </c>
      <c r="E202">
        <v>0.0</v>
      </c>
      <c r="F202">
        <v>1.0</v>
      </c>
      <c r="G202">
        <v>0.0</v>
      </c>
      <c r="H202" s="14">
        <v>31882.0</v>
      </c>
      <c r="I202" s="14">
        <v>31.0</v>
      </c>
      <c r="J202" s="14">
        <v>7.0</v>
      </c>
      <c r="K202" s="14">
        <v>1.0</v>
      </c>
      <c r="L202" s="14">
        <v>14.0</v>
      </c>
      <c r="M202" s="14">
        <v>20.0</v>
      </c>
      <c r="N202" s="14" t="s">
        <v>106</v>
      </c>
      <c r="O202" s="14">
        <v>1.0</v>
      </c>
      <c r="P202" s="14" t="s">
        <v>89</v>
      </c>
      <c r="R202" t="s">
        <v>89</v>
      </c>
      <c r="S202" t="s">
        <v>72</v>
      </c>
      <c r="T202" s="14">
        <v>1.0</v>
      </c>
      <c r="U202" t="s">
        <v>11</v>
      </c>
      <c r="V202" t="s">
        <v>111</v>
      </c>
      <c r="W202" t="s">
        <v>399</v>
      </c>
      <c r="X202" s="14">
        <v>8.0</v>
      </c>
      <c r="Y202" s="14" t="s">
        <v>1135</v>
      </c>
      <c r="Z202" s="14" t="s">
        <v>78</v>
      </c>
      <c r="AA202">
        <v>0.0</v>
      </c>
      <c r="AB202">
        <v>0.0</v>
      </c>
      <c r="AC202">
        <v>0.0</v>
      </c>
      <c r="AD202">
        <v>1.0</v>
      </c>
      <c r="AE202">
        <v>1.0</v>
      </c>
      <c r="AF202">
        <v>1.0</v>
      </c>
      <c r="AG202">
        <v>0.0</v>
      </c>
      <c r="AH202">
        <v>0.0</v>
      </c>
      <c r="AI202">
        <v>0.0</v>
      </c>
      <c r="AJ202">
        <v>0.0</v>
      </c>
      <c r="AK202" t="s">
        <v>116</v>
      </c>
      <c r="AL202">
        <v>6.0</v>
      </c>
      <c r="AM202">
        <v>4.0</v>
      </c>
      <c r="AN202" s="14">
        <v>6.0</v>
      </c>
      <c r="AO202" s="14" t="s">
        <v>1136</v>
      </c>
      <c r="AP202" t="s">
        <v>101</v>
      </c>
      <c r="AQ202" s="14">
        <v>10.0</v>
      </c>
      <c r="AR202" s="14" t="s">
        <v>1137</v>
      </c>
      <c r="AS202" s="14" t="s">
        <v>1138</v>
      </c>
      <c r="AT202" s="14" t="s">
        <v>154</v>
      </c>
    </row>
    <row r="203">
      <c r="A203" s="14">
        <v>201.0</v>
      </c>
      <c r="B203">
        <v>1.0</v>
      </c>
      <c r="C203">
        <v>0.0</v>
      </c>
      <c r="D203">
        <v>1.0</v>
      </c>
      <c r="E203">
        <v>0.0</v>
      </c>
      <c r="F203">
        <v>1.0</v>
      </c>
      <c r="G203">
        <v>0.0</v>
      </c>
      <c r="H203" s="14">
        <v>33421.0</v>
      </c>
      <c r="I203" s="14">
        <v>27.0</v>
      </c>
      <c r="J203" s="14">
        <v>7.0</v>
      </c>
      <c r="K203" s="14">
        <v>40.0</v>
      </c>
      <c r="L203" s="14">
        <v>6.0</v>
      </c>
      <c r="M203" s="14">
        <v>12.0</v>
      </c>
      <c r="N203" s="14" t="s">
        <v>291</v>
      </c>
      <c r="O203" s="14">
        <v>1.0</v>
      </c>
      <c r="P203" s="14" t="s">
        <v>129</v>
      </c>
      <c r="R203" t="s">
        <v>129</v>
      </c>
      <c r="S203" t="s">
        <v>130</v>
      </c>
      <c r="T203" s="14">
        <v>1.0</v>
      </c>
      <c r="U203" t="s">
        <v>11</v>
      </c>
      <c r="V203" t="s">
        <v>147</v>
      </c>
      <c r="W203" t="s">
        <v>399</v>
      </c>
      <c r="X203" s="14">
        <v>0.0</v>
      </c>
      <c r="Y203" s="14" t="s">
        <v>1139</v>
      </c>
      <c r="Z203" s="14" t="s">
        <v>96</v>
      </c>
      <c r="AA203">
        <v>0.0</v>
      </c>
      <c r="AB203">
        <v>0.0</v>
      </c>
      <c r="AC203">
        <v>0.0</v>
      </c>
      <c r="AD203">
        <v>1.0</v>
      </c>
      <c r="AE203">
        <v>0.0</v>
      </c>
      <c r="AF203">
        <v>0.0</v>
      </c>
      <c r="AG203">
        <v>0.0</v>
      </c>
      <c r="AH203">
        <v>0.0</v>
      </c>
      <c r="AI203">
        <v>0.0</v>
      </c>
      <c r="AJ203">
        <v>0.0</v>
      </c>
      <c r="AK203" t="s">
        <v>1140</v>
      </c>
      <c r="AL203">
        <v>3.0</v>
      </c>
      <c r="AM203">
        <v>1.0</v>
      </c>
      <c r="AN203" s="14">
        <v>2.0</v>
      </c>
      <c r="AO203" s="14" t="s">
        <v>1141</v>
      </c>
      <c r="AP203" t="s">
        <v>101</v>
      </c>
      <c r="AQ203" s="14">
        <v>8.0</v>
      </c>
      <c r="AR203" s="14" t="s">
        <v>1142</v>
      </c>
    </row>
    <row r="204">
      <c r="A204" s="14">
        <v>202.0</v>
      </c>
      <c r="B204">
        <v>0.0</v>
      </c>
      <c r="C204">
        <v>1.0</v>
      </c>
      <c r="D204">
        <v>0.0</v>
      </c>
      <c r="E204">
        <v>0.0</v>
      </c>
      <c r="F204">
        <v>1.0</v>
      </c>
      <c r="G204">
        <v>0.0</v>
      </c>
      <c r="H204" s="14">
        <v>31693.0</v>
      </c>
      <c r="I204" s="14">
        <v>31.0</v>
      </c>
      <c r="J204" s="14">
        <v>7.0</v>
      </c>
      <c r="K204" s="14">
        <v>25.0</v>
      </c>
      <c r="L204" s="14">
        <v>12.0</v>
      </c>
      <c r="M204" s="14">
        <v>6.0</v>
      </c>
      <c r="N204" s="14" t="s">
        <v>87</v>
      </c>
      <c r="O204" s="14">
        <v>0.0</v>
      </c>
      <c r="P204" s="14" t="s">
        <v>89</v>
      </c>
      <c r="R204" t="s">
        <v>89</v>
      </c>
      <c r="S204" t="s">
        <v>72</v>
      </c>
      <c r="T204" s="14">
        <v>1.0</v>
      </c>
      <c r="U204" t="s">
        <v>224</v>
      </c>
      <c r="V204" t="s">
        <v>75</v>
      </c>
      <c r="W204" t="s">
        <v>412</v>
      </c>
      <c r="X204" s="14">
        <v>3.0</v>
      </c>
      <c r="Y204" s="14" t="s">
        <v>1143</v>
      </c>
      <c r="Z204" s="14" t="s">
        <v>114</v>
      </c>
      <c r="AA204">
        <v>0.0</v>
      </c>
      <c r="AB204">
        <v>0.0</v>
      </c>
      <c r="AC204">
        <v>1.0</v>
      </c>
      <c r="AD204">
        <v>0.0</v>
      </c>
      <c r="AE204">
        <v>0.0</v>
      </c>
      <c r="AF204">
        <v>0.0</v>
      </c>
      <c r="AG204">
        <v>0.0</v>
      </c>
      <c r="AH204">
        <v>0.0</v>
      </c>
      <c r="AI204">
        <v>0.0</v>
      </c>
      <c r="AJ204">
        <v>0.0</v>
      </c>
      <c r="AK204" t="s">
        <v>116</v>
      </c>
      <c r="AL204">
        <v>4.0</v>
      </c>
      <c r="AM204">
        <v>2.0</v>
      </c>
      <c r="AN204" s="14">
        <v>20.0</v>
      </c>
      <c r="AO204" s="14" t="s">
        <v>1144</v>
      </c>
      <c r="AP204" t="s">
        <v>1145</v>
      </c>
      <c r="AQ204" s="14">
        <v>9.0</v>
      </c>
      <c r="AR204" s="14" t="s">
        <v>1146</v>
      </c>
      <c r="AS204" s="14" t="s">
        <v>310</v>
      </c>
      <c r="AT204" s="14" t="s">
        <v>202</v>
      </c>
    </row>
    <row r="205">
      <c r="A205" s="14">
        <v>203.0</v>
      </c>
      <c r="B205">
        <v>0.0</v>
      </c>
      <c r="C205">
        <v>0.0</v>
      </c>
      <c r="D205">
        <v>0.0</v>
      </c>
      <c r="E205">
        <v>0.0</v>
      </c>
      <c r="F205">
        <v>1.0</v>
      </c>
      <c r="G205">
        <v>0.0</v>
      </c>
      <c r="H205" s="14">
        <v>31498.0</v>
      </c>
      <c r="I205" s="14">
        <v>32.0</v>
      </c>
      <c r="J205" s="14">
        <v>8.0</v>
      </c>
      <c r="K205" s="14">
        <v>0.0</v>
      </c>
      <c r="L205" s="14">
        <v>5.0</v>
      </c>
      <c r="M205" s="14">
        <v>12.0</v>
      </c>
      <c r="N205" s="14" t="s">
        <v>70</v>
      </c>
      <c r="O205" s="14">
        <v>1.0</v>
      </c>
      <c r="P205" s="14" t="s">
        <v>129</v>
      </c>
      <c r="R205" t="s">
        <v>129</v>
      </c>
      <c r="S205" t="s">
        <v>130</v>
      </c>
      <c r="T205" s="14">
        <v>1.0</v>
      </c>
      <c r="U205" t="s">
        <v>315</v>
      </c>
      <c r="V205" t="s">
        <v>361</v>
      </c>
      <c r="W205" t="s">
        <v>123</v>
      </c>
      <c r="X205" s="14">
        <v>5.0</v>
      </c>
      <c r="Y205" s="14" t="s">
        <v>1147</v>
      </c>
      <c r="Z205" s="14" t="s">
        <v>114</v>
      </c>
      <c r="AA205">
        <v>0.0</v>
      </c>
      <c r="AB205">
        <v>0.0</v>
      </c>
      <c r="AC205">
        <v>0.0</v>
      </c>
      <c r="AD205">
        <v>0.0</v>
      </c>
      <c r="AE205">
        <v>0.0</v>
      </c>
      <c r="AF205">
        <v>1.0</v>
      </c>
      <c r="AG205">
        <v>0.0</v>
      </c>
      <c r="AH205">
        <v>0.0</v>
      </c>
      <c r="AI205">
        <v>0.0</v>
      </c>
      <c r="AJ205">
        <v>0.0</v>
      </c>
      <c r="AK205" t="s">
        <v>79</v>
      </c>
      <c r="AL205">
        <v>5.0</v>
      </c>
      <c r="AM205">
        <v>6.0</v>
      </c>
      <c r="AN205" s="14">
        <v>12.0</v>
      </c>
      <c r="AO205" s="14" t="s">
        <v>1148</v>
      </c>
      <c r="AP205" t="s">
        <v>84</v>
      </c>
      <c r="AQ205" s="14">
        <v>10.0</v>
      </c>
      <c r="AR205" s="14" t="s">
        <v>1149</v>
      </c>
      <c r="AS205" s="14" t="s">
        <v>1150</v>
      </c>
      <c r="AT205" s="14" t="s">
        <v>1151</v>
      </c>
    </row>
    <row r="206" hidden="1">
      <c r="A206" s="14">
        <v>204.0</v>
      </c>
      <c r="B206">
        <v>0.0</v>
      </c>
      <c r="C206">
        <v>1.0</v>
      </c>
      <c r="D206">
        <v>0.0</v>
      </c>
      <c r="E206">
        <v>0.0</v>
      </c>
      <c r="F206">
        <v>1.0</v>
      </c>
      <c r="G206">
        <v>0.0</v>
      </c>
      <c r="H206" s="14">
        <v>31738.0</v>
      </c>
      <c r="I206" s="14">
        <v>31.0</v>
      </c>
      <c r="J206" s="14">
        <v>8.0</v>
      </c>
      <c r="K206" s="14">
        <v>40.0</v>
      </c>
      <c r="L206" s="14">
        <v>10.0</v>
      </c>
      <c r="M206" s="14">
        <v>10.0</v>
      </c>
      <c r="N206" s="14" t="s">
        <v>70</v>
      </c>
      <c r="O206" s="14">
        <v>1.0</v>
      </c>
      <c r="P206" s="14" t="s">
        <v>71</v>
      </c>
      <c r="R206" t="s">
        <v>71</v>
      </c>
      <c r="S206" t="s">
        <v>130</v>
      </c>
      <c r="T206" s="14">
        <v>1.0</v>
      </c>
      <c r="U206" t="s">
        <v>224</v>
      </c>
      <c r="V206" t="s">
        <v>111</v>
      </c>
      <c r="W206" t="s">
        <v>138</v>
      </c>
      <c r="X206" s="14">
        <v>5.0</v>
      </c>
      <c r="Y206" s="14" t="s">
        <v>1152</v>
      </c>
      <c r="Z206" s="14" t="s">
        <v>114</v>
      </c>
      <c r="AA206">
        <v>0.0</v>
      </c>
      <c r="AB206">
        <v>0.0</v>
      </c>
      <c r="AC206">
        <v>0.0</v>
      </c>
      <c r="AD206">
        <v>0.0</v>
      </c>
      <c r="AE206">
        <v>1.0</v>
      </c>
      <c r="AF206">
        <v>0.0</v>
      </c>
      <c r="AG206">
        <v>0.0</v>
      </c>
      <c r="AH206">
        <v>0.0</v>
      </c>
      <c r="AI206">
        <v>1.0</v>
      </c>
      <c r="AJ206">
        <v>0.0</v>
      </c>
      <c r="AP206" t="s">
        <v>101</v>
      </c>
      <c r="AQ206" s="14">
        <v>10.0</v>
      </c>
      <c r="AR206" s="14" t="s">
        <v>1153</v>
      </c>
      <c r="AS206" s="14" t="s">
        <v>1154</v>
      </c>
    </row>
    <row r="207" hidden="1">
      <c r="A207" s="14">
        <v>205.0</v>
      </c>
      <c r="B207">
        <v>1.0</v>
      </c>
      <c r="C207">
        <v>1.0</v>
      </c>
      <c r="D207">
        <v>0.0</v>
      </c>
      <c r="E207">
        <v>0.0</v>
      </c>
      <c r="F207">
        <v>1.0</v>
      </c>
      <c r="G207">
        <v>0.0</v>
      </c>
      <c r="H207" s="14">
        <v>28682.0</v>
      </c>
      <c r="I207" s="14">
        <v>40.0</v>
      </c>
      <c r="J207" s="14">
        <v>8.0</v>
      </c>
      <c r="K207" s="14">
        <v>30.0</v>
      </c>
      <c r="L207" s="14">
        <v>9.0</v>
      </c>
      <c r="M207" s="14">
        <v>10.0</v>
      </c>
      <c r="N207" s="14" t="s">
        <v>167</v>
      </c>
      <c r="O207" s="14">
        <v>0.0</v>
      </c>
      <c r="P207" s="14" t="s">
        <v>71</v>
      </c>
      <c r="R207" t="s">
        <v>71</v>
      </c>
      <c r="S207" t="s">
        <v>135</v>
      </c>
      <c r="T207" s="14">
        <v>1.0</v>
      </c>
      <c r="U207" t="s">
        <v>315</v>
      </c>
      <c r="V207" t="s">
        <v>111</v>
      </c>
      <c r="W207" t="s">
        <v>123</v>
      </c>
      <c r="X207" s="14">
        <v>10.0</v>
      </c>
      <c r="Y207" s="14" t="s">
        <v>1155</v>
      </c>
      <c r="Z207" s="14" t="s">
        <v>114</v>
      </c>
      <c r="AA207">
        <v>0.0</v>
      </c>
      <c r="AB207">
        <v>0.0</v>
      </c>
      <c r="AC207">
        <v>0.0</v>
      </c>
      <c r="AD207">
        <v>1.0</v>
      </c>
      <c r="AE207">
        <v>0.0</v>
      </c>
      <c r="AF207">
        <v>0.0</v>
      </c>
      <c r="AG207">
        <v>0.0</v>
      </c>
      <c r="AH207">
        <v>0.0</v>
      </c>
      <c r="AI207">
        <v>0.0</v>
      </c>
      <c r="AJ207">
        <v>0.0</v>
      </c>
      <c r="AK207" t="s">
        <v>97</v>
      </c>
      <c r="AL207" t="s">
        <v>1156</v>
      </c>
      <c r="AM207" t="s">
        <v>1157</v>
      </c>
      <c r="AN207" s="14">
        <v>4.0</v>
      </c>
      <c r="AO207" s="14" t="s">
        <v>1158</v>
      </c>
      <c r="AP207" t="s">
        <v>101</v>
      </c>
      <c r="AQ207" s="14">
        <v>9.0</v>
      </c>
      <c r="AR207" s="14" t="s">
        <v>1159</v>
      </c>
      <c r="AT207" s="14" t="s">
        <v>1160</v>
      </c>
    </row>
    <row r="208">
      <c r="A208" s="14">
        <v>206.0</v>
      </c>
      <c r="B208">
        <v>1.0</v>
      </c>
      <c r="C208">
        <v>0.0</v>
      </c>
      <c r="D208">
        <v>0.0</v>
      </c>
      <c r="E208">
        <v>0.0</v>
      </c>
      <c r="F208">
        <v>0.0</v>
      </c>
      <c r="G208">
        <v>0.0</v>
      </c>
      <c r="H208" s="14">
        <v>27885.0</v>
      </c>
      <c r="I208" s="14">
        <v>42.0</v>
      </c>
      <c r="J208" s="14">
        <v>6.0</v>
      </c>
      <c r="K208" s="14">
        <v>60.0</v>
      </c>
      <c r="L208" s="14">
        <v>6.0</v>
      </c>
      <c r="M208" s="14">
        <v>10.0</v>
      </c>
      <c r="N208" s="14" t="s">
        <v>120</v>
      </c>
      <c r="O208" s="14">
        <v>1.0</v>
      </c>
      <c r="P208" s="14" t="s">
        <v>129</v>
      </c>
      <c r="R208" t="s">
        <v>129</v>
      </c>
      <c r="S208" t="s">
        <v>72</v>
      </c>
      <c r="T208" s="14">
        <v>0.0</v>
      </c>
      <c r="Z208" s="14" t="s">
        <v>78</v>
      </c>
      <c r="AA208">
        <v>0.0</v>
      </c>
      <c r="AB208">
        <v>0.0</v>
      </c>
      <c r="AC208">
        <v>0.0</v>
      </c>
      <c r="AD208">
        <v>0.0</v>
      </c>
      <c r="AE208">
        <v>0.0</v>
      </c>
      <c r="AF208">
        <v>1.0</v>
      </c>
      <c r="AG208">
        <v>0.0</v>
      </c>
      <c r="AH208">
        <v>0.0</v>
      </c>
      <c r="AI208">
        <v>0.0</v>
      </c>
      <c r="AJ208">
        <v>1.0</v>
      </c>
      <c r="AK208" t="s">
        <v>97</v>
      </c>
      <c r="AL208">
        <v>5.0</v>
      </c>
      <c r="AM208">
        <v>4.0</v>
      </c>
      <c r="AN208" s="14">
        <v>8.0</v>
      </c>
      <c r="AO208" s="14" t="s">
        <v>1162</v>
      </c>
      <c r="AP208" t="s">
        <v>1163</v>
      </c>
      <c r="AQ208" s="14">
        <v>9.0</v>
      </c>
      <c r="AR208" s="14" t="s">
        <v>1164</v>
      </c>
      <c r="AS208" s="14" t="s">
        <v>1165</v>
      </c>
      <c r="AT208" s="14" t="s">
        <v>1166</v>
      </c>
    </row>
    <row r="209">
      <c r="A209" s="14">
        <v>207.0</v>
      </c>
      <c r="B209">
        <v>1.0</v>
      </c>
      <c r="C209">
        <v>0.0</v>
      </c>
      <c r="D209">
        <v>0.0</v>
      </c>
      <c r="E209">
        <v>0.0</v>
      </c>
      <c r="F209">
        <v>1.0</v>
      </c>
      <c r="G209">
        <v>0.0</v>
      </c>
      <c r="H209" s="14">
        <v>29440.0</v>
      </c>
      <c r="I209" s="14">
        <v>38.0</v>
      </c>
      <c r="J209" s="14">
        <v>7.0</v>
      </c>
      <c r="K209" s="14">
        <v>30.0</v>
      </c>
      <c r="L209" s="14">
        <v>11.0</v>
      </c>
      <c r="M209" s="14">
        <v>4.0</v>
      </c>
      <c r="N209" s="14" t="s">
        <v>291</v>
      </c>
      <c r="O209" s="14">
        <v>1.0</v>
      </c>
      <c r="P209" s="14" t="s">
        <v>108</v>
      </c>
      <c r="R209" t="s">
        <v>108</v>
      </c>
      <c r="S209" t="s">
        <v>1167</v>
      </c>
      <c r="T209" s="14">
        <v>1.0</v>
      </c>
      <c r="U209" t="s">
        <v>315</v>
      </c>
      <c r="V209" t="s">
        <v>122</v>
      </c>
      <c r="W209" t="s">
        <v>123</v>
      </c>
      <c r="X209" s="14">
        <v>11.0</v>
      </c>
      <c r="Y209" s="14" t="s">
        <v>1168</v>
      </c>
      <c r="Z209" s="14" t="s">
        <v>78</v>
      </c>
      <c r="AA209">
        <v>0.0</v>
      </c>
      <c r="AB209">
        <v>0.0</v>
      </c>
      <c r="AC209">
        <v>0.0</v>
      </c>
      <c r="AD209">
        <v>0.0</v>
      </c>
      <c r="AE209">
        <v>1.0</v>
      </c>
      <c r="AF209">
        <v>0.0</v>
      </c>
      <c r="AG209">
        <v>0.0</v>
      </c>
      <c r="AH209">
        <v>0.0</v>
      </c>
      <c r="AI209">
        <v>0.0</v>
      </c>
      <c r="AJ209">
        <v>0.0</v>
      </c>
      <c r="AK209" t="s">
        <v>97</v>
      </c>
      <c r="AL209">
        <v>6.0</v>
      </c>
      <c r="AM209">
        <v>6.0</v>
      </c>
      <c r="AN209" s="14">
        <v>30.0</v>
      </c>
      <c r="AO209" s="14" t="s">
        <v>1169</v>
      </c>
      <c r="AP209" t="s">
        <v>101</v>
      </c>
      <c r="AQ209" s="14">
        <v>10.0</v>
      </c>
      <c r="AR209" s="14" t="s">
        <v>1170</v>
      </c>
      <c r="AS209" s="14" t="s">
        <v>1171</v>
      </c>
      <c r="AT209" s="14" t="s">
        <v>1172</v>
      </c>
    </row>
    <row r="210">
      <c r="A210" s="14">
        <v>208.0</v>
      </c>
      <c r="B210">
        <v>0.0</v>
      </c>
      <c r="C210">
        <v>0.0</v>
      </c>
      <c r="D210">
        <v>1.0</v>
      </c>
      <c r="E210">
        <v>0.0</v>
      </c>
      <c r="F210">
        <v>0.0</v>
      </c>
      <c r="G210">
        <v>0.0</v>
      </c>
      <c r="H210" s="14">
        <v>29809.0</v>
      </c>
      <c r="I210" s="14">
        <v>37.0</v>
      </c>
      <c r="J210" s="14">
        <v>5.0</v>
      </c>
      <c r="K210" s="14">
        <v>20.0</v>
      </c>
      <c r="L210" s="14">
        <v>18.0</v>
      </c>
      <c r="M210" s="14">
        <v>0.0</v>
      </c>
      <c r="N210" s="14" t="s">
        <v>405</v>
      </c>
      <c r="O210" s="14">
        <v>1.0</v>
      </c>
      <c r="P210" s="14" t="s">
        <v>89</v>
      </c>
      <c r="R210" t="s">
        <v>89</v>
      </c>
      <c r="S210" t="s">
        <v>1173</v>
      </c>
      <c r="T210" s="14">
        <v>1.0</v>
      </c>
      <c r="U210" t="s">
        <v>515</v>
      </c>
      <c r="V210" t="s">
        <v>1174</v>
      </c>
      <c r="W210" t="s">
        <v>76</v>
      </c>
      <c r="X210" s="14">
        <v>15.0</v>
      </c>
      <c r="Y210" s="14" t="s">
        <v>1175</v>
      </c>
      <c r="Z210" s="14" t="s">
        <v>96</v>
      </c>
      <c r="AA210">
        <v>0.0</v>
      </c>
      <c r="AB210">
        <v>0.0</v>
      </c>
      <c r="AC210">
        <v>1.0</v>
      </c>
      <c r="AD210">
        <v>0.0</v>
      </c>
      <c r="AE210">
        <v>0.0</v>
      </c>
      <c r="AF210">
        <v>0.0</v>
      </c>
      <c r="AG210">
        <v>1.0</v>
      </c>
      <c r="AH210">
        <v>0.0</v>
      </c>
      <c r="AI210">
        <v>0.0</v>
      </c>
      <c r="AJ210">
        <v>0.0</v>
      </c>
      <c r="AK210" t="s">
        <v>79</v>
      </c>
      <c r="AL210">
        <v>16.0</v>
      </c>
      <c r="AM210">
        <v>10.0</v>
      </c>
      <c r="AN210" s="14">
        <v>2.0</v>
      </c>
      <c r="AO210" s="14" t="s">
        <v>1176</v>
      </c>
      <c r="AP210" t="s">
        <v>84</v>
      </c>
      <c r="AQ210" s="14">
        <v>10.0</v>
      </c>
      <c r="AR210" s="14" t="s">
        <v>1177</v>
      </c>
      <c r="AS210" s="14" t="s">
        <v>1178</v>
      </c>
      <c r="AT210" s="14" t="s">
        <v>1179</v>
      </c>
    </row>
    <row r="211">
      <c r="A211" s="14">
        <v>209.0</v>
      </c>
      <c r="B211">
        <v>0.0</v>
      </c>
      <c r="C211">
        <v>1.0</v>
      </c>
      <c r="D211">
        <v>0.0</v>
      </c>
      <c r="E211">
        <v>0.0</v>
      </c>
      <c r="F211">
        <v>0.0</v>
      </c>
      <c r="G211">
        <v>0.0</v>
      </c>
      <c r="H211" s="14">
        <v>43048.0</v>
      </c>
      <c r="I211" s="14">
        <v>0.0</v>
      </c>
      <c r="J211" s="14">
        <v>7.0</v>
      </c>
      <c r="K211" s="14">
        <v>120.0</v>
      </c>
      <c r="L211" s="14">
        <v>12.0</v>
      </c>
      <c r="M211" s="14">
        <v>15.0</v>
      </c>
      <c r="N211" s="14" t="s">
        <v>291</v>
      </c>
      <c r="O211" s="14">
        <v>1.0</v>
      </c>
      <c r="P211" s="14" t="s">
        <v>89</v>
      </c>
      <c r="R211" t="s">
        <v>89</v>
      </c>
      <c r="S211" t="s">
        <v>130</v>
      </c>
      <c r="T211" s="14">
        <v>1.0</v>
      </c>
      <c r="U211" t="s">
        <v>224</v>
      </c>
      <c r="V211" t="s">
        <v>451</v>
      </c>
      <c r="W211" t="s">
        <v>123</v>
      </c>
      <c r="X211" s="14">
        <v>2.0</v>
      </c>
      <c r="Y211" s="14" t="s">
        <v>249</v>
      </c>
      <c r="Z211" s="14" t="s">
        <v>78</v>
      </c>
      <c r="AA211">
        <v>0.0</v>
      </c>
      <c r="AB211">
        <v>0.0</v>
      </c>
      <c r="AC211">
        <v>0.0</v>
      </c>
      <c r="AD211">
        <v>0.0</v>
      </c>
      <c r="AE211">
        <v>1.0</v>
      </c>
      <c r="AF211">
        <v>0.0</v>
      </c>
      <c r="AG211">
        <v>0.0</v>
      </c>
      <c r="AH211">
        <v>0.0</v>
      </c>
      <c r="AI211">
        <v>0.0</v>
      </c>
      <c r="AJ211">
        <v>0.0</v>
      </c>
      <c r="AK211" t="s">
        <v>97</v>
      </c>
      <c r="AL211">
        <v>8.0</v>
      </c>
      <c r="AM211">
        <v>6.0</v>
      </c>
      <c r="AN211" s="14">
        <v>10.0</v>
      </c>
      <c r="AO211" s="14" t="s">
        <v>1180</v>
      </c>
      <c r="AP211" t="s">
        <v>84</v>
      </c>
      <c r="AQ211" s="14">
        <v>8.0</v>
      </c>
      <c r="AR211" s="14" t="s">
        <v>1181</v>
      </c>
      <c r="AS211" s="14" t="s">
        <v>1182</v>
      </c>
      <c r="AT211" s="14" t="s">
        <v>420</v>
      </c>
    </row>
    <row r="212">
      <c r="A212" s="14">
        <v>210.0</v>
      </c>
      <c r="B212">
        <v>1.0</v>
      </c>
      <c r="C212">
        <v>0.0</v>
      </c>
      <c r="D212">
        <v>0.0</v>
      </c>
      <c r="E212">
        <v>0.0</v>
      </c>
      <c r="F212">
        <v>0.0</v>
      </c>
      <c r="G212">
        <v>0.0</v>
      </c>
      <c r="H212" s="14">
        <v>32706.0</v>
      </c>
      <c r="I212" s="14">
        <v>29.0</v>
      </c>
      <c r="J212" s="14">
        <v>6.0</v>
      </c>
      <c r="K212" s="14">
        <v>120.0</v>
      </c>
      <c r="L212" s="14">
        <v>10.0</v>
      </c>
      <c r="M212" s="14">
        <v>5.0</v>
      </c>
      <c r="N212" s="14" t="s">
        <v>87</v>
      </c>
      <c r="O212" s="14">
        <v>0.0</v>
      </c>
      <c r="P212" s="14" t="s">
        <v>108</v>
      </c>
      <c r="R212" t="s">
        <v>108</v>
      </c>
      <c r="S212" t="s">
        <v>135</v>
      </c>
      <c r="T212" s="14">
        <v>1.0</v>
      </c>
      <c r="U212" t="s">
        <v>315</v>
      </c>
      <c r="V212" t="s">
        <v>147</v>
      </c>
      <c r="W212" t="s">
        <v>123</v>
      </c>
      <c r="X212" s="14">
        <v>5.0</v>
      </c>
      <c r="Y212" s="14" t="s">
        <v>1183</v>
      </c>
      <c r="Z212" s="14" t="s">
        <v>464</v>
      </c>
      <c r="AA212">
        <v>0.0</v>
      </c>
      <c r="AB212">
        <v>0.0</v>
      </c>
      <c r="AC212">
        <v>0.0</v>
      </c>
      <c r="AD212">
        <v>0.0</v>
      </c>
      <c r="AE212">
        <v>1.0</v>
      </c>
      <c r="AF212">
        <v>0.0</v>
      </c>
      <c r="AG212">
        <v>0.0</v>
      </c>
      <c r="AH212">
        <v>0.0</v>
      </c>
      <c r="AI212">
        <v>0.0</v>
      </c>
      <c r="AJ212">
        <v>0.0</v>
      </c>
      <c r="AK212" t="s">
        <v>116</v>
      </c>
      <c r="AL212">
        <v>5.0</v>
      </c>
      <c r="AM212">
        <v>5.0</v>
      </c>
      <c r="AN212" s="14">
        <v>3.0</v>
      </c>
      <c r="AO212" s="14" t="s">
        <v>1184</v>
      </c>
      <c r="AP212" t="s">
        <v>101</v>
      </c>
      <c r="AQ212" s="14">
        <v>9.0</v>
      </c>
      <c r="AR212" s="14" t="s">
        <v>1185</v>
      </c>
    </row>
    <row r="213" hidden="1">
      <c r="A213" s="14">
        <v>211.0</v>
      </c>
      <c r="B213">
        <v>1.0</v>
      </c>
      <c r="C213">
        <v>0.0</v>
      </c>
      <c r="D213">
        <v>0.0</v>
      </c>
      <c r="E213">
        <v>0.0</v>
      </c>
      <c r="F213">
        <v>0.0</v>
      </c>
      <c r="G213">
        <v>0.0</v>
      </c>
      <c r="H213" s="14">
        <v>31548.0</v>
      </c>
      <c r="I213" s="14">
        <v>32.0</v>
      </c>
      <c r="J213" s="14">
        <v>5.0</v>
      </c>
      <c r="K213" s="14">
        <v>360.0</v>
      </c>
      <c r="L213" s="14">
        <v>8.0</v>
      </c>
      <c r="M213" s="14">
        <v>1.0</v>
      </c>
      <c r="N213" s="14" t="s">
        <v>87</v>
      </c>
      <c r="O213" s="14">
        <v>1.0</v>
      </c>
      <c r="P213" s="14" t="s">
        <v>129</v>
      </c>
      <c r="R213" t="s">
        <v>129</v>
      </c>
      <c r="S213" t="s">
        <v>130</v>
      </c>
      <c r="T213" s="14">
        <v>0.0</v>
      </c>
      <c r="Z213" s="14" t="s">
        <v>78</v>
      </c>
      <c r="AA213">
        <v>0.0</v>
      </c>
      <c r="AB213">
        <v>0.0</v>
      </c>
      <c r="AC213">
        <v>0.0</v>
      </c>
      <c r="AD213">
        <v>0.0</v>
      </c>
      <c r="AE213">
        <v>0.0</v>
      </c>
      <c r="AF213">
        <v>0.0</v>
      </c>
      <c r="AG213">
        <v>0.0</v>
      </c>
      <c r="AH213">
        <v>0.0</v>
      </c>
      <c r="AI213">
        <v>1.0</v>
      </c>
      <c r="AJ213">
        <v>0.0</v>
      </c>
      <c r="AP213" t="s">
        <v>84</v>
      </c>
      <c r="AQ213" s="14">
        <v>10.0</v>
      </c>
      <c r="AR213" s="14" t="s">
        <v>1186</v>
      </c>
      <c r="AS213" s="14" t="s">
        <v>443</v>
      </c>
    </row>
    <row r="214">
      <c r="A214" s="14">
        <v>212.0</v>
      </c>
      <c r="B214">
        <v>1.0</v>
      </c>
      <c r="C214">
        <v>1.0</v>
      </c>
      <c r="D214">
        <v>0.0</v>
      </c>
      <c r="E214">
        <v>0.0</v>
      </c>
      <c r="F214">
        <v>0.0</v>
      </c>
      <c r="G214">
        <v>1.0</v>
      </c>
      <c r="H214" s="14">
        <v>32020.0</v>
      </c>
      <c r="I214" s="14">
        <v>31.0</v>
      </c>
      <c r="J214" s="14">
        <v>5.0</v>
      </c>
      <c r="K214" s="14">
        <v>120.0</v>
      </c>
      <c r="L214" s="14">
        <v>8.0</v>
      </c>
      <c r="M214" s="14">
        <v>10.0</v>
      </c>
      <c r="N214" s="14" t="s">
        <v>120</v>
      </c>
      <c r="O214" s="14">
        <v>1.0</v>
      </c>
      <c r="P214" s="14" t="s">
        <v>491</v>
      </c>
      <c r="R214" t="s">
        <v>491</v>
      </c>
      <c r="S214" t="s">
        <v>72</v>
      </c>
      <c r="T214" s="14">
        <v>1.0</v>
      </c>
      <c r="U214" t="s">
        <v>577</v>
      </c>
      <c r="V214" t="s">
        <v>75</v>
      </c>
      <c r="W214" t="s">
        <v>1188</v>
      </c>
      <c r="X214" s="14">
        <v>5.0</v>
      </c>
      <c r="Y214" s="14" t="s">
        <v>1189</v>
      </c>
      <c r="Z214" s="14" t="s">
        <v>114</v>
      </c>
      <c r="AA214">
        <v>0.0</v>
      </c>
      <c r="AB214">
        <v>0.0</v>
      </c>
      <c r="AC214">
        <v>0.0</v>
      </c>
      <c r="AD214">
        <v>0.0</v>
      </c>
      <c r="AE214">
        <v>0.0</v>
      </c>
      <c r="AF214">
        <v>1.0</v>
      </c>
      <c r="AG214">
        <v>0.0</v>
      </c>
      <c r="AH214">
        <v>0.0</v>
      </c>
      <c r="AI214">
        <v>0.0</v>
      </c>
      <c r="AJ214">
        <v>0.0</v>
      </c>
      <c r="AK214" t="s">
        <v>1190</v>
      </c>
      <c r="AL214">
        <v>6.0</v>
      </c>
      <c r="AM214">
        <v>3.0</v>
      </c>
      <c r="AN214" s="14">
        <v>6.0</v>
      </c>
      <c r="AO214" s="14" t="s">
        <v>1191</v>
      </c>
      <c r="AP214" t="s">
        <v>101</v>
      </c>
      <c r="AQ214" s="14">
        <v>10.0</v>
      </c>
      <c r="AR214" s="14" t="s">
        <v>1192</v>
      </c>
      <c r="AS214" s="14" t="s">
        <v>1193</v>
      </c>
      <c r="AT214" s="14" t="s">
        <v>1194</v>
      </c>
    </row>
    <row r="215">
      <c r="A215" s="14">
        <v>213.0</v>
      </c>
      <c r="B215">
        <v>1.0</v>
      </c>
      <c r="C215">
        <v>0.0</v>
      </c>
      <c r="D215">
        <v>0.0</v>
      </c>
      <c r="E215">
        <v>1.0</v>
      </c>
      <c r="F215">
        <v>1.0</v>
      </c>
      <c r="G215">
        <v>0.0</v>
      </c>
      <c r="H215" s="14">
        <v>33934.0</v>
      </c>
      <c r="I215" s="14">
        <v>25.0</v>
      </c>
      <c r="J215" s="14">
        <v>6.0</v>
      </c>
      <c r="K215" s="14">
        <v>40.0</v>
      </c>
      <c r="L215" s="14">
        <v>5.0</v>
      </c>
      <c r="M215" s="14">
        <v>20.0</v>
      </c>
      <c r="N215" s="14" t="s">
        <v>128</v>
      </c>
      <c r="O215" s="14">
        <v>1.0</v>
      </c>
      <c r="P215" s="14" t="s">
        <v>71</v>
      </c>
      <c r="R215" t="s">
        <v>71</v>
      </c>
      <c r="S215" t="s">
        <v>135</v>
      </c>
      <c r="T215" s="14">
        <v>1.0</v>
      </c>
      <c r="U215" t="s">
        <v>315</v>
      </c>
      <c r="V215" t="s">
        <v>111</v>
      </c>
      <c r="W215" t="s">
        <v>123</v>
      </c>
      <c r="X215" s="14">
        <v>2.0</v>
      </c>
      <c r="Y215" s="14" t="s">
        <v>1195</v>
      </c>
      <c r="Z215" s="14" t="s">
        <v>78</v>
      </c>
      <c r="AA215">
        <v>0.0</v>
      </c>
      <c r="AB215">
        <v>0.0</v>
      </c>
      <c r="AC215">
        <v>0.0</v>
      </c>
      <c r="AD215">
        <v>0.0</v>
      </c>
      <c r="AE215">
        <v>0.0</v>
      </c>
      <c r="AF215">
        <v>1.0</v>
      </c>
      <c r="AG215">
        <v>0.0</v>
      </c>
      <c r="AH215">
        <v>0.0</v>
      </c>
      <c r="AI215">
        <v>0.0</v>
      </c>
      <c r="AJ215">
        <v>0.0</v>
      </c>
      <c r="AK215" t="s">
        <v>79</v>
      </c>
      <c r="AL215">
        <v>5.0</v>
      </c>
      <c r="AM215">
        <v>5.0</v>
      </c>
      <c r="AN215" s="14">
        <v>30.0</v>
      </c>
      <c r="AO215" s="14" t="s">
        <v>1196</v>
      </c>
      <c r="AP215" t="s">
        <v>1197</v>
      </c>
      <c r="AQ215" s="14">
        <v>10.0</v>
      </c>
      <c r="AR215" s="14" t="s">
        <v>1198</v>
      </c>
      <c r="AS215" s="14" t="s">
        <v>1199</v>
      </c>
    </row>
    <row r="216">
      <c r="A216" s="14">
        <v>214.0</v>
      </c>
      <c r="B216">
        <v>1.0</v>
      </c>
      <c r="C216">
        <v>1.0</v>
      </c>
      <c r="D216">
        <v>1.0</v>
      </c>
      <c r="E216">
        <v>0.0</v>
      </c>
      <c r="F216">
        <v>0.0</v>
      </c>
      <c r="G216">
        <v>0.0</v>
      </c>
      <c r="I216" s="14"/>
      <c r="J216" s="14">
        <v>7.0</v>
      </c>
      <c r="K216" s="14">
        <v>40.0</v>
      </c>
      <c r="L216" s="14">
        <v>8.0</v>
      </c>
      <c r="M216" s="14">
        <v>3.0</v>
      </c>
      <c r="N216" s="14" t="s">
        <v>87</v>
      </c>
      <c r="O216" s="14">
        <v>0.0</v>
      </c>
      <c r="P216" s="14" t="s">
        <v>89</v>
      </c>
      <c r="R216" t="s">
        <v>89</v>
      </c>
      <c r="S216" t="s">
        <v>135</v>
      </c>
      <c r="T216" s="14">
        <v>0.0</v>
      </c>
      <c r="Z216" s="14" t="s">
        <v>114</v>
      </c>
      <c r="AA216">
        <v>0.0</v>
      </c>
      <c r="AB216">
        <v>0.0</v>
      </c>
      <c r="AC216">
        <v>0.0</v>
      </c>
      <c r="AD216">
        <v>1.0</v>
      </c>
      <c r="AE216">
        <v>0.0</v>
      </c>
      <c r="AF216">
        <v>0.0</v>
      </c>
      <c r="AG216">
        <v>0.0</v>
      </c>
      <c r="AH216">
        <v>0.0</v>
      </c>
      <c r="AI216">
        <v>0.0</v>
      </c>
      <c r="AJ216">
        <v>0.0</v>
      </c>
      <c r="AK216" t="s">
        <v>116</v>
      </c>
      <c r="AL216">
        <v>6.0</v>
      </c>
      <c r="AM216">
        <v>30.0</v>
      </c>
      <c r="AN216" s="14">
        <v>500.0</v>
      </c>
      <c r="AO216" s="14" t="s">
        <v>1200</v>
      </c>
      <c r="AP216" t="s">
        <v>294</v>
      </c>
      <c r="AQ216" s="14">
        <v>7.0</v>
      </c>
      <c r="AR216" s="14" t="s">
        <v>1201</v>
      </c>
      <c r="AS216" s="14" t="s">
        <v>1202</v>
      </c>
    </row>
    <row r="217">
      <c r="A217" s="14">
        <v>215.0</v>
      </c>
      <c r="B217">
        <v>0.0</v>
      </c>
      <c r="C217">
        <v>0.0</v>
      </c>
      <c r="D217">
        <v>0.0</v>
      </c>
      <c r="E217">
        <v>0.0</v>
      </c>
      <c r="F217">
        <v>1.0</v>
      </c>
      <c r="G217">
        <v>0.0</v>
      </c>
      <c r="H217" s="14">
        <v>32965.0</v>
      </c>
      <c r="I217" s="14">
        <v>28.0</v>
      </c>
      <c r="J217" s="14">
        <v>7.0</v>
      </c>
      <c r="K217" s="14">
        <v>15.0</v>
      </c>
      <c r="L217" s="14">
        <v>8.0</v>
      </c>
      <c r="M217" s="14">
        <v>1.0</v>
      </c>
      <c r="N217" s="14" t="s">
        <v>192</v>
      </c>
      <c r="O217" s="14">
        <v>0.0</v>
      </c>
      <c r="P217" s="14" t="s">
        <v>491</v>
      </c>
      <c r="R217" t="s">
        <v>491</v>
      </c>
      <c r="S217" t="s">
        <v>135</v>
      </c>
      <c r="T217" s="14">
        <v>1.0</v>
      </c>
      <c r="U217" t="s">
        <v>315</v>
      </c>
      <c r="V217" t="s">
        <v>75</v>
      </c>
      <c r="W217" t="s">
        <v>123</v>
      </c>
      <c r="X217" s="14">
        <v>7.0</v>
      </c>
      <c r="Y217" s="14" t="s">
        <v>1203</v>
      </c>
      <c r="Z217" s="14" t="s">
        <v>114</v>
      </c>
      <c r="AA217">
        <v>0.0</v>
      </c>
      <c r="AB217">
        <v>0.0</v>
      </c>
      <c r="AC217">
        <v>0.0</v>
      </c>
      <c r="AD217">
        <v>0.0</v>
      </c>
      <c r="AE217">
        <v>1.0</v>
      </c>
      <c r="AF217">
        <v>0.0</v>
      </c>
      <c r="AG217">
        <v>0.0</v>
      </c>
      <c r="AH217">
        <v>0.0</v>
      </c>
      <c r="AI217">
        <v>0.0</v>
      </c>
      <c r="AJ217">
        <v>0.0</v>
      </c>
      <c r="AK217" t="s">
        <v>116</v>
      </c>
      <c r="AL217">
        <v>5.0</v>
      </c>
      <c r="AM217">
        <v>3.0</v>
      </c>
      <c r="AN217" s="14">
        <v>12.0</v>
      </c>
      <c r="AO217" s="14" t="s">
        <v>1204</v>
      </c>
      <c r="AP217" t="s">
        <v>84</v>
      </c>
      <c r="AQ217" s="14">
        <v>10.0</v>
      </c>
      <c r="AR217" s="14" t="s">
        <v>1205</v>
      </c>
      <c r="AS217" s="14" t="s">
        <v>1206</v>
      </c>
      <c r="AT217" s="14" t="s">
        <v>1207</v>
      </c>
    </row>
    <row r="218">
      <c r="A218" s="14">
        <v>216.0</v>
      </c>
      <c r="B218">
        <v>0.0</v>
      </c>
      <c r="C218">
        <v>0.0</v>
      </c>
      <c r="D218">
        <v>0.0</v>
      </c>
      <c r="E218">
        <v>0.0</v>
      </c>
      <c r="F218">
        <v>1.0</v>
      </c>
      <c r="G218">
        <v>0.0</v>
      </c>
      <c r="H218" s="14">
        <v>30084.0</v>
      </c>
      <c r="I218" s="14">
        <v>36.0</v>
      </c>
      <c r="J218" s="14">
        <v>7.0</v>
      </c>
      <c r="K218" s="14">
        <v>60.0</v>
      </c>
      <c r="L218" s="14">
        <v>7.0</v>
      </c>
      <c r="M218" s="14">
        <v>0.0</v>
      </c>
      <c r="N218" s="14" t="s">
        <v>87</v>
      </c>
      <c r="O218" s="14">
        <v>1.0</v>
      </c>
      <c r="P218" s="14" t="s">
        <v>172</v>
      </c>
      <c r="R218" t="s">
        <v>172</v>
      </c>
      <c r="S218" t="s">
        <v>135</v>
      </c>
      <c r="T218" s="14">
        <v>1.0</v>
      </c>
      <c r="U218" t="s">
        <v>35</v>
      </c>
      <c r="V218" t="s">
        <v>451</v>
      </c>
      <c r="W218" t="s">
        <v>322</v>
      </c>
      <c r="X218" s="14">
        <v>7.0</v>
      </c>
      <c r="Y218" s="14" t="s">
        <v>1208</v>
      </c>
      <c r="Z218" s="14" t="s">
        <v>114</v>
      </c>
      <c r="AA218">
        <v>0.0</v>
      </c>
      <c r="AB218">
        <v>0.0</v>
      </c>
      <c r="AC218">
        <v>0.0</v>
      </c>
      <c r="AD218">
        <v>0.0</v>
      </c>
      <c r="AE218">
        <v>0.0</v>
      </c>
      <c r="AF218">
        <v>1.0</v>
      </c>
      <c r="AG218">
        <v>0.0</v>
      </c>
      <c r="AH218">
        <v>0.0</v>
      </c>
      <c r="AI218">
        <v>0.0</v>
      </c>
      <c r="AJ218">
        <v>0.0</v>
      </c>
      <c r="AK218" t="s">
        <v>97</v>
      </c>
      <c r="AL218">
        <v>10.0</v>
      </c>
      <c r="AM218">
        <v>10.0</v>
      </c>
      <c r="AN218" s="14">
        <v>15.0</v>
      </c>
      <c r="AO218" s="14" t="s">
        <v>1209</v>
      </c>
      <c r="AP218" t="s">
        <v>101</v>
      </c>
      <c r="AQ218" s="14">
        <v>9.0</v>
      </c>
      <c r="AR218" s="14" t="s">
        <v>1210</v>
      </c>
      <c r="AS218" s="14" t="s">
        <v>1211</v>
      </c>
    </row>
    <row r="219">
      <c r="A219" s="14">
        <v>217.0</v>
      </c>
      <c r="B219">
        <v>1.0</v>
      </c>
      <c r="C219">
        <v>0.0</v>
      </c>
      <c r="D219">
        <v>0.0</v>
      </c>
      <c r="E219">
        <v>0.0</v>
      </c>
      <c r="F219">
        <v>0.0</v>
      </c>
      <c r="G219">
        <v>0.0</v>
      </c>
      <c r="I219" s="14"/>
      <c r="J219" s="14">
        <v>7.0</v>
      </c>
      <c r="K219" s="14">
        <v>180.0</v>
      </c>
      <c r="L219" s="14">
        <v>7.0</v>
      </c>
      <c r="M219" s="14">
        <v>2.0</v>
      </c>
      <c r="N219" s="14" t="s">
        <v>327</v>
      </c>
      <c r="O219" s="14">
        <v>0.0</v>
      </c>
      <c r="P219" s="14" t="s">
        <v>129</v>
      </c>
      <c r="R219" t="s">
        <v>129</v>
      </c>
      <c r="S219" t="s">
        <v>1212</v>
      </c>
      <c r="T219" s="14">
        <v>0.0</v>
      </c>
      <c r="Z219" s="14" t="s">
        <v>114</v>
      </c>
      <c r="AA219">
        <v>1.0</v>
      </c>
      <c r="AB219">
        <v>0.0</v>
      </c>
      <c r="AC219">
        <v>1.0</v>
      </c>
      <c r="AD219">
        <v>0.0</v>
      </c>
      <c r="AE219">
        <v>0.0</v>
      </c>
      <c r="AF219">
        <v>1.0</v>
      </c>
      <c r="AG219">
        <v>0.0</v>
      </c>
      <c r="AH219">
        <v>0.0</v>
      </c>
      <c r="AI219">
        <v>0.0</v>
      </c>
      <c r="AJ219">
        <v>0.0</v>
      </c>
      <c r="AK219" t="s">
        <v>97</v>
      </c>
      <c r="AL219">
        <v>10.0</v>
      </c>
      <c r="AM219">
        <v>10.0</v>
      </c>
      <c r="AN219" s="14">
        <v>8.0</v>
      </c>
      <c r="AO219" s="14" t="s">
        <v>1213</v>
      </c>
      <c r="AP219" t="s">
        <v>101</v>
      </c>
      <c r="AQ219" s="14">
        <v>6.0</v>
      </c>
      <c r="AR219" s="14" t="s">
        <v>1214</v>
      </c>
      <c r="AS219" s="14" t="s">
        <v>1215</v>
      </c>
      <c r="AT219" s="14" t="s">
        <v>1216</v>
      </c>
    </row>
    <row r="220">
      <c r="A220" s="14">
        <v>218.0</v>
      </c>
      <c r="B220">
        <v>0.0</v>
      </c>
      <c r="C220">
        <v>1.0</v>
      </c>
      <c r="D220">
        <v>0.0</v>
      </c>
      <c r="E220">
        <v>0.0</v>
      </c>
      <c r="F220">
        <v>1.0</v>
      </c>
      <c r="G220">
        <v>0.0</v>
      </c>
      <c r="H220" s="14">
        <v>24370.0</v>
      </c>
      <c r="I220" s="14">
        <v>51.0</v>
      </c>
      <c r="J220" s="14">
        <v>7.0</v>
      </c>
      <c r="K220" s="14">
        <v>30.0</v>
      </c>
      <c r="L220" s="14">
        <v>10.0</v>
      </c>
      <c r="M220" s="14">
        <v>16.0</v>
      </c>
      <c r="N220" s="14" t="s">
        <v>128</v>
      </c>
      <c r="O220" s="14">
        <v>1.0</v>
      </c>
      <c r="P220" s="14" t="s">
        <v>172</v>
      </c>
      <c r="R220" t="s">
        <v>172</v>
      </c>
      <c r="S220" t="s">
        <v>130</v>
      </c>
      <c r="T220" s="14">
        <v>1.0</v>
      </c>
      <c r="U220" t="s">
        <v>206</v>
      </c>
      <c r="V220" t="s">
        <v>207</v>
      </c>
      <c r="W220" t="s">
        <v>399</v>
      </c>
      <c r="X220" s="14">
        <v>27.0</v>
      </c>
      <c r="Y220" s="14" t="s">
        <v>1217</v>
      </c>
      <c r="Z220" s="14" t="s">
        <v>114</v>
      </c>
      <c r="AA220">
        <v>0.0</v>
      </c>
      <c r="AB220">
        <v>0.0</v>
      </c>
      <c r="AC220">
        <v>0.0</v>
      </c>
      <c r="AD220">
        <v>0.0</v>
      </c>
      <c r="AE220">
        <v>0.0</v>
      </c>
      <c r="AF220">
        <v>1.0</v>
      </c>
      <c r="AG220">
        <v>0.0</v>
      </c>
      <c r="AH220">
        <v>0.0</v>
      </c>
      <c r="AI220">
        <v>0.0</v>
      </c>
      <c r="AJ220">
        <v>0.0</v>
      </c>
      <c r="AK220" t="s">
        <v>79</v>
      </c>
      <c r="AL220">
        <v>5.0</v>
      </c>
      <c r="AM220">
        <v>3.0</v>
      </c>
      <c r="AN220" s="14">
        <v>8.0</v>
      </c>
      <c r="AO220" s="14" t="s">
        <v>1218</v>
      </c>
      <c r="AP220" t="s">
        <v>1219</v>
      </c>
      <c r="AQ220" s="14">
        <v>8.0</v>
      </c>
      <c r="AR220" s="14" t="s">
        <v>1220</v>
      </c>
      <c r="AT220" s="14" t="s">
        <v>1221</v>
      </c>
    </row>
    <row r="221">
      <c r="A221" s="14">
        <v>219.0</v>
      </c>
      <c r="B221">
        <v>1.0</v>
      </c>
      <c r="C221">
        <v>0.0</v>
      </c>
      <c r="D221">
        <v>0.0</v>
      </c>
      <c r="E221">
        <v>0.0</v>
      </c>
      <c r="F221">
        <v>1.0</v>
      </c>
      <c r="G221">
        <v>0.0</v>
      </c>
      <c r="H221" s="14">
        <v>33182.0</v>
      </c>
      <c r="I221" s="14">
        <v>27.0</v>
      </c>
      <c r="J221" s="14">
        <v>7.0</v>
      </c>
      <c r="K221" s="14">
        <v>60.0</v>
      </c>
      <c r="L221" s="14">
        <v>10.0</v>
      </c>
      <c r="M221" s="14">
        <v>3.0</v>
      </c>
      <c r="N221" s="14" t="s">
        <v>405</v>
      </c>
      <c r="O221" s="14">
        <v>0.0</v>
      </c>
      <c r="P221" s="14" t="s">
        <v>89</v>
      </c>
      <c r="R221" t="s">
        <v>89</v>
      </c>
      <c r="S221" t="s">
        <v>72</v>
      </c>
      <c r="T221" s="14">
        <v>1.0</v>
      </c>
      <c r="U221" t="s">
        <v>315</v>
      </c>
      <c r="V221" t="s">
        <v>111</v>
      </c>
      <c r="W221" t="s">
        <v>684</v>
      </c>
      <c r="X221" s="14">
        <v>2.0</v>
      </c>
      <c r="Y221" s="14" t="s">
        <v>1222</v>
      </c>
      <c r="Z221" s="14" t="s">
        <v>114</v>
      </c>
      <c r="AA221">
        <v>0.0</v>
      </c>
      <c r="AB221">
        <v>0.0</v>
      </c>
      <c r="AC221">
        <v>0.0</v>
      </c>
      <c r="AD221">
        <v>0.0</v>
      </c>
      <c r="AE221">
        <v>1.0</v>
      </c>
      <c r="AF221">
        <v>0.0</v>
      </c>
      <c r="AG221">
        <v>0.0</v>
      </c>
      <c r="AH221">
        <v>0.0</v>
      </c>
      <c r="AI221">
        <v>0.0</v>
      </c>
      <c r="AJ221">
        <v>0.0</v>
      </c>
      <c r="AK221" t="s">
        <v>116</v>
      </c>
      <c r="AL221">
        <v>6.0</v>
      </c>
      <c r="AM221">
        <v>6.0</v>
      </c>
      <c r="AN221" s="14">
        <v>6.0</v>
      </c>
      <c r="AO221" s="14" t="s">
        <v>1223</v>
      </c>
      <c r="AP221" t="s">
        <v>84</v>
      </c>
      <c r="AQ221" s="14">
        <v>9.0</v>
      </c>
      <c r="AR221" s="14" t="s">
        <v>1224</v>
      </c>
      <c r="AS221" s="14" t="s">
        <v>1225</v>
      </c>
      <c r="AT221" s="14" t="s">
        <v>1226</v>
      </c>
    </row>
    <row r="222">
      <c r="A222" s="14">
        <v>220.0</v>
      </c>
      <c r="B222">
        <v>0.0</v>
      </c>
      <c r="C222">
        <v>0.0</v>
      </c>
      <c r="D222">
        <v>0.0</v>
      </c>
      <c r="E222">
        <v>0.0</v>
      </c>
      <c r="F222">
        <v>1.0</v>
      </c>
      <c r="G222">
        <v>0.0</v>
      </c>
      <c r="H222" s="14">
        <v>28379.0</v>
      </c>
      <c r="I222" s="14">
        <v>40.0</v>
      </c>
      <c r="J222" s="14">
        <v>6.0</v>
      </c>
      <c r="K222" s="14">
        <v>90.0</v>
      </c>
      <c r="L222" s="14">
        <v>10.0</v>
      </c>
      <c r="M222" s="14">
        <v>12.0</v>
      </c>
      <c r="N222" s="14" t="s">
        <v>120</v>
      </c>
      <c r="O222" s="14">
        <v>1.0</v>
      </c>
      <c r="P222" s="14" t="s">
        <v>491</v>
      </c>
      <c r="R222" t="s">
        <v>491</v>
      </c>
      <c r="S222" t="s">
        <v>1227</v>
      </c>
      <c r="T222" s="14">
        <v>1.0</v>
      </c>
      <c r="U222" t="s">
        <v>11</v>
      </c>
      <c r="V222" t="s">
        <v>122</v>
      </c>
      <c r="W222" t="s">
        <v>123</v>
      </c>
      <c r="X222" s="14">
        <v>25.0</v>
      </c>
      <c r="Y222" s="14" t="s">
        <v>1228</v>
      </c>
      <c r="Z222" s="14" t="s">
        <v>1229</v>
      </c>
      <c r="AA222">
        <v>0.0</v>
      </c>
      <c r="AB222">
        <v>0.0</v>
      </c>
      <c r="AC222">
        <v>0.0</v>
      </c>
      <c r="AD222">
        <v>0.0</v>
      </c>
      <c r="AE222">
        <v>0.0</v>
      </c>
      <c r="AF222">
        <v>1.0</v>
      </c>
      <c r="AG222">
        <v>0.0</v>
      </c>
      <c r="AH222">
        <v>0.0</v>
      </c>
      <c r="AI222">
        <v>0.0</v>
      </c>
      <c r="AJ222">
        <v>0.0</v>
      </c>
      <c r="AK222" t="s">
        <v>79</v>
      </c>
      <c r="AL222">
        <v>5.0</v>
      </c>
      <c r="AM222">
        <v>15.0</v>
      </c>
      <c r="AN222" s="14">
        <v>50.0</v>
      </c>
      <c r="AO222" s="14" t="s">
        <v>1230</v>
      </c>
      <c r="AP222" t="s">
        <v>101</v>
      </c>
      <c r="AQ222" s="14">
        <v>8.0</v>
      </c>
      <c r="AR222" s="14" t="s">
        <v>1231</v>
      </c>
      <c r="AS222" s="14" t="s">
        <v>1232</v>
      </c>
      <c r="AT222" s="14" t="s">
        <v>1233</v>
      </c>
    </row>
    <row r="223">
      <c r="A223" s="14">
        <v>221.0</v>
      </c>
      <c r="B223">
        <v>0.0</v>
      </c>
      <c r="C223">
        <v>0.0</v>
      </c>
      <c r="D223">
        <v>0.0</v>
      </c>
      <c r="E223">
        <v>1.0</v>
      </c>
      <c r="F223">
        <v>1.0</v>
      </c>
      <c r="G223">
        <v>0.0</v>
      </c>
      <c r="H223" s="14">
        <v>34862.0</v>
      </c>
      <c r="I223" s="14">
        <v>23.0</v>
      </c>
      <c r="J223" s="14">
        <v>8.0</v>
      </c>
      <c r="K223" s="14">
        <v>100.0</v>
      </c>
      <c r="L223" s="14">
        <v>6.0</v>
      </c>
      <c r="M223" s="14">
        <v>6.0</v>
      </c>
      <c r="N223" s="14" t="s">
        <v>70</v>
      </c>
      <c r="O223" s="14">
        <v>1.0</v>
      </c>
      <c r="P223" s="14" t="s">
        <v>89</v>
      </c>
      <c r="R223" t="s">
        <v>89</v>
      </c>
      <c r="S223" t="s">
        <v>72</v>
      </c>
      <c r="T223" s="14">
        <v>1.0</v>
      </c>
      <c r="U223" t="s">
        <v>1234</v>
      </c>
      <c r="V223" t="s">
        <v>111</v>
      </c>
      <c r="W223" t="s">
        <v>374</v>
      </c>
      <c r="X223" s="14">
        <v>1.0</v>
      </c>
      <c r="Y223" s="14" t="s">
        <v>1235</v>
      </c>
      <c r="Z223" s="14" t="s">
        <v>464</v>
      </c>
      <c r="AA223">
        <v>0.0</v>
      </c>
      <c r="AB223">
        <v>0.0</v>
      </c>
      <c r="AC223">
        <v>0.0</v>
      </c>
      <c r="AD223">
        <v>0.0</v>
      </c>
      <c r="AE223">
        <v>0.0</v>
      </c>
      <c r="AF223">
        <v>1.0</v>
      </c>
      <c r="AG223">
        <v>0.0</v>
      </c>
      <c r="AH223">
        <v>0.0</v>
      </c>
      <c r="AI223">
        <v>0.0</v>
      </c>
      <c r="AJ223">
        <v>0.0</v>
      </c>
      <c r="AK223" t="s">
        <v>97</v>
      </c>
      <c r="AL223">
        <v>4.0</v>
      </c>
      <c r="AM223">
        <v>6.0</v>
      </c>
      <c r="AN223" s="14">
        <v>30.0</v>
      </c>
      <c r="AO223" s="14" t="s">
        <v>1236</v>
      </c>
      <c r="AP223" t="s">
        <v>101</v>
      </c>
      <c r="AQ223" s="14">
        <v>7.0</v>
      </c>
      <c r="AR223" s="14" t="s">
        <v>1237</v>
      </c>
      <c r="AS223" s="14" t="s">
        <v>299</v>
      </c>
    </row>
    <row r="224">
      <c r="A224" s="14">
        <v>222.0</v>
      </c>
      <c r="B224">
        <v>0.0</v>
      </c>
      <c r="C224">
        <v>0.0</v>
      </c>
      <c r="D224">
        <v>0.0</v>
      </c>
      <c r="E224">
        <v>0.0</v>
      </c>
      <c r="F224">
        <v>1.0</v>
      </c>
      <c r="G224">
        <v>0.0</v>
      </c>
      <c r="H224" s="14">
        <v>32966.0</v>
      </c>
      <c r="I224" s="14">
        <v>28.0</v>
      </c>
      <c r="J224" s="14">
        <v>7.0</v>
      </c>
      <c r="K224" s="14">
        <v>5.0</v>
      </c>
      <c r="L224" s="14">
        <v>5.0</v>
      </c>
      <c r="M224" s="14">
        <v>3.0</v>
      </c>
      <c r="N224" s="14" t="s">
        <v>128</v>
      </c>
      <c r="O224" s="14">
        <v>0.0</v>
      </c>
      <c r="P224" s="14" t="s">
        <v>71</v>
      </c>
      <c r="R224" t="s">
        <v>71</v>
      </c>
      <c r="S224" t="s">
        <v>135</v>
      </c>
      <c r="T224" s="14">
        <v>1.0</v>
      </c>
      <c r="U224" t="s">
        <v>577</v>
      </c>
      <c r="V224" t="s">
        <v>111</v>
      </c>
      <c r="W224" t="s">
        <v>1238</v>
      </c>
      <c r="X224" s="14">
        <v>5.0</v>
      </c>
      <c r="Y224" s="14" t="s">
        <v>1239</v>
      </c>
      <c r="Z224" s="14" t="s">
        <v>114</v>
      </c>
      <c r="AA224">
        <v>0.0</v>
      </c>
      <c r="AB224">
        <v>0.0</v>
      </c>
      <c r="AC224">
        <v>0.0</v>
      </c>
      <c r="AD224">
        <v>0.0</v>
      </c>
      <c r="AE224">
        <v>1.0</v>
      </c>
      <c r="AF224">
        <v>0.0</v>
      </c>
      <c r="AG224">
        <v>0.0</v>
      </c>
      <c r="AH224">
        <v>0.0</v>
      </c>
      <c r="AI224">
        <v>0.0</v>
      </c>
      <c r="AJ224">
        <v>0.0</v>
      </c>
      <c r="AK224" t="s">
        <v>79</v>
      </c>
      <c r="AL224">
        <v>5.0</v>
      </c>
      <c r="AM224">
        <v>4.0</v>
      </c>
      <c r="AN224" s="14">
        <v>8.0</v>
      </c>
      <c r="AO224" s="14" t="s">
        <v>1240</v>
      </c>
      <c r="AP224" t="s">
        <v>101</v>
      </c>
      <c r="AQ224" s="14">
        <v>10.0</v>
      </c>
      <c r="AR224" s="14" t="s">
        <v>1241</v>
      </c>
      <c r="AS224" s="14" t="s">
        <v>1242</v>
      </c>
      <c r="AT224" s="14" t="s">
        <v>202</v>
      </c>
    </row>
    <row r="225">
      <c r="A225" s="14">
        <v>223.0</v>
      </c>
      <c r="B225">
        <v>1.0</v>
      </c>
      <c r="C225">
        <v>1.0</v>
      </c>
      <c r="D225">
        <v>0.0</v>
      </c>
      <c r="E225">
        <v>1.0</v>
      </c>
      <c r="F225">
        <v>0.0</v>
      </c>
      <c r="G225">
        <v>0.0</v>
      </c>
      <c r="H225" s="14">
        <v>27861.0</v>
      </c>
      <c r="I225" s="14">
        <v>42.0</v>
      </c>
      <c r="J225" s="14">
        <v>7.0</v>
      </c>
      <c r="K225" s="14">
        <v>20.0</v>
      </c>
      <c r="L225" s="14">
        <v>10.0</v>
      </c>
      <c r="M225" s="14">
        <v>5.0</v>
      </c>
      <c r="N225" s="14" t="s">
        <v>437</v>
      </c>
      <c r="O225" s="14">
        <v>1.0</v>
      </c>
      <c r="P225" s="14" t="s">
        <v>89</v>
      </c>
      <c r="R225" t="s">
        <v>89</v>
      </c>
      <c r="S225" t="s">
        <v>1243</v>
      </c>
      <c r="T225" s="14">
        <v>1.0</v>
      </c>
      <c r="U225" t="s">
        <v>145</v>
      </c>
      <c r="V225" t="s">
        <v>147</v>
      </c>
      <c r="W225" t="s">
        <v>123</v>
      </c>
      <c r="X225" s="14">
        <v>18.0</v>
      </c>
      <c r="Y225" s="14" t="s">
        <v>1244</v>
      </c>
      <c r="Z225" s="14" t="s">
        <v>1229</v>
      </c>
      <c r="AA225">
        <v>0.0</v>
      </c>
      <c r="AB225">
        <v>0.0</v>
      </c>
      <c r="AC225">
        <v>0.0</v>
      </c>
      <c r="AD225">
        <v>0.0</v>
      </c>
      <c r="AE225">
        <v>0.0</v>
      </c>
      <c r="AF225">
        <v>1.0</v>
      </c>
      <c r="AG225">
        <v>0.0</v>
      </c>
      <c r="AH225">
        <v>0.0</v>
      </c>
      <c r="AI225">
        <v>0.0</v>
      </c>
      <c r="AJ225">
        <v>0.0</v>
      </c>
      <c r="AK225" t="s">
        <v>79</v>
      </c>
      <c r="AL225">
        <v>5.0</v>
      </c>
      <c r="AM225">
        <v>3.0</v>
      </c>
      <c r="AN225" s="14">
        <v>50.0</v>
      </c>
      <c r="AO225" s="14" t="s">
        <v>1245</v>
      </c>
      <c r="AP225" t="s">
        <v>292</v>
      </c>
      <c r="AQ225" s="14">
        <v>10.0</v>
      </c>
      <c r="AR225" s="14" t="s">
        <v>1246</v>
      </c>
      <c r="AS225" s="14" t="s">
        <v>1247</v>
      </c>
      <c r="AT225" s="14" t="s">
        <v>1248</v>
      </c>
    </row>
    <row r="226">
      <c r="A226" s="14">
        <v>224.0</v>
      </c>
      <c r="B226">
        <v>1.0</v>
      </c>
      <c r="C226">
        <v>0.0</v>
      </c>
      <c r="D226">
        <v>0.0</v>
      </c>
      <c r="E226">
        <v>0.0</v>
      </c>
      <c r="F226">
        <v>0.0</v>
      </c>
      <c r="G226">
        <v>0.0</v>
      </c>
      <c r="H226" s="14">
        <v>33281.0</v>
      </c>
      <c r="I226" s="14">
        <v>27.0</v>
      </c>
      <c r="J226" s="14">
        <v>6.0</v>
      </c>
      <c r="K226" s="14">
        <v>2.0</v>
      </c>
      <c r="L226" s="14">
        <v>10.0</v>
      </c>
      <c r="M226" s="14">
        <v>3.0</v>
      </c>
      <c r="N226" s="14" t="s">
        <v>437</v>
      </c>
      <c r="O226" s="14">
        <v>0.0</v>
      </c>
      <c r="P226" s="14" t="s">
        <v>491</v>
      </c>
      <c r="R226" t="s">
        <v>491</v>
      </c>
      <c r="S226" t="s">
        <v>72</v>
      </c>
      <c r="T226" s="14">
        <v>1.0</v>
      </c>
      <c r="U226" t="s">
        <v>121</v>
      </c>
      <c r="V226" t="s">
        <v>1249</v>
      </c>
      <c r="W226" t="s">
        <v>123</v>
      </c>
      <c r="X226" s="14">
        <v>3.0</v>
      </c>
      <c r="Y226" s="14" t="s">
        <v>1250</v>
      </c>
      <c r="Z226" s="14" t="s">
        <v>464</v>
      </c>
      <c r="AA226">
        <v>0.0</v>
      </c>
      <c r="AB226">
        <v>0.0</v>
      </c>
      <c r="AC226">
        <v>0.0</v>
      </c>
      <c r="AD226">
        <v>0.0</v>
      </c>
      <c r="AE226">
        <v>0.0</v>
      </c>
      <c r="AF226">
        <v>1.0</v>
      </c>
      <c r="AG226">
        <v>0.0</v>
      </c>
      <c r="AH226">
        <v>0.0</v>
      </c>
      <c r="AI226">
        <v>0.0</v>
      </c>
      <c r="AJ226">
        <v>0.0</v>
      </c>
      <c r="AK226" t="s">
        <v>79</v>
      </c>
      <c r="AL226">
        <v>4.0</v>
      </c>
      <c r="AM226">
        <v>8.0</v>
      </c>
      <c r="AN226" s="14">
        <v>9.0</v>
      </c>
      <c r="AO226" s="14" t="s">
        <v>1251</v>
      </c>
      <c r="AP226" t="s">
        <v>101</v>
      </c>
      <c r="AQ226" s="14">
        <v>7.0</v>
      </c>
      <c r="AR226" s="14" t="s">
        <v>1252</v>
      </c>
    </row>
    <row r="227">
      <c r="A227" s="14">
        <v>225.0</v>
      </c>
      <c r="B227">
        <v>0.0</v>
      </c>
      <c r="C227">
        <v>1.0</v>
      </c>
      <c r="D227">
        <v>1.0</v>
      </c>
      <c r="E227">
        <v>1.0</v>
      </c>
      <c r="F227">
        <v>0.0</v>
      </c>
      <c r="G227">
        <v>0.0</v>
      </c>
      <c r="H227" s="14">
        <v>34191.0</v>
      </c>
      <c r="I227" s="14">
        <v>25.0</v>
      </c>
      <c r="J227" s="14">
        <v>8.0</v>
      </c>
      <c r="K227" s="14">
        <v>2.0</v>
      </c>
      <c r="L227" s="14">
        <v>9.0</v>
      </c>
      <c r="M227" s="14">
        <v>30.0</v>
      </c>
      <c r="N227" s="14" t="s">
        <v>192</v>
      </c>
      <c r="O227" s="14">
        <v>1.0</v>
      </c>
      <c r="P227" s="14" t="s">
        <v>129</v>
      </c>
      <c r="R227" t="s">
        <v>129</v>
      </c>
      <c r="S227" t="s">
        <v>130</v>
      </c>
      <c r="T227" s="14">
        <v>0.0</v>
      </c>
      <c r="Z227" s="14" t="s">
        <v>96</v>
      </c>
      <c r="AA227">
        <v>0.0</v>
      </c>
      <c r="AB227">
        <v>0.0</v>
      </c>
      <c r="AC227">
        <v>0.0</v>
      </c>
      <c r="AD227">
        <v>1.0</v>
      </c>
      <c r="AE227">
        <v>0.0</v>
      </c>
      <c r="AF227">
        <v>1.0</v>
      </c>
      <c r="AG227">
        <v>0.0</v>
      </c>
      <c r="AH227">
        <v>0.0</v>
      </c>
      <c r="AI227">
        <v>0.0</v>
      </c>
      <c r="AJ227">
        <v>0.0</v>
      </c>
      <c r="AK227" t="s">
        <v>97</v>
      </c>
      <c r="AL227">
        <v>6.0</v>
      </c>
      <c r="AM227">
        <v>3.0</v>
      </c>
      <c r="AN227" s="14">
        <v>60.0</v>
      </c>
      <c r="AO227" s="14" t="s">
        <v>1253</v>
      </c>
      <c r="AP227" t="s">
        <v>1254</v>
      </c>
      <c r="AQ227" s="14">
        <v>10.0</v>
      </c>
      <c r="AR227" s="14" t="s">
        <v>1255</v>
      </c>
      <c r="AS227" s="14" t="s">
        <v>1256</v>
      </c>
      <c r="AT227" s="14" t="s">
        <v>1257</v>
      </c>
    </row>
    <row r="228">
      <c r="A228" s="14">
        <v>226.0</v>
      </c>
      <c r="B228">
        <v>1.0</v>
      </c>
      <c r="C228">
        <v>1.0</v>
      </c>
      <c r="D228">
        <v>0.0</v>
      </c>
      <c r="E228">
        <v>0.0</v>
      </c>
      <c r="F228">
        <v>1.0</v>
      </c>
      <c r="G228">
        <v>0.0</v>
      </c>
      <c r="H228" s="14">
        <v>32528.0</v>
      </c>
      <c r="I228" s="14">
        <v>29.0</v>
      </c>
      <c r="J228" s="14">
        <v>6.0</v>
      </c>
      <c r="K228" s="14">
        <v>10.0</v>
      </c>
      <c r="L228" s="14">
        <v>8.0</v>
      </c>
      <c r="M228" s="14">
        <v>12.0</v>
      </c>
      <c r="N228" s="14" t="s">
        <v>87</v>
      </c>
      <c r="O228" s="14">
        <v>1.0</v>
      </c>
      <c r="P228" s="14" t="s">
        <v>71</v>
      </c>
      <c r="R228" t="s">
        <v>71</v>
      </c>
      <c r="S228" t="s">
        <v>90</v>
      </c>
      <c r="T228" s="14">
        <v>1.0</v>
      </c>
      <c r="U228" t="s">
        <v>74</v>
      </c>
      <c r="V228" t="s">
        <v>111</v>
      </c>
      <c r="W228" t="s">
        <v>333</v>
      </c>
      <c r="X228" s="14">
        <v>4.0</v>
      </c>
      <c r="Y228" s="14" t="s">
        <v>292</v>
      </c>
      <c r="Z228" s="14" t="s">
        <v>78</v>
      </c>
      <c r="AA228">
        <v>0.0</v>
      </c>
      <c r="AB228">
        <v>0.0</v>
      </c>
      <c r="AC228">
        <v>1.0</v>
      </c>
      <c r="AD228">
        <v>0.0</v>
      </c>
      <c r="AE228">
        <v>0.0</v>
      </c>
      <c r="AF228">
        <v>0.0</v>
      </c>
      <c r="AG228">
        <v>0.0</v>
      </c>
      <c r="AH228">
        <v>0.0</v>
      </c>
      <c r="AI228">
        <v>0.0</v>
      </c>
      <c r="AJ228">
        <v>0.0</v>
      </c>
      <c r="AK228" t="s">
        <v>1190</v>
      </c>
      <c r="AL228">
        <v>5.0</v>
      </c>
      <c r="AM228">
        <v>2.0</v>
      </c>
      <c r="AN228" s="14">
        <v>6.0</v>
      </c>
      <c r="AO228" s="14" t="s">
        <v>1258</v>
      </c>
      <c r="AP228" t="s">
        <v>1259</v>
      </c>
      <c r="AQ228" s="14">
        <v>8.0</v>
      </c>
      <c r="AR228" s="14" t="s">
        <v>1260</v>
      </c>
      <c r="AT228" s="14" t="s">
        <v>1261</v>
      </c>
    </row>
    <row r="229" hidden="1">
      <c r="A229" s="14">
        <v>227.0</v>
      </c>
      <c r="B229">
        <v>0.0</v>
      </c>
      <c r="C229">
        <v>1.0</v>
      </c>
      <c r="D229">
        <v>0.0</v>
      </c>
      <c r="E229">
        <v>0.0</v>
      </c>
      <c r="F229">
        <v>0.0</v>
      </c>
      <c r="G229">
        <v>0.0</v>
      </c>
      <c r="H229" s="14">
        <v>33163.0</v>
      </c>
      <c r="I229" s="14">
        <v>27.0</v>
      </c>
      <c r="J229" s="14">
        <v>6.0</v>
      </c>
      <c r="K229" s="14">
        <v>0.0</v>
      </c>
      <c r="L229" s="14">
        <v>8.0</v>
      </c>
      <c r="M229" s="14">
        <v>5.0</v>
      </c>
      <c r="N229" s="14" t="s">
        <v>128</v>
      </c>
      <c r="O229" s="14">
        <v>1.0</v>
      </c>
      <c r="P229" s="14" t="s">
        <v>71</v>
      </c>
      <c r="R229" t="s">
        <v>71</v>
      </c>
      <c r="S229" t="s">
        <v>1262</v>
      </c>
      <c r="T229" s="14">
        <v>0.0</v>
      </c>
      <c r="Z229" s="14" t="s">
        <v>78</v>
      </c>
      <c r="AA229">
        <v>0.0</v>
      </c>
      <c r="AB229">
        <v>0.0</v>
      </c>
      <c r="AC229">
        <v>0.0</v>
      </c>
      <c r="AD229">
        <v>0.0</v>
      </c>
      <c r="AE229">
        <v>1.0</v>
      </c>
      <c r="AF229">
        <v>0.0</v>
      </c>
      <c r="AG229">
        <v>0.0</v>
      </c>
      <c r="AH229">
        <v>0.0</v>
      </c>
      <c r="AI229">
        <v>0.0</v>
      </c>
      <c r="AJ229">
        <v>0.0</v>
      </c>
      <c r="AK229" t="s">
        <v>116</v>
      </c>
      <c r="AL229">
        <v>4.0</v>
      </c>
      <c r="AM229" t="s">
        <v>1263</v>
      </c>
      <c r="AN229" s="14">
        <v>3.0</v>
      </c>
      <c r="AO229" s="14" t="s">
        <v>1264</v>
      </c>
      <c r="AP229" t="s">
        <v>101</v>
      </c>
      <c r="AQ229" s="14">
        <v>8.0</v>
      </c>
      <c r="AR229" s="14" t="s">
        <v>1265</v>
      </c>
      <c r="AS229" s="14" t="s">
        <v>1266</v>
      </c>
      <c r="AT229" s="14" t="s">
        <v>202</v>
      </c>
    </row>
    <row r="230">
      <c r="A230" s="14">
        <v>228.0</v>
      </c>
      <c r="B230">
        <v>1.0</v>
      </c>
      <c r="C230">
        <v>1.0</v>
      </c>
      <c r="D230">
        <v>0.0</v>
      </c>
      <c r="E230">
        <v>1.0</v>
      </c>
      <c r="F230">
        <v>0.0</v>
      </c>
      <c r="G230">
        <v>0.0</v>
      </c>
      <c r="H230" s="14">
        <v>34165.0</v>
      </c>
      <c r="I230" s="14">
        <v>25.0</v>
      </c>
      <c r="J230" s="14">
        <v>8.0</v>
      </c>
      <c r="K230" s="14">
        <v>45.0</v>
      </c>
      <c r="L230" s="14">
        <v>8.0</v>
      </c>
      <c r="M230" s="14">
        <v>6.0</v>
      </c>
      <c r="N230" s="14" t="s">
        <v>437</v>
      </c>
      <c r="O230" s="14">
        <v>0.0</v>
      </c>
      <c r="P230" s="14" t="s">
        <v>89</v>
      </c>
      <c r="R230" t="s">
        <v>89</v>
      </c>
      <c r="S230" t="s">
        <v>72</v>
      </c>
      <c r="T230" s="14">
        <v>1.0</v>
      </c>
      <c r="U230" t="s">
        <v>35</v>
      </c>
      <c r="V230" t="s">
        <v>111</v>
      </c>
      <c r="W230" t="s">
        <v>228</v>
      </c>
      <c r="X230" s="14">
        <v>1.0</v>
      </c>
      <c r="Y230" s="14" t="s">
        <v>1267</v>
      </c>
      <c r="Z230" s="14" t="s">
        <v>78</v>
      </c>
      <c r="AA230">
        <v>0.0</v>
      </c>
      <c r="AB230">
        <v>0.0</v>
      </c>
      <c r="AC230">
        <v>1.0</v>
      </c>
      <c r="AD230">
        <v>0.0</v>
      </c>
      <c r="AE230">
        <v>0.0</v>
      </c>
      <c r="AF230">
        <v>0.0</v>
      </c>
      <c r="AG230">
        <v>0.0</v>
      </c>
      <c r="AH230">
        <v>0.0</v>
      </c>
      <c r="AI230">
        <v>0.0</v>
      </c>
      <c r="AJ230">
        <v>0.0</v>
      </c>
      <c r="AK230" t="s">
        <v>116</v>
      </c>
      <c r="AL230">
        <v>6.0</v>
      </c>
      <c r="AM230">
        <v>5.0</v>
      </c>
      <c r="AN230" s="14">
        <v>25.0</v>
      </c>
      <c r="AO230" s="14" t="s">
        <v>1268</v>
      </c>
      <c r="AP230" t="s">
        <v>101</v>
      </c>
      <c r="AQ230" s="14">
        <v>10.0</v>
      </c>
      <c r="AR230" s="14" t="s">
        <v>1269</v>
      </c>
      <c r="AS230" s="14" t="s">
        <v>1270</v>
      </c>
    </row>
    <row r="231">
      <c r="A231" s="14">
        <v>229.0</v>
      </c>
      <c r="B231">
        <v>1.0</v>
      </c>
      <c r="C231">
        <v>0.0</v>
      </c>
      <c r="D231">
        <v>0.0</v>
      </c>
      <c r="E231">
        <v>0.0</v>
      </c>
      <c r="F231">
        <v>0.0</v>
      </c>
      <c r="G231">
        <v>0.0</v>
      </c>
      <c r="H231" s="14">
        <v>25799.0</v>
      </c>
      <c r="I231" s="14">
        <v>48.0</v>
      </c>
      <c r="J231" s="14">
        <v>7.0</v>
      </c>
      <c r="K231" s="14">
        <v>60.0</v>
      </c>
      <c r="L231" s="14">
        <v>8.0</v>
      </c>
      <c r="M231" s="14">
        <v>5.0</v>
      </c>
      <c r="N231" s="14" t="s">
        <v>192</v>
      </c>
      <c r="O231" s="14">
        <v>0.0</v>
      </c>
      <c r="P231" s="14" t="s">
        <v>129</v>
      </c>
      <c r="R231" t="s">
        <v>129</v>
      </c>
      <c r="S231" t="s">
        <v>130</v>
      </c>
      <c r="T231" s="14">
        <v>1.0</v>
      </c>
      <c r="U231" t="s">
        <v>1271</v>
      </c>
      <c r="V231" t="s">
        <v>111</v>
      </c>
      <c r="W231" t="s">
        <v>148</v>
      </c>
      <c r="X231" s="14">
        <v>15.0</v>
      </c>
      <c r="Y231" s="14" t="s">
        <v>1272</v>
      </c>
      <c r="Z231" s="14" t="s">
        <v>78</v>
      </c>
      <c r="AA231">
        <v>0.0</v>
      </c>
      <c r="AB231">
        <v>0.0</v>
      </c>
      <c r="AC231">
        <v>1.0</v>
      </c>
      <c r="AD231">
        <v>0.0</v>
      </c>
      <c r="AE231">
        <v>0.0</v>
      </c>
      <c r="AF231">
        <v>0.0</v>
      </c>
      <c r="AG231">
        <v>0.0</v>
      </c>
      <c r="AH231">
        <v>0.0</v>
      </c>
      <c r="AI231">
        <v>0.0</v>
      </c>
      <c r="AJ231">
        <v>0.0</v>
      </c>
      <c r="AK231" t="s">
        <v>97</v>
      </c>
      <c r="AL231">
        <v>15.0</v>
      </c>
      <c r="AM231">
        <v>5.0</v>
      </c>
      <c r="AN231" s="14">
        <v>40.0</v>
      </c>
      <c r="AO231" s="14" t="s">
        <v>1273</v>
      </c>
      <c r="AP231" t="s">
        <v>101</v>
      </c>
      <c r="AQ231" s="14">
        <v>10.0</v>
      </c>
      <c r="AR231" s="14" t="s">
        <v>1274</v>
      </c>
      <c r="AS231" s="14" t="s">
        <v>881</v>
      </c>
      <c r="AT231" s="14" t="s">
        <v>881</v>
      </c>
    </row>
    <row r="232">
      <c r="A232" s="14">
        <v>230.0</v>
      </c>
      <c r="B232">
        <v>0.0</v>
      </c>
      <c r="C232">
        <v>1.0</v>
      </c>
      <c r="D232">
        <v>0.0</v>
      </c>
      <c r="E232">
        <v>0.0</v>
      </c>
      <c r="F232">
        <v>1.0</v>
      </c>
      <c r="G232">
        <v>0.0</v>
      </c>
      <c r="H232" s="14">
        <v>28204.0</v>
      </c>
      <c r="I232" s="14">
        <v>41.0</v>
      </c>
      <c r="J232" s="14">
        <v>7.0</v>
      </c>
      <c r="K232" s="14">
        <v>0.0</v>
      </c>
      <c r="L232" s="14">
        <v>14.0</v>
      </c>
      <c r="M232" s="14">
        <v>12.0</v>
      </c>
      <c r="N232" s="14" t="s">
        <v>167</v>
      </c>
      <c r="O232" s="14">
        <v>1.0</v>
      </c>
      <c r="P232" s="14" t="s">
        <v>89</v>
      </c>
      <c r="R232" t="s">
        <v>89</v>
      </c>
      <c r="S232" t="s">
        <v>130</v>
      </c>
      <c r="T232" s="14">
        <v>1.0</v>
      </c>
      <c r="U232" t="s">
        <v>35</v>
      </c>
      <c r="V232" t="s">
        <v>111</v>
      </c>
      <c r="W232" t="s">
        <v>76</v>
      </c>
      <c r="X232" s="14">
        <v>15.0</v>
      </c>
      <c r="Y232" s="14" t="s">
        <v>1275</v>
      </c>
      <c r="Z232" s="14" t="s">
        <v>78</v>
      </c>
      <c r="AA232">
        <v>0.0</v>
      </c>
      <c r="AB232">
        <v>0.0</v>
      </c>
      <c r="AC232">
        <v>0.0</v>
      </c>
      <c r="AD232">
        <v>0.0</v>
      </c>
      <c r="AE232">
        <v>1.0</v>
      </c>
      <c r="AF232">
        <v>1.0</v>
      </c>
      <c r="AG232">
        <v>1.0</v>
      </c>
      <c r="AH232">
        <v>1.0</v>
      </c>
      <c r="AI232">
        <v>0.0</v>
      </c>
      <c r="AJ232">
        <v>0.0</v>
      </c>
      <c r="AK232" t="s">
        <v>116</v>
      </c>
      <c r="AL232">
        <v>2.0</v>
      </c>
      <c r="AM232">
        <v>3.0</v>
      </c>
      <c r="AN232" s="14">
        <v>4.0</v>
      </c>
      <c r="AO232" s="14" t="s">
        <v>306</v>
      </c>
      <c r="AP232" t="s">
        <v>101</v>
      </c>
      <c r="AQ232" s="14">
        <v>8.0</v>
      </c>
      <c r="AR232" s="14" t="s">
        <v>306</v>
      </c>
      <c r="AS232" s="14" t="s">
        <v>306</v>
      </c>
      <c r="AT232" s="14" t="s">
        <v>306</v>
      </c>
    </row>
    <row r="233">
      <c r="A233" s="14">
        <v>231.0</v>
      </c>
      <c r="B233">
        <v>1.0</v>
      </c>
      <c r="C233">
        <v>1.0</v>
      </c>
      <c r="D233">
        <v>1.0</v>
      </c>
      <c r="E233">
        <v>0.0</v>
      </c>
      <c r="F233">
        <v>1.0</v>
      </c>
      <c r="G233">
        <v>0.0</v>
      </c>
      <c r="H233" s="14">
        <v>34312.0</v>
      </c>
      <c r="I233" s="14">
        <v>24.0</v>
      </c>
      <c r="J233" s="14">
        <v>8.0</v>
      </c>
      <c r="K233" s="14">
        <v>120.0</v>
      </c>
      <c r="L233" s="14">
        <v>15.0</v>
      </c>
      <c r="M233" s="14">
        <v>2.0</v>
      </c>
      <c r="N233" s="14" t="s">
        <v>327</v>
      </c>
      <c r="O233" s="14">
        <v>1.0</v>
      </c>
      <c r="P233" s="14" t="s">
        <v>108</v>
      </c>
      <c r="R233" t="s">
        <v>108</v>
      </c>
      <c r="S233" t="s">
        <v>130</v>
      </c>
      <c r="T233" s="14">
        <v>1.0</v>
      </c>
      <c r="U233" t="s">
        <v>315</v>
      </c>
      <c r="V233" t="s">
        <v>451</v>
      </c>
      <c r="W233" t="s">
        <v>1010</v>
      </c>
      <c r="X233" s="14">
        <v>0.0</v>
      </c>
      <c r="Y233" s="14" t="s">
        <v>1276</v>
      </c>
      <c r="Z233" s="14" t="s">
        <v>78</v>
      </c>
      <c r="AA233">
        <v>0.0</v>
      </c>
      <c r="AB233">
        <v>0.0</v>
      </c>
      <c r="AC233">
        <v>0.0</v>
      </c>
      <c r="AD233">
        <v>1.0</v>
      </c>
      <c r="AE233">
        <v>0.0</v>
      </c>
      <c r="AF233">
        <v>0.0</v>
      </c>
      <c r="AG233">
        <v>0.0</v>
      </c>
      <c r="AH233">
        <v>0.0</v>
      </c>
      <c r="AI233">
        <v>0.0</v>
      </c>
      <c r="AJ233">
        <v>0.0</v>
      </c>
      <c r="AK233" t="s">
        <v>237</v>
      </c>
      <c r="AL233">
        <v>6.0</v>
      </c>
      <c r="AM233">
        <v>4.0</v>
      </c>
      <c r="AN233" s="14">
        <v>100.0</v>
      </c>
      <c r="AO233" s="14" t="s">
        <v>1277</v>
      </c>
      <c r="AP233" t="s">
        <v>101</v>
      </c>
      <c r="AQ233" s="14">
        <v>10.0</v>
      </c>
      <c r="AR233" s="14" t="s">
        <v>1278</v>
      </c>
      <c r="AS233" s="14" t="s">
        <v>1279</v>
      </c>
      <c r="AT233" s="14" t="s">
        <v>1280</v>
      </c>
    </row>
    <row r="234">
      <c r="A234" s="14">
        <v>232.0</v>
      </c>
      <c r="B234">
        <v>0.0</v>
      </c>
      <c r="C234">
        <v>1.0</v>
      </c>
      <c r="D234">
        <v>0.0</v>
      </c>
      <c r="E234">
        <v>0.0</v>
      </c>
      <c r="F234">
        <v>1.0</v>
      </c>
      <c r="G234">
        <v>0.0</v>
      </c>
      <c r="H234" s="14">
        <v>33022.0</v>
      </c>
      <c r="I234" s="14">
        <v>28.0</v>
      </c>
      <c r="J234" s="14">
        <v>7.0</v>
      </c>
      <c r="K234" s="14">
        <v>40.0</v>
      </c>
      <c r="L234" s="14">
        <v>14.0</v>
      </c>
      <c r="M234" s="14">
        <v>4.0</v>
      </c>
      <c r="N234" s="14" t="s">
        <v>134</v>
      </c>
      <c r="O234" s="14">
        <v>0.0</v>
      </c>
      <c r="P234" s="14" t="s">
        <v>108</v>
      </c>
      <c r="R234" t="s">
        <v>108</v>
      </c>
      <c r="S234" t="s">
        <v>135</v>
      </c>
      <c r="T234" s="14">
        <v>1.0</v>
      </c>
      <c r="U234" t="s">
        <v>803</v>
      </c>
      <c r="V234" t="s">
        <v>485</v>
      </c>
      <c r="W234" t="s">
        <v>123</v>
      </c>
      <c r="X234" s="14">
        <v>6.0</v>
      </c>
      <c r="Y234" s="14" t="s">
        <v>1281</v>
      </c>
      <c r="Z234" s="14" t="s">
        <v>78</v>
      </c>
      <c r="AA234">
        <v>0.0</v>
      </c>
      <c r="AB234">
        <v>1.0</v>
      </c>
      <c r="AC234">
        <v>0.0</v>
      </c>
      <c r="AD234">
        <v>0.0</v>
      </c>
      <c r="AE234">
        <v>0.0</v>
      </c>
      <c r="AF234">
        <v>0.0</v>
      </c>
      <c r="AG234">
        <v>0.0</v>
      </c>
      <c r="AH234">
        <v>0.0</v>
      </c>
      <c r="AI234">
        <v>0.0</v>
      </c>
      <c r="AJ234">
        <v>0.0</v>
      </c>
      <c r="AK234" t="s">
        <v>79</v>
      </c>
      <c r="AL234">
        <v>6.0</v>
      </c>
      <c r="AM234">
        <v>2.0</v>
      </c>
      <c r="AN234" s="14">
        <v>100.0</v>
      </c>
      <c r="AO234" s="14" t="s">
        <v>1282</v>
      </c>
      <c r="AP234" t="s">
        <v>84</v>
      </c>
      <c r="AQ234" s="14">
        <v>10.0</v>
      </c>
      <c r="AR234" s="14" t="s">
        <v>1283</v>
      </c>
      <c r="AS234" s="14" t="s">
        <v>1284</v>
      </c>
      <c r="AT234" s="14" t="s">
        <v>1285</v>
      </c>
    </row>
    <row r="235">
      <c r="A235" s="14">
        <v>233.0</v>
      </c>
      <c r="B235">
        <v>1.0</v>
      </c>
      <c r="C235">
        <v>1.0</v>
      </c>
      <c r="D235">
        <v>0.0</v>
      </c>
      <c r="E235">
        <v>0.0</v>
      </c>
      <c r="F235">
        <v>1.0</v>
      </c>
      <c r="G235">
        <v>0.0</v>
      </c>
      <c r="H235" s="14">
        <v>31533.0</v>
      </c>
      <c r="I235" s="14">
        <v>32.0</v>
      </c>
      <c r="J235" s="14">
        <v>6.0</v>
      </c>
      <c r="K235" s="14">
        <v>35.0</v>
      </c>
      <c r="L235" s="14">
        <v>9.0</v>
      </c>
      <c r="M235" s="14">
        <v>20.0</v>
      </c>
      <c r="N235" s="14" t="s">
        <v>291</v>
      </c>
      <c r="O235" s="14">
        <v>1.0</v>
      </c>
      <c r="P235" s="14" t="s">
        <v>71</v>
      </c>
      <c r="R235" t="s">
        <v>71</v>
      </c>
      <c r="S235" t="s">
        <v>130</v>
      </c>
      <c r="T235" s="14">
        <v>1.0</v>
      </c>
      <c r="U235" t="s">
        <v>515</v>
      </c>
      <c r="V235" t="s">
        <v>75</v>
      </c>
      <c r="W235" t="s">
        <v>123</v>
      </c>
      <c r="X235" s="14">
        <v>5.0</v>
      </c>
      <c r="Y235" s="14" t="s">
        <v>1286</v>
      </c>
      <c r="Z235" s="14" t="s">
        <v>114</v>
      </c>
      <c r="AA235">
        <v>0.0</v>
      </c>
      <c r="AB235">
        <v>0.0</v>
      </c>
      <c r="AC235">
        <v>0.0</v>
      </c>
      <c r="AD235">
        <v>0.0</v>
      </c>
      <c r="AE235">
        <v>0.0</v>
      </c>
      <c r="AF235">
        <v>1.0</v>
      </c>
      <c r="AG235">
        <v>0.0</v>
      </c>
      <c r="AH235">
        <v>0.0</v>
      </c>
      <c r="AI235">
        <v>0.0</v>
      </c>
      <c r="AJ235">
        <v>0.0</v>
      </c>
      <c r="AK235" t="s">
        <v>97</v>
      </c>
      <c r="AL235">
        <v>25.0</v>
      </c>
      <c r="AM235">
        <v>30.0</v>
      </c>
      <c r="AN235" s="14">
        <v>10.0</v>
      </c>
      <c r="AO235" s="14" t="s">
        <v>1287</v>
      </c>
      <c r="AP235" t="s">
        <v>1288</v>
      </c>
      <c r="AQ235" s="14">
        <v>10.0</v>
      </c>
      <c r="AR235" s="14" t="s">
        <v>1289</v>
      </c>
      <c r="AS235" s="14" t="s">
        <v>1290</v>
      </c>
      <c r="AT235" s="14" t="s">
        <v>1291</v>
      </c>
    </row>
    <row r="236">
      <c r="A236" s="14">
        <v>234.0</v>
      </c>
      <c r="B236">
        <v>0.0</v>
      </c>
      <c r="C236">
        <v>1.0</v>
      </c>
      <c r="D236">
        <v>0.0</v>
      </c>
      <c r="E236">
        <v>0.0</v>
      </c>
      <c r="F236">
        <v>1.0</v>
      </c>
      <c r="G236">
        <v>0.0</v>
      </c>
      <c r="H236" s="14">
        <v>28969.0</v>
      </c>
      <c r="I236" s="14">
        <v>39.0</v>
      </c>
      <c r="J236" s="14">
        <v>6.0</v>
      </c>
      <c r="K236" s="14">
        <v>40.0</v>
      </c>
      <c r="L236" s="14">
        <v>10.0</v>
      </c>
      <c r="M236" s="14">
        <v>10.0</v>
      </c>
      <c r="N236" s="14" t="s">
        <v>291</v>
      </c>
      <c r="O236" s="14">
        <v>1.0</v>
      </c>
      <c r="P236" s="14" t="s">
        <v>89</v>
      </c>
      <c r="R236" t="s">
        <v>89</v>
      </c>
      <c r="S236" t="s">
        <v>130</v>
      </c>
      <c r="T236" s="14">
        <v>1.0</v>
      </c>
      <c r="U236" t="s">
        <v>206</v>
      </c>
      <c r="V236" t="s">
        <v>75</v>
      </c>
      <c r="W236" t="s">
        <v>1010</v>
      </c>
      <c r="X236" s="14">
        <v>6.0</v>
      </c>
      <c r="Y236" s="14" t="s">
        <v>224</v>
      </c>
      <c r="Z236" s="14" t="s">
        <v>96</v>
      </c>
      <c r="AA236">
        <v>0.0</v>
      </c>
      <c r="AB236">
        <v>0.0</v>
      </c>
      <c r="AC236">
        <v>0.0</v>
      </c>
      <c r="AD236">
        <v>0.0</v>
      </c>
      <c r="AE236">
        <v>0.0</v>
      </c>
      <c r="AF236">
        <v>1.0</v>
      </c>
      <c r="AG236">
        <v>0.0</v>
      </c>
      <c r="AH236">
        <v>0.0</v>
      </c>
      <c r="AI236">
        <v>0.0</v>
      </c>
      <c r="AJ236">
        <v>0.0</v>
      </c>
      <c r="AK236" t="s">
        <v>79</v>
      </c>
      <c r="AL236">
        <v>12.0</v>
      </c>
      <c r="AM236">
        <v>12.0</v>
      </c>
      <c r="AN236" s="14">
        <v>4.0</v>
      </c>
      <c r="AO236" s="14" t="s">
        <v>1292</v>
      </c>
      <c r="AP236" t="s">
        <v>101</v>
      </c>
      <c r="AQ236" s="14">
        <v>9.0</v>
      </c>
      <c r="AR236" s="14" t="s">
        <v>1293</v>
      </c>
    </row>
    <row r="237">
      <c r="A237" s="14">
        <v>235.0</v>
      </c>
      <c r="B237">
        <v>0.0</v>
      </c>
      <c r="C237">
        <v>1.0</v>
      </c>
      <c r="D237">
        <v>0.0</v>
      </c>
      <c r="E237">
        <v>0.0</v>
      </c>
      <c r="F237">
        <v>0.0</v>
      </c>
      <c r="G237">
        <v>0.0</v>
      </c>
      <c r="H237" s="14">
        <v>31755.0</v>
      </c>
      <c r="I237" s="14">
        <v>31.0</v>
      </c>
      <c r="J237" s="14">
        <v>7.0</v>
      </c>
      <c r="K237" s="14">
        <v>60.0</v>
      </c>
      <c r="L237" s="14">
        <v>10.0</v>
      </c>
      <c r="M237" s="14">
        <v>5.0</v>
      </c>
      <c r="N237" s="14" t="s">
        <v>167</v>
      </c>
      <c r="O237" s="14">
        <v>1.0</v>
      </c>
      <c r="P237" s="14" t="s">
        <v>129</v>
      </c>
      <c r="R237" t="s">
        <v>129</v>
      </c>
      <c r="S237" t="s">
        <v>130</v>
      </c>
      <c r="T237" s="14">
        <v>1.0</v>
      </c>
      <c r="U237" t="s">
        <v>36</v>
      </c>
      <c r="V237" t="s">
        <v>111</v>
      </c>
      <c r="W237" t="s">
        <v>684</v>
      </c>
      <c r="X237" s="14">
        <v>9.0</v>
      </c>
      <c r="Y237" s="14" t="s">
        <v>1294</v>
      </c>
      <c r="Z237" s="14" t="s">
        <v>78</v>
      </c>
      <c r="AA237">
        <v>0.0</v>
      </c>
      <c r="AB237">
        <v>0.0</v>
      </c>
      <c r="AC237">
        <v>0.0</v>
      </c>
      <c r="AD237">
        <v>0.0</v>
      </c>
      <c r="AE237">
        <v>0.0</v>
      </c>
      <c r="AF237">
        <v>1.0</v>
      </c>
      <c r="AG237">
        <v>0.0</v>
      </c>
      <c r="AH237">
        <v>0.0</v>
      </c>
      <c r="AI237">
        <v>0.0</v>
      </c>
      <c r="AJ237">
        <v>0.0</v>
      </c>
      <c r="AK237" t="s">
        <v>97</v>
      </c>
      <c r="AL237">
        <v>5.0</v>
      </c>
      <c r="AM237">
        <v>20.0</v>
      </c>
      <c r="AN237" s="14">
        <v>20.0</v>
      </c>
      <c r="AO237" s="14" t="s">
        <v>1295</v>
      </c>
      <c r="AP237" t="s">
        <v>101</v>
      </c>
      <c r="AQ237" s="14">
        <v>9.0</v>
      </c>
      <c r="AR237" s="14" t="s">
        <v>1296</v>
      </c>
      <c r="AS237" s="14" t="s">
        <v>1297</v>
      </c>
    </row>
    <row r="238">
      <c r="A238" s="14">
        <v>236.0</v>
      </c>
      <c r="B238">
        <v>1.0</v>
      </c>
      <c r="C238">
        <v>0.0</v>
      </c>
      <c r="D238">
        <v>0.0</v>
      </c>
      <c r="E238">
        <v>1.0</v>
      </c>
      <c r="F238">
        <v>1.0</v>
      </c>
      <c r="G238">
        <v>0.0</v>
      </c>
      <c r="H238" s="14">
        <v>28126.0</v>
      </c>
      <c r="I238" s="14">
        <v>41.0</v>
      </c>
      <c r="J238" s="14">
        <v>6.0</v>
      </c>
      <c r="K238" s="14">
        <v>40.0</v>
      </c>
      <c r="L238" s="14">
        <v>4.0</v>
      </c>
      <c r="M238" s="14">
        <v>5.0</v>
      </c>
      <c r="N238" s="14" t="s">
        <v>87</v>
      </c>
      <c r="O238" s="14">
        <v>1.0</v>
      </c>
      <c r="P238" s="14" t="s">
        <v>108</v>
      </c>
      <c r="R238" t="s">
        <v>108</v>
      </c>
      <c r="S238" t="s">
        <v>1298</v>
      </c>
      <c r="T238" s="14">
        <v>1.0</v>
      </c>
      <c r="U238" t="s">
        <v>74</v>
      </c>
      <c r="V238" t="s">
        <v>75</v>
      </c>
      <c r="W238" t="s">
        <v>1299</v>
      </c>
      <c r="X238" s="14">
        <v>20.0</v>
      </c>
      <c r="Y238" s="14" t="s">
        <v>1300</v>
      </c>
      <c r="Z238" s="14" t="s">
        <v>78</v>
      </c>
      <c r="AA238">
        <v>1.0</v>
      </c>
      <c r="AB238">
        <v>0.0</v>
      </c>
      <c r="AC238">
        <v>0.0</v>
      </c>
      <c r="AD238">
        <v>0.0</v>
      </c>
      <c r="AE238">
        <v>1.0</v>
      </c>
      <c r="AF238">
        <v>0.0</v>
      </c>
      <c r="AG238">
        <v>0.0</v>
      </c>
      <c r="AH238">
        <v>0.0</v>
      </c>
      <c r="AI238">
        <v>0.0</v>
      </c>
      <c r="AJ238">
        <v>1.0</v>
      </c>
      <c r="AK238" t="s">
        <v>97</v>
      </c>
      <c r="AL238">
        <v>6.0</v>
      </c>
      <c r="AM238">
        <v>4.0</v>
      </c>
      <c r="AN238" s="14">
        <v>150.0</v>
      </c>
      <c r="AO238" s="14" t="s">
        <v>1302</v>
      </c>
      <c r="AP238" t="s">
        <v>101</v>
      </c>
      <c r="AQ238" s="14">
        <v>10.0</v>
      </c>
      <c r="AR238" s="14" t="s">
        <v>1303</v>
      </c>
      <c r="AS238" s="14" t="s">
        <v>1304</v>
      </c>
    </row>
    <row r="239">
      <c r="A239" s="14">
        <v>237.0</v>
      </c>
      <c r="B239">
        <v>1.0</v>
      </c>
      <c r="C239">
        <v>0.0</v>
      </c>
      <c r="D239">
        <v>0.0</v>
      </c>
      <c r="E239">
        <v>0.0</v>
      </c>
      <c r="F239">
        <v>0.0</v>
      </c>
      <c r="G239">
        <v>0.0</v>
      </c>
      <c r="H239" s="14">
        <v>25050.0</v>
      </c>
      <c r="I239" s="14">
        <v>50.0</v>
      </c>
      <c r="J239" s="14">
        <v>8.0</v>
      </c>
      <c r="K239" s="14">
        <v>0.0</v>
      </c>
      <c r="L239" s="14">
        <v>10.0</v>
      </c>
      <c r="M239" s="14">
        <v>12.0</v>
      </c>
      <c r="N239" s="14" t="s">
        <v>437</v>
      </c>
      <c r="O239" s="14">
        <v>0.0</v>
      </c>
      <c r="P239" s="14" t="s">
        <v>89</v>
      </c>
      <c r="R239" t="s">
        <v>89</v>
      </c>
      <c r="S239" t="s">
        <v>135</v>
      </c>
      <c r="T239" s="14">
        <v>1.0</v>
      </c>
      <c r="U239" t="s">
        <v>213</v>
      </c>
      <c r="V239" t="s">
        <v>111</v>
      </c>
      <c r="W239" t="s">
        <v>123</v>
      </c>
      <c r="X239" s="14">
        <v>1.0</v>
      </c>
      <c r="Y239" s="14" t="s">
        <v>1305</v>
      </c>
      <c r="Z239" s="14" t="s">
        <v>114</v>
      </c>
      <c r="AA239">
        <v>0.0</v>
      </c>
      <c r="AB239">
        <v>0.0</v>
      </c>
      <c r="AC239">
        <v>1.0</v>
      </c>
      <c r="AD239">
        <v>0.0</v>
      </c>
      <c r="AE239">
        <v>0.0</v>
      </c>
      <c r="AF239">
        <v>0.0</v>
      </c>
      <c r="AG239">
        <v>0.0</v>
      </c>
      <c r="AH239">
        <v>0.0</v>
      </c>
      <c r="AI239">
        <v>0.0</v>
      </c>
      <c r="AJ239">
        <v>0.0</v>
      </c>
      <c r="AK239" t="s">
        <v>237</v>
      </c>
      <c r="AL239">
        <v>20.0</v>
      </c>
      <c r="AM239">
        <v>10.0</v>
      </c>
      <c r="AN239" s="14">
        <v>40.0</v>
      </c>
      <c r="AO239" s="14" t="s">
        <v>1306</v>
      </c>
      <c r="AP239" t="s">
        <v>101</v>
      </c>
      <c r="AQ239" s="14">
        <v>9.0</v>
      </c>
      <c r="AR239" s="14" t="s">
        <v>1307</v>
      </c>
      <c r="AT239" s="14" t="s">
        <v>1308</v>
      </c>
    </row>
    <row r="240">
      <c r="A240" s="14">
        <v>238.0</v>
      </c>
      <c r="B240">
        <v>1.0</v>
      </c>
      <c r="C240">
        <v>0.0</v>
      </c>
      <c r="D240">
        <v>0.0</v>
      </c>
      <c r="E240">
        <v>0.0</v>
      </c>
      <c r="F240">
        <v>0.0</v>
      </c>
      <c r="G240">
        <v>0.0</v>
      </c>
      <c r="H240" s="14">
        <v>33695.0</v>
      </c>
      <c r="I240" s="14">
        <v>26.0</v>
      </c>
      <c r="J240" s="14">
        <v>8.0</v>
      </c>
      <c r="K240" s="14">
        <v>80.0</v>
      </c>
      <c r="L240" s="14">
        <v>8.0</v>
      </c>
      <c r="M240" s="14">
        <v>15.0</v>
      </c>
      <c r="N240" s="14" t="s">
        <v>128</v>
      </c>
      <c r="O240" s="14">
        <v>0.0</v>
      </c>
      <c r="P240" s="14" t="s">
        <v>205</v>
      </c>
      <c r="R240" t="s">
        <v>205</v>
      </c>
      <c r="S240" t="s">
        <v>72</v>
      </c>
      <c r="T240" s="14">
        <v>0.0</v>
      </c>
      <c r="Z240" s="14" t="s">
        <v>78</v>
      </c>
      <c r="AA240">
        <v>0.0</v>
      </c>
      <c r="AB240">
        <v>0.0</v>
      </c>
      <c r="AC240">
        <v>1.0</v>
      </c>
      <c r="AD240">
        <v>0.0</v>
      </c>
      <c r="AE240">
        <v>1.0</v>
      </c>
      <c r="AF240">
        <v>0.0</v>
      </c>
      <c r="AG240">
        <v>0.0</v>
      </c>
      <c r="AH240">
        <v>0.0</v>
      </c>
      <c r="AI240">
        <v>0.0</v>
      </c>
      <c r="AJ240">
        <v>0.0</v>
      </c>
      <c r="AK240" t="s">
        <v>97</v>
      </c>
      <c r="AL240">
        <v>15.0</v>
      </c>
      <c r="AM240">
        <v>5.0</v>
      </c>
      <c r="AN240" s="14">
        <v>20.0</v>
      </c>
      <c r="AO240" s="14" t="s">
        <v>1309</v>
      </c>
      <c r="AP240" t="s">
        <v>84</v>
      </c>
      <c r="AQ240" s="14">
        <v>10.0</v>
      </c>
      <c r="AR240" s="14" t="s">
        <v>1310</v>
      </c>
      <c r="AS240" s="14" t="s">
        <v>1311</v>
      </c>
    </row>
    <row r="241">
      <c r="A241" s="14">
        <v>239.0</v>
      </c>
      <c r="B241">
        <v>1.0</v>
      </c>
      <c r="C241">
        <v>0.0</v>
      </c>
      <c r="D241">
        <v>0.0</v>
      </c>
      <c r="E241">
        <v>0.0</v>
      </c>
      <c r="F241">
        <v>0.0</v>
      </c>
      <c r="G241">
        <v>0.0</v>
      </c>
      <c r="H241" s="14">
        <v>32523.0</v>
      </c>
      <c r="I241" s="14">
        <v>29.0</v>
      </c>
      <c r="J241" s="14">
        <v>8.0</v>
      </c>
      <c r="K241" s="14">
        <v>10.0</v>
      </c>
      <c r="L241" s="14">
        <v>10.0</v>
      </c>
      <c r="M241" s="14">
        <v>8.0</v>
      </c>
      <c r="N241" s="14" t="s">
        <v>134</v>
      </c>
      <c r="O241" s="14">
        <v>0.0</v>
      </c>
      <c r="P241" s="14" t="s">
        <v>108</v>
      </c>
      <c r="R241" t="s">
        <v>108</v>
      </c>
      <c r="S241" t="s">
        <v>130</v>
      </c>
      <c r="T241" s="14">
        <v>1.0</v>
      </c>
      <c r="U241" t="s">
        <v>213</v>
      </c>
      <c r="V241" t="s">
        <v>111</v>
      </c>
      <c r="W241" t="s">
        <v>333</v>
      </c>
      <c r="X241" s="14">
        <v>3.0</v>
      </c>
      <c r="Z241" s="14" t="s">
        <v>78</v>
      </c>
      <c r="AA241">
        <v>1.0</v>
      </c>
      <c r="AB241">
        <v>0.0</v>
      </c>
      <c r="AC241">
        <v>1.0</v>
      </c>
      <c r="AD241">
        <v>0.0</v>
      </c>
      <c r="AE241">
        <v>0.0</v>
      </c>
      <c r="AF241">
        <v>0.0</v>
      </c>
      <c r="AG241">
        <v>0.0</v>
      </c>
      <c r="AH241">
        <v>0.0</v>
      </c>
      <c r="AI241">
        <v>0.0</v>
      </c>
      <c r="AJ241">
        <v>0.0</v>
      </c>
      <c r="AK241" t="s">
        <v>97</v>
      </c>
      <c r="AL241">
        <v>6.0</v>
      </c>
      <c r="AM241">
        <v>5.0</v>
      </c>
      <c r="AN241" s="14">
        <v>12.0</v>
      </c>
      <c r="AO241" s="14" t="s">
        <v>1312</v>
      </c>
      <c r="AP241" t="s">
        <v>84</v>
      </c>
      <c r="AQ241" s="14">
        <v>10.0</v>
      </c>
      <c r="AR241" s="14" t="s">
        <v>1313</v>
      </c>
      <c r="AS241" s="14" t="s">
        <v>1314</v>
      </c>
      <c r="AT241" s="14" t="s">
        <v>1315</v>
      </c>
    </row>
    <row r="242">
      <c r="A242" s="14">
        <v>240.0</v>
      </c>
      <c r="B242">
        <v>1.0</v>
      </c>
      <c r="C242">
        <v>0.0</v>
      </c>
      <c r="D242">
        <v>0.0</v>
      </c>
      <c r="E242">
        <v>0.0</v>
      </c>
      <c r="F242">
        <v>1.0</v>
      </c>
      <c r="G242">
        <v>0.0</v>
      </c>
      <c r="H242" s="14">
        <v>27368.0</v>
      </c>
      <c r="I242" s="14">
        <v>43.0</v>
      </c>
      <c r="J242" s="14">
        <v>7.0</v>
      </c>
      <c r="K242" s="14">
        <v>150.0</v>
      </c>
      <c r="L242" s="14">
        <v>12.0</v>
      </c>
      <c r="M242" s="14">
        <v>24.0</v>
      </c>
      <c r="N242" s="14" t="s">
        <v>106</v>
      </c>
      <c r="O242" s="14">
        <v>0.0</v>
      </c>
      <c r="P242" s="14" t="s">
        <v>89</v>
      </c>
      <c r="R242" t="s">
        <v>89</v>
      </c>
      <c r="S242" t="s">
        <v>130</v>
      </c>
      <c r="T242" s="14">
        <v>1.0</v>
      </c>
      <c r="U242" t="s">
        <v>315</v>
      </c>
      <c r="V242" t="s">
        <v>111</v>
      </c>
      <c r="W242" t="s">
        <v>112</v>
      </c>
      <c r="X242" s="14">
        <v>23.0</v>
      </c>
      <c r="Y242" s="14" t="s">
        <v>1316</v>
      </c>
      <c r="Z242" s="14" t="s">
        <v>464</v>
      </c>
      <c r="AA242">
        <v>0.0</v>
      </c>
      <c r="AB242">
        <v>0.0</v>
      </c>
      <c r="AC242">
        <v>1.0</v>
      </c>
      <c r="AD242">
        <v>0.0</v>
      </c>
      <c r="AE242">
        <v>0.0</v>
      </c>
      <c r="AF242">
        <v>0.0</v>
      </c>
      <c r="AG242">
        <v>0.0</v>
      </c>
      <c r="AH242">
        <v>0.0</v>
      </c>
      <c r="AI242">
        <v>0.0</v>
      </c>
      <c r="AJ242">
        <v>0.0</v>
      </c>
      <c r="AK242" t="s">
        <v>116</v>
      </c>
      <c r="AL242">
        <v>2.0</v>
      </c>
      <c r="AM242">
        <v>2.0</v>
      </c>
      <c r="AN242" s="14">
        <v>5.0</v>
      </c>
      <c r="AO242" s="14" t="s">
        <v>1317</v>
      </c>
      <c r="AP242" t="s">
        <v>1318</v>
      </c>
      <c r="AQ242" s="14">
        <v>10.0</v>
      </c>
      <c r="AR242" s="14" t="s">
        <v>1319</v>
      </c>
      <c r="AS242" s="14" t="s">
        <v>1320</v>
      </c>
      <c r="AT242" s="14" t="s">
        <v>1321</v>
      </c>
    </row>
    <row r="243" hidden="1">
      <c r="A243" s="14">
        <v>241.0</v>
      </c>
      <c r="B243">
        <v>1.0</v>
      </c>
      <c r="C243">
        <v>0.0</v>
      </c>
      <c r="D243">
        <v>0.0</v>
      </c>
      <c r="E243">
        <v>0.0</v>
      </c>
      <c r="F243">
        <v>1.0</v>
      </c>
      <c r="G243">
        <v>0.0</v>
      </c>
      <c r="H243" s="14">
        <v>32526.0</v>
      </c>
      <c r="I243" s="14">
        <v>29.0</v>
      </c>
      <c r="J243" s="14">
        <v>7.0</v>
      </c>
      <c r="K243" s="14">
        <v>60.0</v>
      </c>
      <c r="L243" s="14">
        <v>14.0</v>
      </c>
      <c r="M243" s="14">
        <v>2.0</v>
      </c>
      <c r="N243" s="14" t="s">
        <v>70</v>
      </c>
      <c r="O243" s="14">
        <v>1.0</v>
      </c>
      <c r="P243" s="14" t="s">
        <v>491</v>
      </c>
      <c r="R243" t="s">
        <v>491</v>
      </c>
      <c r="S243" t="s">
        <v>1322</v>
      </c>
      <c r="T243" s="14">
        <v>1.0</v>
      </c>
      <c r="U243" t="s">
        <v>74</v>
      </c>
      <c r="V243" t="s">
        <v>75</v>
      </c>
      <c r="W243" t="s">
        <v>112</v>
      </c>
      <c r="X243" s="14">
        <v>6.0</v>
      </c>
      <c r="Y243" s="14" t="s">
        <v>1323</v>
      </c>
      <c r="Z243" s="14" t="s">
        <v>114</v>
      </c>
      <c r="AA243">
        <v>0.0</v>
      </c>
      <c r="AB243">
        <v>0.0</v>
      </c>
      <c r="AC243">
        <v>0.0</v>
      </c>
      <c r="AD243">
        <v>0.0</v>
      </c>
      <c r="AE243">
        <v>0.0</v>
      </c>
      <c r="AF243">
        <v>0.0</v>
      </c>
      <c r="AG243">
        <v>0.0</v>
      </c>
      <c r="AH243">
        <v>0.0</v>
      </c>
      <c r="AI243">
        <v>1.0</v>
      </c>
      <c r="AJ243">
        <v>0.0</v>
      </c>
      <c r="AP243" t="s">
        <v>101</v>
      </c>
      <c r="AQ243" s="14">
        <v>10.0</v>
      </c>
      <c r="AR243" s="14" t="s">
        <v>1324</v>
      </c>
      <c r="AS243" s="14" t="s">
        <v>1325</v>
      </c>
      <c r="AT243" s="14" t="s">
        <v>1326</v>
      </c>
    </row>
    <row r="244">
      <c r="A244" s="14">
        <v>242.0</v>
      </c>
      <c r="B244">
        <v>0.0</v>
      </c>
      <c r="C244">
        <v>1.0</v>
      </c>
      <c r="D244">
        <v>0.0</v>
      </c>
      <c r="E244">
        <v>0.0</v>
      </c>
      <c r="F244">
        <v>0.0</v>
      </c>
      <c r="G244">
        <v>0.0</v>
      </c>
      <c r="H244" s="14">
        <v>25259.0</v>
      </c>
      <c r="I244" s="14">
        <v>49.0</v>
      </c>
      <c r="J244" s="14">
        <v>8.0</v>
      </c>
      <c r="K244" s="14">
        <v>0.0</v>
      </c>
      <c r="L244" s="14">
        <v>12.0</v>
      </c>
      <c r="M244" s="14">
        <v>15.0</v>
      </c>
      <c r="N244" s="14" t="s">
        <v>70</v>
      </c>
      <c r="O244" s="14">
        <v>0.0</v>
      </c>
      <c r="P244" s="14" t="s">
        <v>129</v>
      </c>
      <c r="R244" t="s">
        <v>129</v>
      </c>
      <c r="S244" t="s">
        <v>1327</v>
      </c>
      <c r="T244" s="14">
        <v>1.0</v>
      </c>
      <c r="U244" t="s">
        <v>631</v>
      </c>
      <c r="V244" t="s">
        <v>1328</v>
      </c>
      <c r="W244" t="s">
        <v>123</v>
      </c>
      <c r="X244" s="14">
        <v>20.0</v>
      </c>
      <c r="Y244" s="14" t="s">
        <v>1329</v>
      </c>
      <c r="Z244" s="14" t="s">
        <v>78</v>
      </c>
      <c r="AA244">
        <v>0.0</v>
      </c>
      <c r="AB244">
        <v>0.0</v>
      </c>
      <c r="AC244">
        <v>1.0</v>
      </c>
      <c r="AD244">
        <v>1.0</v>
      </c>
      <c r="AE244">
        <v>0.0</v>
      </c>
      <c r="AF244">
        <v>0.0</v>
      </c>
      <c r="AG244">
        <v>0.0</v>
      </c>
      <c r="AH244">
        <v>0.0</v>
      </c>
      <c r="AI244">
        <v>0.0</v>
      </c>
      <c r="AJ244">
        <v>0.0</v>
      </c>
      <c r="AK244" t="s">
        <v>97</v>
      </c>
      <c r="AL244">
        <v>6.0</v>
      </c>
      <c r="AM244">
        <v>6.0</v>
      </c>
      <c r="AN244" s="14">
        <v>8.0</v>
      </c>
      <c r="AO244" s="14" t="s">
        <v>1330</v>
      </c>
      <c r="AP244" t="s">
        <v>84</v>
      </c>
      <c r="AQ244" s="14">
        <v>8.0</v>
      </c>
      <c r="AR244" s="14" t="s">
        <v>1331</v>
      </c>
      <c r="AS244" s="14" t="s">
        <v>1332</v>
      </c>
      <c r="AT244" s="14" t="s">
        <v>1333</v>
      </c>
    </row>
    <row r="245">
      <c r="A245" s="14">
        <v>243.0</v>
      </c>
      <c r="B245">
        <v>0.0</v>
      </c>
      <c r="C245">
        <v>0.0</v>
      </c>
      <c r="D245">
        <v>1.0</v>
      </c>
      <c r="E245">
        <v>0.0</v>
      </c>
      <c r="F245">
        <v>0.0</v>
      </c>
      <c r="G245">
        <v>0.0</v>
      </c>
      <c r="H245" s="14">
        <v>34537.0</v>
      </c>
      <c r="I245" s="14">
        <v>24.0</v>
      </c>
      <c r="J245" s="14">
        <v>7.0</v>
      </c>
      <c r="K245" s="14">
        <v>40.0</v>
      </c>
      <c r="L245" s="14">
        <v>9.0</v>
      </c>
      <c r="M245" s="14">
        <v>4.0</v>
      </c>
      <c r="N245" s="14" t="s">
        <v>192</v>
      </c>
      <c r="O245" s="14">
        <v>1.0</v>
      </c>
      <c r="P245" s="14" t="s">
        <v>89</v>
      </c>
      <c r="R245" t="s">
        <v>89</v>
      </c>
      <c r="S245" t="s">
        <v>72</v>
      </c>
      <c r="T245" s="14">
        <v>1.0</v>
      </c>
      <c r="U245" t="s">
        <v>121</v>
      </c>
      <c r="V245" t="s">
        <v>1334</v>
      </c>
      <c r="W245" t="s">
        <v>322</v>
      </c>
      <c r="X245" s="14">
        <v>1.0</v>
      </c>
      <c r="Y245" s="14" t="s">
        <v>1335</v>
      </c>
      <c r="Z245" s="14" t="s">
        <v>464</v>
      </c>
      <c r="AA245">
        <v>0.0</v>
      </c>
      <c r="AB245">
        <v>0.0</v>
      </c>
      <c r="AC245">
        <v>1.0</v>
      </c>
      <c r="AD245">
        <v>1.0</v>
      </c>
      <c r="AE245">
        <v>0.0</v>
      </c>
      <c r="AF245">
        <v>0.0</v>
      </c>
      <c r="AG245">
        <v>0.0</v>
      </c>
      <c r="AH245">
        <v>0.0</v>
      </c>
      <c r="AI245">
        <v>0.0</v>
      </c>
      <c r="AJ245">
        <v>0.0</v>
      </c>
      <c r="AK245" t="s">
        <v>97</v>
      </c>
      <c r="AL245">
        <v>20.0</v>
      </c>
      <c r="AM245">
        <v>5.0</v>
      </c>
      <c r="AN245" s="14">
        <v>5.0</v>
      </c>
      <c r="AO245" s="14" t="s">
        <v>1336</v>
      </c>
      <c r="AP245" t="s">
        <v>84</v>
      </c>
      <c r="AQ245" s="14">
        <v>10.0</v>
      </c>
      <c r="AR245" s="14" t="s">
        <v>1337</v>
      </c>
      <c r="AS245" s="14" t="s">
        <v>1338</v>
      </c>
      <c r="AT245" s="14" t="s">
        <v>1339</v>
      </c>
    </row>
    <row r="246">
      <c r="A246" s="14">
        <v>244.0</v>
      </c>
      <c r="B246">
        <v>1.0</v>
      </c>
      <c r="C246">
        <v>0.0</v>
      </c>
      <c r="D246">
        <v>1.0</v>
      </c>
      <c r="E246">
        <v>0.0</v>
      </c>
      <c r="F246">
        <v>1.0</v>
      </c>
      <c r="G246">
        <v>0.0</v>
      </c>
      <c r="H246" s="14">
        <v>25710.0</v>
      </c>
      <c r="I246" s="14">
        <v>48.0</v>
      </c>
      <c r="J246" s="14">
        <v>5.0</v>
      </c>
      <c r="K246" s="14">
        <v>3.0</v>
      </c>
      <c r="L246" s="14">
        <v>9.0</v>
      </c>
      <c r="M246" s="14">
        <v>12.0</v>
      </c>
      <c r="N246" s="14" t="s">
        <v>327</v>
      </c>
      <c r="O246" s="14">
        <v>0.0</v>
      </c>
      <c r="P246" s="14" t="s">
        <v>89</v>
      </c>
      <c r="R246" t="s">
        <v>89</v>
      </c>
      <c r="S246" t="s">
        <v>130</v>
      </c>
      <c r="T246" s="14">
        <v>1.0</v>
      </c>
      <c r="U246" t="s">
        <v>195</v>
      </c>
      <c r="V246" t="s">
        <v>173</v>
      </c>
      <c r="W246" t="s">
        <v>469</v>
      </c>
      <c r="X246" s="14">
        <v>20.0</v>
      </c>
      <c r="Y246" s="14" t="s">
        <v>1340</v>
      </c>
      <c r="Z246" s="14" t="s">
        <v>96</v>
      </c>
      <c r="AA246">
        <v>0.0</v>
      </c>
      <c r="AB246">
        <v>0.0</v>
      </c>
      <c r="AC246">
        <v>0.0</v>
      </c>
      <c r="AD246">
        <v>0.0</v>
      </c>
      <c r="AE246">
        <v>0.0</v>
      </c>
      <c r="AF246">
        <v>0.0</v>
      </c>
      <c r="AG246">
        <v>0.0</v>
      </c>
      <c r="AH246">
        <v>0.0</v>
      </c>
      <c r="AI246">
        <v>0.0</v>
      </c>
      <c r="AJ246">
        <v>1.0</v>
      </c>
      <c r="AK246" t="s">
        <v>79</v>
      </c>
      <c r="AL246">
        <v>6.0</v>
      </c>
      <c r="AM246">
        <v>8.0</v>
      </c>
      <c r="AN246" s="14">
        <v>15.0</v>
      </c>
      <c r="AO246" s="14" t="s">
        <v>1342</v>
      </c>
      <c r="AP246" t="s">
        <v>101</v>
      </c>
      <c r="AQ246" s="14">
        <v>10.0</v>
      </c>
      <c r="AR246" s="14" t="s">
        <v>1343</v>
      </c>
      <c r="AS246" s="14" t="s">
        <v>1344</v>
      </c>
      <c r="AT246" s="14" t="s">
        <v>1345</v>
      </c>
    </row>
    <row r="247">
      <c r="A247" s="14">
        <v>245.0</v>
      </c>
      <c r="B247">
        <v>0.0</v>
      </c>
      <c r="C247">
        <v>1.0</v>
      </c>
      <c r="D247">
        <v>0.0</v>
      </c>
      <c r="E247">
        <v>0.0</v>
      </c>
      <c r="F247">
        <v>0.0</v>
      </c>
      <c r="G247">
        <v>0.0</v>
      </c>
      <c r="H247" s="14">
        <v>30999.0</v>
      </c>
      <c r="I247" s="14">
        <v>33.0</v>
      </c>
      <c r="J247" s="14">
        <v>6.0</v>
      </c>
      <c r="K247" s="14">
        <v>0.0</v>
      </c>
      <c r="L247" s="14">
        <v>12.0</v>
      </c>
      <c r="M247" s="14">
        <v>5.0</v>
      </c>
      <c r="N247" s="14" t="s">
        <v>70</v>
      </c>
      <c r="O247" s="14">
        <v>1.0</v>
      </c>
      <c r="P247" s="14" t="s">
        <v>129</v>
      </c>
      <c r="R247" t="s">
        <v>129</v>
      </c>
      <c r="S247" t="s">
        <v>72</v>
      </c>
      <c r="T247" s="14">
        <v>1.0</v>
      </c>
      <c r="U247" t="s">
        <v>206</v>
      </c>
      <c r="V247" t="s">
        <v>111</v>
      </c>
      <c r="W247" t="s">
        <v>123</v>
      </c>
      <c r="X247" s="14">
        <v>10.0</v>
      </c>
      <c r="Y247" s="14" t="s">
        <v>1346</v>
      </c>
      <c r="Z247" s="14" t="s">
        <v>114</v>
      </c>
      <c r="AA247">
        <v>0.0</v>
      </c>
      <c r="AB247">
        <v>0.0</v>
      </c>
      <c r="AC247">
        <v>0.0</v>
      </c>
      <c r="AD247">
        <v>0.0</v>
      </c>
      <c r="AE247">
        <v>0.0</v>
      </c>
      <c r="AF247">
        <v>1.0</v>
      </c>
      <c r="AG247">
        <v>0.0</v>
      </c>
      <c r="AH247">
        <v>0.0</v>
      </c>
      <c r="AI247">
        <v>0.0</v>
      </c>
      <c r="AJ247">
        <v>0.0</v>
      </c>
      <c r="AK247" t="s">
        <v>79</v>
      </c>
      <c r="AL247">
        <v>6.0</v>
      </c>
      <c r="AM247">
        <v>6.0</v>
      </c>
      <c r="AN247" s="14">
        <v>20.0</v>
      </c>
      <c r="AO247" s="14" t="s">
        <v>1347</v>
      </c>
      <c r="AP247" t="s">
        <v>478</v>
      </c>
      <c r="AQ247" s="14">
        <v>10.0</v>
      </c>
      <c r="AR247" s="14" t="s">
        <v>1348</v>
      </c>
      <c r="AS247" s="14" t="s">
        <v>1349</v>
      </c>
    </row>
    <row r="248" hidden="1">
      <c r="A248" s="14">
        <v>246.0</v>
      </c>
      <c r="B248">
        <v>1.0</v>
      </c>
      <c r="C248">
        <v>1.0</v>
      </c>
      <c r="D248">
        <v>0.0</v>
      </c>
      <c r="E248">
        <v>0.0</v>
      </c>
      <c r="F248">
        <v>1.0</v>
      </c>
      <c r="G248">
        <v>0.0</v>
      </c>
      <c r="H248" s="14">
        <v>32618.0</v>
      </c>
      <c r="I248" s="14">
        <v>29.0</v>
      </c>
      <c r="J248" s="14">
        <v>7.0</v>
      </c>
      <c r="K248" s="14">
        <v>80.0</v>
      </c>
      <c r="L248" s="14">
        <v>9.0</v>
      </c>
      <c r="M248" s="14">
        <v>10.0</v>
      </c>
      <c r="N248" s="14" t="s">
        <v>70</v>
      </c>
      <c r="O248" s="14">
        <v>1.0</v>
      </c>
      <c r="P248" s="14" t="s">
        <v>71</v>
      </c>
      <c r="R248" t="s">
        <v>71</v>
      </c>
      <c r="S248" t="s">
        <v>130</v>
      </c>
      <c r="T248" s="14">
        <v>1.0</v>
      </c>
      <c r="U248" t="s">
        <v>315</v>
      </c>
      <c r="V248" t="s">
        <v>1350</v>
      </c>
      <c r="W248" t="s">
        <v>1351</v>
      </c>
      <c r="X248" s="14">
        <v>4.0</v>
      </c>
      <c r="Y248" s="14" t="s">
        <v>1352</v>
      </c>
      <c r="Z248" s="14" t="s">
        <v>114</v>
      </c>
      <c r="AA248">
        <v>0.0</v>
      </c>
      <c r="AB248">
        <v>0.0</v>
      </c>
      <c r="AC248">
        <v>0.0</v>
      </c>
      <c r="AD248">
        <v>0.0</v>
      </c>
      <c r="AE248">
        <v>0.0</v>
      </c>
      <c r="AF248">
        <v>0.0</v>
      </c>
      <c r="AG248">
        <v>0.0</v>
      </c>
      <c r="AH248">
        <v>0.0</v>
      </c>
      <c r="AI248">
        <v>1.0</v>
      </c>
      <c r="AJ248">
        <v>0.0</v>
      </c>
      <c r="AP248" t="s">
        <v>101</v>
      </c>
      <c r="AQ248" s="14">
        <v>10.0</v>
      </c>
      <c r="AR248" s="14" t="s">
        <v>1353</v>
      </c>
      <c r="AS248" s="14" t="s">
        <v>1354</v>
      </c>
      <c r="AT248" s="14" t="s">
        <v>1355</v>
      </c>
    </row>
    <row r="249">
      <c r="A249" s="14">
        <v>247.0</v>
      </c>
      <c r="B249">
        <v>1.0</v>
      </c>
      <c r="C249">
        <v>0.0</v>
      </c>
      <c r="D249">
        <v>0.0</v>
      </c>
      <c r="E249">
        <v>0.0</v>
      </c>
      <c r="F249">
        <v>0.0</v>
      </c>
      <c r="G249">
        <v>0.0</v>
      </c>
      <c r="H249" s="14">
        <v>31550.0</v>
      </c>
      <c r="I249" s="14">
        <v>32.0</v>
      </c>
      <c r="J249" s="14">
        <v>8.0</v>
      </c>
      <c r="K249" s="14">
        <v>30.0</v>
      </c>
      <c r="L249" s="14">
        <v>10.0</v>
      </c>
      <c r="M249" s="14">
        <v>3.0</v>
      </c>
      <c r="N249" s="14" t="s">
        <v>128</v>
      </c>
      <c r="O249" s="14">
        <v>0.0</v>
      </c>
      <c r="P249" s="14" t="s">
        <v>71</v>
      </c>
      <c r="R249" t="s">
        <v>71</v>
      </c>
      <c r="S249" t="s">
        <v>135</v>
      </c>
      <c r="T249" s="14">
        <v>1.0</v>
      </c>
      <c r="U249" t="s">
        <v>315</v>
      </c>
      <c r="V249" t="s">
        <v>111</v>
      </c>
      <c r="W249" t="s">
        <v>684</v>
      </c>
      <c r="X249" s="14">
        <v>6.0</v>
      </c>
      <c r="Y249" s="14" t="s">
        <v>1356</v>
      </c>
      <c r="Z249" s="14" t="s">
        <v>114</v>
      </c>
      <c r="AA249">
        <v>0.0</v>
      </c>
      <c r="AB249">
        <v>0.0</v>
      </c>
      <c r="AC249">
        <v>1.0</v>
      </c>
      <c r="AD249">
        <v>0.0</v>
      </c>
      <c r="AE249">
        <v>0.0</v>
      </c>
      <c r="AF249">
        <v>0.0</v>
      </c>
      <c r="AG249">
        <v>1.0</v>
      </c>
      <c r="AH249">
        <v>0.0</v>
      </c>
      <c r="AI249">
        <v>0.0</v>
      </c>
      <c r="AJ249">
        <v>0.0</v>
      </c>
      <c r="AK249" t="s">
        <v>97</v>
      </c>
      <c r="AL249">
        <v>10.0</v>
      </c>
      <c r="AM249">
        <v>10.0</v>
      </c>
      <c r="AN249" s="14">
        <v>30.0</v>
      </c>
      <c r="AO249" s="14" t="s">
        <v>1357</v>
      </c>
      <c r="AP249" t="s">
        <v>101</v>
      </c>
      <c r="AQ249" s="14">
        <v>10.0</v>
      </c>
      <c r="AR249" s="14" t="s">
        <v>1358</v>
      </c>
    </row>
    <row r="250">
      <c r="A250" s="14">
        <v>248.0</v>
      </c>
      <c r="B250">
        <v>1.0</v>
      </c>
      <c r="C250">
        <v>0.0</v>
      </c>
      <c r="D250">
        <v>1.0</v>
      </c>
      <c r="E250">
        <v>1.0</v>
      </c>
      <c r="F250">
        <v>0.0</v>
      </c>
      <c r="G250">
        <v>0.0</v>
      </c>
      <c r="H250" s="14">
        <v>30922.0</v>
      </c>
      <c r="I250" s="14">
        <v>34.0</v>
      </c>
      <c r="J250" s="14">
        <v>6.0</v>
      </c>
      <c r="K250" s="14">
        <v>2.0</v>
      </c>
      <c r="L250" s="14">
        <v>10.0</v>
      </c>
      <c r="M250" s="14">
        <v>5.0</v>
      </c>
      <c r="N250" s="14" t="s">
        <v>70</v>
      </c>
      <c r="O250" s="14">
        <v>0.0</v>
      </c>
      <c r="P250" s="14" t="s">
        <v>71</v>
      </c>
      <c r="R250" t="s">
        <v>71</v>
      </c>
      <c r="S250" t="s">
        <v>90</v>
      </c>
      <c r="T250" s="14">
        <v>0.0</v>
      </c>
      <c r="Z250" s="14" t="s">
        <v>78</v>
      </c>
      <c r="AA250">
        <v>0.0</v>
      </c>
      <c r="AB250">
        <v>0.0</v>
      </c>
      <c r="AC250">
        <v>1.0</v>
      </c>
      <c r="AD250">
        <v>0.0</v>
      </c>
      <c r="AE250">
        <v>0.0</v>
      </c>
      <c r="AF250">
        <v>0.0</v>
      </c>
      <c r="AG250">
        <v>0.0</v>
      </c>
      <c r="AH250">
        <v>0.0</v>
      </c>
      <c r="AI250">
        <v>0.0</v>
      </c>
      <c r="AJ250">
        <v>0.0</v>
      </c>
      <c r="AK250" t="s">
        <v>116</v>
      </c>
      <c r="AL250">
        <v>6.0</v>
      </c>
      <c r="AM250">
        <v>8.0</v>
      </c>
      <c r="AN250" s="14">
        <v>80.0</v>
      </c>
      <c r="AO250" s="14" t="s">
        <v>1359</v>
      </c>
      <c r="AP250" t="s">
        <v>294</v>
      </c>
      <c r="AQ250" s="14">
        <v>10.0</v>
      </c>
      <c r="AR250" s="14" t="s">
        <v>1360</v>
      </c>
      <c r="AS250" s="14" t="s">
        <v>1361</v>
      </c>
    </row>
    <row r="251">
      <c r="A251" s="14">
        <v>249.0</v>
      </c>
      <c r="B251">
        <v>0.0</v>
      </c>
      <c r="C251">
        <v>1.0</v>
      </c>
      <c r="D251">
        <v>0.0</v>
      </c>
      <c r="E251">
        <v>0.0</v>
      </c>
      <c r="F251">
        <v>1.0</v>
      </c>
      <c r="G251">
        <v>0.0</v>
      </c>
      <c r="H251" s="14">
        <v>33878.0</v>
      </c>
      <c r="I251" s="14">
        <v>25.0</v>
      </c>
      <c r="J251" s="14">
        <v>10.0</v>
      </c>
      <c r="K251" s="14">
        <v>60.0</v>
      </c>
      <c r="L251" s="14">
        <v>8.0</v>
      </c>
      <c r="M251" s="14">
        <v>0.0</v>
      </c>
      <c r="N251" s="14" t="s">
        <v>120</v>
      </c>
      <c r="O251" s="14">
        <v>0.0</v>
      </c>
      <c r="Q251" s="14" t="s">
        <v>1362</v>
      </c>
      <c r="R251" t="s">
        <v>1362</v>
      </c>
      <c r="S251" t="s">
        <v>1363</v>
      </c>
      <c r="T251" s="14">
        <v>0.0</v>
      </c>
      <c r="Z251" s="14" t="s">
        <v>114</v>
      </c>
      <c r="AA251">
        <v>0.0</v>
      </c>
      <c r="AB251">
        <v>0.0</v>
      </c>
      <c r="AC251">
        <v>0.0</v>
      </c>
      <c r="AD251">
        <v>0.0</v>
      </c>
      <c r="AE251">
        <v>0.0</v>
      </c>
      <c r="AF251">
        <v>1.0</v>
      </c>
      <c r="AG251">
        <v>0.0</v>
      </c>
      <c r="AH251">
        <v>0.0</v>
      </c>
      <c r="AI251">
        <v>0.0</v>
      </c>
      <c r="AJ251">
        <v>0.0</v>
      </c>
      <c r="AK251" t="s">
        <v>116</v>
      </c>
      <c r="AL251">
        <v>5.0</v>
      </c>
      <c r="AM251">
        <v>6.0</v>
      </c>
      <c r="AN251" s="14">
        <v>10.0</v>
      </c>
      <c r="AO251" s="14" t="s">
        <v>1364</v>
      </c>
      <c r="AP251" t="s">
        <v>84</v>
      </c>
      <c r="AQ251" s="14">
        <v>10.0</v>
      </c>
      <c r="AR251" s="14" t="s">
        <v>1365</v>
      </c>
      <c r="AS251" s="14" t="s">
        <v>1366</v>
      </c>
      <c r="AT251" s="14" t="s">
        <v>1367</v>
      </c>
    </row>
    <row r="252">
      <c r="A252" s="14">
        <v>250.0</v>
      </c>
      <c r="B252">
        <v>1.0</v>
      </c>
      <c r="C252">
        <v>0.0</v>
      </c>
      <c r="D252">
        <v>0.0</v>
      </c>
      <c r="E252">
        <v>0.0</v>
      </c>
      <c r="F252">
        <v>1.0</v>
      </c>
      <c r="G252">
        <v>0.0</v>
      </c>
      <c r="H252" s="14">
        <v>35106.0</v>
      </c>
      <c r="I252" s="14">
        <v>22.0</v>
      </c>
      <c r="J252" s="14">
        <v>8.0</v>
      </c>
      <c r="K252" s="14">
        <v>30.0</v>
      </c>
      <c r="L252" s="14">
        <v>8.0</v>
      </c>
      <c r="M252" s="14">
        <v>15.0</v>
      </c>
      <c r="N252" s="14" t="s">
        <v>128</v>
      </c>
      <c r="O252" s="14">
        <v>1.0</v>
      </c>
      <c r="P252" s="14" t="s">
        <v>89</v>
      </c>
      <c r="R252" t="s">
        <v>89</v>
      </c>
      <c r="S252" t="s">
        <v>90</v>
      </c>
      <c r="T252" s="14">
        <v>1.0</v>
      </c>
      <c r="U252" t="s">
        <v>195</v>
      </c>
      <c r="V252" t="s">
        <v>207</v>
      </c>
      <c r="W252" t="s">
        <v>123</v>
      </c>
      <c r="X252" s="14">
        <v>2.0</v>
      </c>
      <c r="Y252" s="14" t="s">
        <v>1368</v>
      </c>
      <c r="Z252" s="14" t="s">
        <v>464</v>
      </c>
      <c r="AA252">
        <v>0.0</v>
      </c>
      <c r="AB252">
        <v>0.0</v>
      </c>
      <c r="AC252">
        <v>1.0</v>
      </c>
      <c r="AD252">
        <v>0.0</v>
      </c>
      <c r="AE252">
        <v>1.0</v>
      </c>
      <c r="AF252">
        <v>0.0</v>
      </c>
      <c r="AG252">
        <v>0.0</v>
      </c>
      <c r="AH252">
        <v>0.0</v>
      </c>
      <c r="AI252">
        <v>0.0</v>
      </c>
      <c r="AJ252">
        <v>0.0</v>
      </c>
      <c r="AK252" t="s">
        <v>116</v>
      </c>
      <c r="AL252">
        <v>15.0</v>
      </c>
      <c r="AM252">
        <v>10.0</v>
      </c>
      <c r="AN252" s="14">
        <v>120.0</v>
      </c>
      <c r="AO252" s="14" t="s">
        <v>1369</v>
      </c>
      <c r="AP252" t="s">
        <v>101</v>
      </c>
      <c r="AQ252" s="14">
        <v>10.0</v>
      </c>
      <c r="AR252" s="14" t="s">
        <v>1370</v>
      </c>
      <c r="AS252" s="14" t="s">
        <v>1371</v>
      </c>
      <c r="AT252" s="14" t="s">
        <v>1372</v>
      </c>
    </row>
    <row r="253">
      <c r="A253" s="14">
        <v>251.0</v>
      </c>
      <c r="B253">
        <v>0.0</v>
      </c>
      <c r="C253">
        <v>1.0</v>
      </c>
      <c r="D253">
        <v>0.0</v>
      </c>
      <c r="E253">
        <v>0.0</v>
      </c>
      <c r="F253">
        <v>1.0</v>
      </c>
      <c r="G253">
        <v>0.0</v>
      </c>
      <c r="H253" s="14">
        <v>29900.0</v>
      </c>
      <c r="I253" s="14">
        <v>36.0</v>
      </c>
      <c r="J253" s="14">
        <v>8.0</v>
      </c>
      <c r="K253" s="14">
        <v>60.0</v>
      </c>
      <c r="L253" s="14">
        <v>10.0</v>
      </c>
      <c r="M253" s="14">
        <v>60.0</v>
      </c>
      <c r="N253" s="14" t="s">
        <v>70</v>
      </c>
      <c r="O253" s="14">
        <v>0.0</v>
      </c>
      <c r="P253" s="14" t="s">
        <v>71</v>
      </c>
      <c r="R253" t="s">
        <v>71</v>
      </c>
      <c r="S253" t="s">
        <v>90</v>
      </c>
      <c r="T253" s="14">
        <v>1.0</v>
      </c>
      <c r="U253" t="s">
        <v>315</v>
      </c>
      <c r="V253" t="s">
        <v>75</v>
      </c>
      <c r="W253" t="s">
        <v>123</v>
      </c>
      <c r="X253" s="14">
        <v>14.0</v>
      </c>
      <c r="Z253" s="14" t="s">
        <v>114</v>
      </c>
      <c r="AA253">
        <v>0.0</v>
      </c>
      <c r="AB253">
        <v>0.0</v>
      </c>
      <c r="AC253">
        <v>0.0</v>
      </c>
      <c r="AD253">
        <v>0.0</v>
      </c>
      <c r="AE253">
        <v>0.0</v>
      </c>
      <c r="AF253">
        <v>1.0</v>
      </c>
      <c r="AG253">
        <v>0.0</v>
      </c>
      <c r="AH253">
        <v>0.0</v>
      </c>
      <c r="AI253">
        <v>0.0</v>
      </c>
      <c r="AJ253">
        <v>0.0</v>
      </c>
      <c r="AK253" t="s">
        <v>79</v>
      </c>
      <c r="AL253">
        <v>4.0</v>
      </c>
      <c r="AM253">
        <v>4.0</v>
      </c>
      <c r="AN253" s="14">
        <v>8.0</v>
      </c>
      <c r="AO253" s="14" t="s">
        <v>1373</v>
      </c>
      <c r="AP253" t="s">
        <v>1374</v>
      </c>
      <c r="AQ253" s="14">
        <v>10.0</v>
      </c>
      <c r="AR253" s="14" t="s">
        <v>1375</v>
      </c>
      <c r="AS253" s="14" t="s">
        <v>540</v>
      </c>
    </row>
    <row r="254">
      <c r="A254" s="14">
        <v>252.0</v>
      </c>
      <c r="B254">
        <v>1.0</v>
      </c>
      <c r="C254">
        <v>0.0</v>
      </c>
      <c r="D254">
        <v>0.0</v>
      </c>
      <c r="E254">
        <v>0.0</v>
      </c>
      <c r="F254">
        <v>1.0</v>
      </c>
      <c r="G254">
        <v>0.0</v>
      </c>
      <c r="H254" s="14">
        <v>26165.0</v>
      </c>
      <c r="I254" s="14">
        <v>47.0</v>
      </c>
      <c r="J254" s="14">
        <v>8.0</v>
      </c>
      <c r="K254" s="14">
        <v>0.0</v>
      </c>
      <c r="L254" s="14">
        <v>12.0</v>
      </c>
      <c r="M254" s="14">
        <v>12.0</v>
      </c>
      <c r="N254" s="14" t="s">
        <v>327</v>
      </c>
      <c r="O254" s="14">
        <v>0.0</v>
      </c>
      <c r="P254" s="14" t="s">
        <v>89</v>
      </c>
      <c r="R254" t="s">
        <v>89</v>
      </c>
      <c r="S254" t="s">
        <v>72</v>
      </c>
      <c r="T254" s="14">
        <v>0.0</v>
      </c>
      <c r="Z254" s="14" t="s">
        <v>114</v>
      </c>
      <c r="AA254">
        <v>0.0</v>
      </c>
      <c r="AB254">
        <v>0.0</v>
      </c>
      <c r="AC254">
        <v>0.0</v>
      </c>
      <c r="AD254">
        <v>0.0</v>
      </c>
      <c r="AE254">
        <v>0.0</v>
      </c>
      <c r="AF254">
        <v>1.0</v>
      </c>
      <c r="AG254">
        <v>0.0</v>
      </c>
      <c r="AH254">
        <v>0.0</v>
      </c>
      <c r="AI254">
        <v>0.0</v>
      </c>
      <c r="AJ254">
        <v>0.0</v>
      </c>
      <c r="AK254" t="s">
        <v>97</v>
      </c>
      <c r="AL254">
        <v>6.0</v>
      </c>
      <c r="AM254">
        <v>40.0</v>
      </c>
      <c r="AN254" s="14">
        <v>40.0</v>
      </c>
      <c r="AO254" s="14" t="s">
        <v>1376</v>
      </c>
      <c r="AP254" t="s">
        <v>101</v>
      </c>
      <c r="AQ254" s="14">
        <v>10.0</v>
      </c>
      <c r="AR254" s="14" t="s">
        <v>1377</v>
      </c>
      <c r="AS254" s="14" t="s">
        <v>1378</v>
      </c>
      <c r="AT254" s="14" t="s">
        <v>1379</v>
      </c>
    </row>
    <row r="255">
      <c r="A255" s="14">
        <v>253.0</v>
      </c>
      <c r="B255">
        <v>1.0</v>
      </c>
      <c r="C255">
        <v>0.0</v>
      </c>
      <c r="D255">
        <v>0.0</v>
      </c>
      <c r="E255">
        <v>0.0</v>
      </c>
      <c r="F255">
        <v>1.0</v>
      </c>
      <c r="G255">
        <v>0.0</v>
      </c>
      <c r="H255" s="14">
        <v>31950.0</v>
      </c>
      <c r="I255" s="14">
        <v>31.0</v>
      </c>
      <c r="J255" s="14">
        <v>7.0</v>
      </c>
      <c r="K255" s="14">
        <v>0.0</v>
      </c>
      <c r="L255" s="14">
        <v>5.0</v>
      </c>
      <c r="M255" s="14">
        <v>18.0</v>
      </c>
      <c r="N255" s="14" t="s">
        <v>167</v>
      </c>
      <c r="O255" s="14">
        <v>1.0</v>
      </c>
      <c r="P255" s="14" t="s">
        <v>71</v>
      </c>
      <c r="R255" t="s">
        <v>71</v>
      </c>
      <c r="S255" t="s">
        <v>1380</v>
      </c>
      <c r="T255" s="14">
        <v>1.0</v>
      </c>
      <c r="U255" t="s">
        <v>1381</v>
      </c>
      <c r="V255" t="s">
        <v>1382</v>
      </c>
      <c r="W255" t="s">
        <v>138</v>
      </c>
      <c r="X255" s="14">
        <v>12.0</v>
      </c>
      <c r="Y255" s="14" t="s">
        <v>1383</v>
      </c>
      <c r="Z255" s="14" t="s">
        <v>464</v>
      </c>
      <c r="AA255">
        <v>0.0</v>
      </c>
      <c r="AB255">
        <v>0.0</v>
      </c>
      <c r="AC255">
        <v>1.0</v>
      </c>
      <c r="AD255">
        <v>0.0</v>
      </c>
      <c r="AE255">
        <v>0.0</v>
      </c>
      <c r="AF255">
        <v>0.0</v>
      </c>
      <c r="AG255">
        <v>0.0</v>
      </c>
      <c r="AH255">
        <v>0.0</v>
      </c>
      <c r="AI255">
        <v>0.0</v>
      </c>
      <c r="AJ255">
        <v>0.0</v>
      </c>
      <c r="AK255" t="s">
        <v>116</v>
      </c>
      <c r="AL255">
        <v>12.0</v>
      </c>
      <c r="AM255">
        <v>6.0</v>
      </c>
      <c r="AN255" s="14">
        <v>14.0</v>
      </c>
      <c r="AO255" s="14" t="s">
        <v>1384</v>
      </c>
      <c r="AP255" t="s">
        <v>101</v>
      </c>
      <c r="AQ255" s="14">
        <v>8.0</v>
      </c>
      <c r="AR255" s="14" t="s">
        <v>1385</v>
      </c>
      <c r="AS255" s="14" t="s">
        <v>1386</v>
      </c>
      <c r="AT255" s="14" t="s">
        <v>1387</v>
      </c>
    </row>
    <row r="256">
      <c r="A256" s="14">
        <v>254.0</v>
      </c>
      <c r="B256">
        <v>0.0</v>
      </c>
      <c r="C256">
        <v>1.0</v>
      </c>
      <c r="D256">
        <v>1.0</v>
      </c>
      <c r="E256">
        <v>1.0</v>
      </c>
      <c r="F256">
        <v>1.0</v>
      </c>
      <c r="G256">
        <v>0.0</v>
      </c>
      <c r="H256" s="14">
        <v>34235.0</v>
      </c>
      <c r="I256" s="14">
        <v>24.0</v>
      </c>
      <c r="J256" s="14">
        <v>7.0</v>
      </c>
      <c r="K256" s="14">
        <v>0.0</v>
      </c>
      <c r="L256" s="14">
        <v>13.0</v>
      </c>
      <c r="M256" s="14">
        <v>10.0</v>
      </c>
      <c r="N256" s="14" t="s">
        <v>120</v>
      </c>
      <c r="O256" s="14">
        <v>1.0</v>
      </c>
      <c r="P256" s="14" t="s">
        <v>89</v>
      </c>
      <c r="R256" t="s">
        <v>89</v>
      </c>
      <c r="S256" t="s">
        <v>72</v>
      </c>
      <c r="T256" s="14">
        <v>1.0</v>
      </c>
      <c r="U256" t="s">
        <v>315</v>
      </c>
      <c r="V256" t="s">
        <v>111</v>
      </c>
      <c r="W256" t="s">
        <v>123</v>
      </c>
      <c r="X256" s="14">
        <v>2.0</v>
      </c>
      <c r="Y256" s="14" t="s">
        <v>1388</v>
      </c>
      <c r="Z256" s="14" t="s">
        <v>78</v>
      </c>
      <c r="AA256">
        <v>0.0</v>
      </c>
      <c r="AB256">
        <v>0.0</v>
      </c>
      <c r="AC256">
        <v>0.0</v>
      </c>
      <c r="AD256">
        <v>0.0</v>
      </c>
      <c r="AE256">
        <v>0.0</v>
      </c>
      <c r="AF256">
        <v>1.0</v>
      </c>
      <c r="AG256">
        <v>0.0</v>
      </c>
      <c r="AH256">
        <v>0.0</v>
      </c>
      <c r="AI256">
        <v>0.0</v>
      </c>
      <c r="AJ256">
        <v>0.0</v>
      </c>
      <c r="AK256" t="s">
        <v>116</v>
      </c>
      <c r="AL256">
        <v>4.0</v>
      </c>
      <c r="AM256">
        <v>4.0</v>
      </c>
      <c r="AN256" s="14">
        <v>5.0</v>
      </c>
      <c r="AO256" s="14" t="s">
        <v>1389</v>
      </c>
      <c r="AP256" t="s">
        <v>101</v>
      </c>
      <c r="AQ256" s="14">
        <v>10.0</v>
      </c>
      <c r="AR256" s="14" t="s">
        <v>1390</v>
      </c>
      <c r="AS256" s="14" t="s">
        <v>1391</v>
      </c>
      <c r="AT256" s="14" t="s">
        <v>1392</v>
      </c>
    </row>
    <row r="257">
      <c r="A257" s="14">
        <v>255.0</v>
      </c>
      <c r="B257">
        <v>1.0</v>
      </c>
      <c r="C257">
        <v>0.0</v>
      </c>
      <c r="D257">
        <v>0.0</v>
      </c>
      <c r="E257">
        <v>1.0</v>
      </c>
      <c r="F257">
        <v>0.0</v>
      </c>
      <c r="G257">
        <v>0.0</v>
      </c>
      <c r="H257" s="14">
        <v>28973.0</v>
      </c>
      <c r="I257" s="14">
        <v>39.0</v>
      </c>
      <c r="J257" s="14">
        <v>6.0</v>
      </c>
      <c r="K257" s="14">
        <v>45.0</v>
      </c>
      <c r="L257" s="14">
        <v>5.0</v>
      </c>
      <c r="M257" s="14">
        <v>5.0</v>
      </c>
      <c r="N257" s="14" t="s">
        <v>405</v>
      </c>
      <c r="O257" s="14">
        <v>1.0</v>
      </c>
      <c r="P257" s="14" t="s">
        <v>89</v>
      </c>
      <c r="R257" t="s">
        <v>89</v>
      </c>
      <c r="S257" t="s">
        <v>90</v>
      </c>
      <c r="T257" s="14">
        <v>1.0</v>
      </c>
      <c r="U257" t="s">
        <v>35</v>
      </c>
      <c r="V257" t="s">
        <v>111</v>
      </c>
      <c r="W257" t="s">
        <v>228</v>
      </c>
      <c r="X257" s="14">
        <v>8.0</v>
      </c>
      <c r="Y257" s="14" t="s">
        <v>1393</v>
      </c>
      <c r="Z257" s="14" t="s">
        <v>114</v>
      </c>
      <c r="AA257">
        <v>0.0</v>
      </c>
      <c r="AB257">
        <v>0.0</v>
      </c>
      <c r="AC257">
        <v>0.0</v>
      </c>
      <c r="AD257">
        <v>0.0</v>
      </c>
      <c r="AE257">
        <v>0.0</v>
      </c>
      <c r="AF257">
        <v>1.0</v>
      </c>
      <c r="AG257">
        <v>0.0</v>
      </c>
      <c r="AH257">
        <v>0.0</v>
      </c>
      <c r="AI257">
        <v>0.0</v>
      </c>
      <c r="AJ257">
        <v>0.0</v>
      </c>
      <c r="AK257" t="s">
        <v>665</v>
      </c>
      <c r="AL257">
        <v>6.0</v>
      </c>
      <c r="AM257">
        <v>4.0</v>
      </c>
      <c r="AN257" s="14">
        <v>5.0</v>
      </c>
      <c r="AO257" s="14" t="s">
        <v>1394</v>
      </c>
      <c r="AP257" t="s">
        <v>101</v>
      </c>
      <c r="AQ257" s="14">
        <v>10.0</v>
      </c>
      <c r="AR257" s="14" t="s">
        <v>1395</v>
      </c>
      <c r="AS257" s="14" t="s">
        <v>1396</v>
      </c>
      <c r="AT257" s="14" t="s">
        <v>1397</v>
      </c>
    </row>
    <row r="258">
      <c r="A258" s="14">
        <v>256.0</v>
      </c>
      <c r="B258">
        <v>1.0</v>
      </c>
      <c r="C258">
        <v>1.0</v>
      </c>
      <c r="D258">
        <v>0.0</v>
      </c>
      <c r="E258">
        <v>0.0</v>
      </c>
      <c r="F258">
        <v>1.0</v>
      </c>
      <c r="G258">
        <v>0.0</v>
      </c>
      <c r="H258" s="14">
        <v>25130.0</v>
      </c>
      <c r="I258" s="14">
        <v>49.0</v>
      </c>
      <c r="J258" s="14">
        <v>8.0</v>
      </c>
      <c r="K258" s="14">
        <v>0.0</v>
      </c>
      <c r="L258" s="14">
        <v>8.0</v>
      </c>
      <c r="M258" s="14">
        <v>50.0</v>
      </c>
      <c r="N258" s="14" t="s">
        <v>134</v>
      </c>
      <c r="O258" s="14">
        <v>1.0</v>
      </c>
      <c r="P258" s="14" t="s">
        <v>129</v>
      </c>
      <c r="R258" t="s">
        <v>129</v>
      </c>
      <c r="S258" t="s">
        <v>1398</v>
      </c>
      <c r="T258" s="14">
        <v>0.0</v>
      </c>
      <c r="Z258" s="14" t="s">
        <v>114</v>
      </c>
      <c r="AA258">
        <v>0.0</v>
      </c>
      <c r="AB258">
        <v>0.0</v>
      </c>
      <c r="AC258">
        <v>0.0</v>
      </c>
      <c r="AD258">
        <v>0.0</v>
      </c>
      <c r="AE258">
        <v>0.0</v>
      </c>
      <c r="AF258">
        <v>1.0</v>
      </c>
      <c r="AG258">
        <v>0.0</v>
      </c>
      <c r="AH258">
        <v>0.0</v>
      </c>
      <c r="AI258">
        <v>0.0</v>
      </c>
      <c r="AJ258">
        <v>1.0</v>
      </c>
      <c r="AK258" t="s">
        <v>97</v>
      </c>
      <c r="AL258">
        <v>5.0</v>
      </c>
      <c r="AM258">
        <v>10.0</v>
      </c>
      <c r="AN258" s="14">
        <v>24.0</v>
      </c>
      <c r="AO258" s="14" t="s">
        <v>1400</v>
      </c>
      <c r="AP258" t="s">
        <v>294</v>
      </c>
      <c r="AQ258" s="14">
        <v>9.0</v>
      </c>
      <c r="AR258" s="14" t="s">
        <v>1401</v>
      </c>
      <c r="AS258" s="14" t="s">
        <v>1402</v>
      </c>
      <c r="AT258" s="14" t="s">
        <v>1403</v>
      </c>
    </row>
    <row r="259">
      <c r="A259" s="14">
        <v>257.0</v>
      </c>
      <c r="B259">
        <v>1.0</v>
      </c>
      <c r="C259">
        <v>0.0</v>
      </c>
      <c r="D259">
        <v>0.0</v>
      </c>
      <c r="E259">
        <v>0.0</v>
      </c>
      <c r="F259">
        <v>0.0</v>
      </c>
      <c r="G259">
        <v>0.0</v>
      </c>
      <c r="H259" s="14">
        <v>31616.0</v>
      </c>
      <c r="I259" s="14">
        <v>32.0</v>
      </c>
      <c r="J259" s="14">
        <v>6.0</v>
      </c>
      <c r="K259" s="14">
        <v>2.0</v>
      </c>
      <c r="L259" s="14">
        <v>11.0</v>
      </c>
      <c r="M259" s="14">
        <v>10.0</v>
      </c>
      <c r="N259" s="14" t="s">
        <v>192</v>
      </c>
      <c r="O259" s="14">
        <v>1.0</v>
      </c>
      <c r="P259" s="14" t="s">
        <v>129</v>
      </c>
      <c r="R259" t="s">
        <v>129</v>
      </c>
      <c r="S259" t="s">
        <v>130</v>
      </c>
      <c r="T259" s="14">
        <v>1.0</v>
      </c>
      <c r="U259" t="s">
        <v>315</v>
      </c>
      <c r="V259" t="s">
        <v>451</v>
      </c>
      <c r="W259" t="s">
        <v>531</v>
      </c>
      <c r="X259" s="14">
        <v>10.0</v>
      </c>
      <c r="Y259" s="14" t="s">
        <v>1404</v>
      </c>
      <c r="Z259" s="14" t="s">
        <v>114</v>
      </c>
      <c r="AA259">
        <v>0.0</v>
      </c>
      <c r="AB259">
        <v>0.0</v>
      </c>
      <c r="AC259">
        <v>0.0</v>
      </c>
      <c r="AD259">
        <v>0.0</v>
      </c>
      <c r="AE259">
        <v>0.0</v>
      </c>
      <c r="AF259">
        <v>1.0</v>
      </c>
      <c r="AG259">
        <v>0.0</v>
      </c>
      <c r="AH259">
        <v>0.0</v>
      </c>
      <c r="AI259">
        <v>0.0</v>
      </c>
      <c r="AJ259">
        <v>1.0</v>
      </c>
      <c r="AK259" t="s">
        <v>97</v>
      </c>
      <c r="AL259">
        <v>2.0</v>
      </c>
      <c r="AM259">
        <v>1.0</v>
      </c>
      <c r="AN259" s="14">
        <v>3.0</v>
      </c>
      <c r="AO259" s="14" t="s">
        <v>1406</v>
      </c>
      <c r="AP259" t="s">
        <v>101</v>
      </c>
      <c r="AQ259" s="14">
        <v>10.0</v>
      </c>
      <c r="AR259" s="14" t="s">
        <v>1407</v>
      </c>
      <c r="AS259" s="14" t="s">
        <v>1408</v>
      </c>
      <c r="AT259" s="14" t="s">
        <v>1409</v>
      </c>
    </row>
    <row r="260">
      <c r="A260" s="14">
        <v>258.0</v>
      </c>
      <c r="B260">
        <v>1.0</v>
      </c>
      <c r="C260">
        <v>1.0</v>
      </c>
      <c r="D260">
        <v>0.0</v>
      </c>
      <c r="E260">
        <v>0.0</v>
      </c>
      <c r="F260">
        <v>1.0</v>
      </c>
      <c r="G260">
        <v>0.0</v>
      </c>
      <c r="H260" s="14">
        <v>30646.0</v>
      </c>
      <c r="I260" s="14">
        <v>34.0</v>
      </c>
      <c r="J260" s="14">
        <v>7.0</v>
      </c>
      <c r="K260" s="14">
        <v>15.0</v>
      </c>
      <c r="L260" s="14">
        <v>3.0</v>
      </c>
      <c r="M260" s="14">
        <v>12.0</v>
      </c>
      <c r="N260" s="14" t="s">
        <v>405</v>
      </c>
      <c r="O260" s="14">
        <v>0.0</v>
      </c>
      <c r="P260" s="14" t="s">
        <v>108</v>
      </c>
      <c r="R260" t="s">
        <v>108</v>
      </c>
      <c r="S260" t="s">
        <v>135</v>
      </c>
      <c r="T260" s="14">
        <v>1.0</v>
      </c>
      <c r="U260" t="s">
        <v>315</v>
      </c>
      <c r="V260" t="s">
        <v>111</v>
      </c>
      <c r="W260" t="s">
        <v>1410</v>
      </c>
      <c r="X260" s="14">
        <v>5.0</v>
      </c>
      <c r="Y260" s="14" t="s">
        <v>1411</v>
      </c>
      <c r="Z260" s="14" t="s">
        <v>114</v>
      </c>
      <c r="AA260">
        <v>0.0</v>
      </c>
      <c r="AB260">
        <v>0.0</v>
      </c>
      <c r="AC260">
        <v>0.0</v>
      </c>
      <c r="AD260">
        <v>0.0</v>
      </c>
      <c r="AE260">
        <v>1.0</v>
      </c>
      <c r="AF260">
        <v>0.0</v>
      </c>
      <c r="AG260">
        <v>0.0</v>
      </c>
      <c r="AH260">
        <v>0.0</v>
      </c>
      <c r="AI260">
        <v>0.0</v>
      </c>
      <c r="AJ260">
        <v>0.0</v>
      </c>
      <c r="AK260" t="s">
        <v>97</v>
      </c>
      <c r="AL260">
        <v>4.0</v>
      </c>
      <c r="AM260">
        <v>6.0</v>
      </c>
      <c r="AN260" s="14">
        <v>10.0</v>
      </c>
      <c r="AO260" s="14" t="s">
        <v>1412</v>
      </c>
      <c r="AP260" t="s">
        <v>101</v>
      </c>
      <c r="AQ260" s="14">
        <v>10.0</v>
      </c>
      <c r="AR260" s="14" t="s">
        <v>1413</v>
      </c>
      <c r="AS260" s="14" t="s">
        <v>1414</v>
      </c>
      <c r="AT260" s="14" t="s">
        <v>1415</v>
      </c>
    </row>
    <row r="261">
      <c r="A261" s="14">
        <v>259.0</v>
      </c>
      <c r="B261">
        <v>0.0</v>
      </c>
      <c r="C261">
        <v>0.0</v>
      </c>
      <c r="D261">
        <v>1.0</v>
      </c>
      <c r="E261">
        <v>1.0</v>
      </c>
      <c r="F261">
        <v>1.0</v>
      </c>
      <c r="G261">
        <v>0.0</v>
      </c>
      <c r="H261" s="14">
        <v>34504.0</v>
      </c>
      <c r="I261" s="14">
        <v>24.0</v>
      </c>
      <c r="J261" s="14">
        <v>5.0</v>
      </c>
      <c r="K261" s="14">
        <v>0.0</v>
      </c>
      <c r="L261" s="14">
        <v>16.0</v>
      </c>
      <c r="M261" s="14">
        <v>5.0</v>
      </c>
      <c r="N261" s="14" t="s">
        <v>87</v>
      </c>
      <c r="O261" s="14">
        <v>0.0</v>
      </c>
      <c r="P261" s="14" t="s">
        <v>129</v>
      </c>
      <c r="R261" t="s">
        <v>129</v>
      </c>
      <c r="S261" t="s">
        <v>135</v>
      </c>
      <c r="T261" s="14">
        <v>1.0</v>
      </c>
      <c r="U261" t="s">
        <v>91</v>
      </c>
      <c r="V261" t="s">
        <v>111</v>
      </c>
      <c r="W261" t="s">
        <v>76</v>
      </c>
      <c r="X261" s="14">
        <v>1.0</v>
      </c>
      <c r="Y261" s="14" t="s">
        <v>77</v>
      </c>
      <c r="Z261" s="14" t="s">
        <v>78</v>
      </c>
      <c r="AA261">
        <v>0.0</v>
      </c>
      <c r="AB261">
        <v>0.0</v>
      </c>
      <c r="AC261">
        <v>1.0</v>
      </c>
      <c r="AD261">
        <v>0.0</v>
      </c>
      <c r="AE261">
        <v>0.0</v>
      </c>
      <c r="AF261">
        <v>0.0</v>
      </c>
      <c r="AG261">
        <v>0.0</v>
      </c>
      <c r="AH261">
        <v>0.0</v>
      </c>
      <c r="AI261">
        <v>0.0</v>
      </c>
      <c r="AJ261">
        <v>0.0</v>
      </c>
      <c r="AK261" t="s">
        <v>97</v>
      </c>
      <c r="AL261">
        <v>6.0</v>
      </c>
      <c r="AM261">
        <v>5.0</v>
      </c>
      <c r="AN261" s="14">
        <v>20.0</v>
      </c>
      <c r="AO261" s="14" t="s">
        <v>1416</v>
      </c>
      <c r="AP261" t="s">
        <v>1417</v>
      </c>
      <c r="AQ261" s="14">
        <v>10.0</v>
      </c>
      <c r="AR261" s="14" t="s">
        <v>1418</v>
      </c>
      <c r="AS261" s="14" t="s">
        <v>1419</v>
      </c>
      <c r="AT261" s="14" t="s">
        <v>1420</v>
      </c>
    </row>
    <row r="262">
      <c r="A262" s="14">
        <v>260.0</v>
      </c>
      <c r="B262">
        <v>0.0</v>
      </c>
      <c r="C262">
        <v>0.0</v>
      </c>
      <c r="D262">
        <v>0.0</v>
      </c>
      <c r="E262">
        <v>0.0</v>
      </c>
      <c r="F262">
        <v>1.0</v>
      </c>
      <c r="G262">
        <v>0.0</v>
      </c>
      <c r="H262" s="14">
        <v>29665.0</v>
      </c>
      <c r="I262" s="14">
        <v>37.0</v>
      </c>
      <c r="J262" s="14">
        <v>6.0</v>
      </c>
      <c r="K262" s="14">
        <v>90.0</v>
      </c>
      <c r="L262" s="14">
        <v>5.0</v>
      </c>
      <c r="M262" s="14">
        <v>5.0</v>
      </c>
      <c r="N262" s="14" t="s">
        <v>437</v>
      </c>
      <c r="O262" s="14">
        <v>1.0</v>
      </c>
      <c r="P262" s="14" t="s">
        <v>89</v>
      </c>
      <c r="R262" t="s">
        <v>89</v>
      </c>
      <c r="S262" t="s">
        <v>135</v>
      </c>
      <c r="T262" s="14">
        <v>1.0</v>
      </c>
      <c r="U262" t="s">
        <v>74</v>
      </c>
      <c r="V262" t="s">
        <v>75</v>
      </c>
      <c r="W262" t="s">
        <v>123</v>
      </c>
      <c r="X262" s="14">
        <v>14.0</v>
      </c>
      <c r="Y262" s="14" t="s">
        <v>979</v>
      </c>
      <c r="Z262" s="14" t="s">
        <v>114</v>
      </c>
      <c r="AA262">
        <v>0.0</v>
      </c>
      <c r="AB262">
        <v>0.0</v>
      </c>
      <c r="AC262">
        <v>0.0</v>
      </c>
      <c r="AD262">
        <v>0.0</v>
      </c>
      <c r="AE262">
        <v>0.0</v>
      </c>
      <c r="AF262">
        <v>1.0</v>
      </c>
      <c r="AG262">
        <v>0.0</v>
      </c>
      <c r="AH262">
        <v>0.0</v>
      </c>
      <c r="AI262">
        <v>0.0</v>
      </c>
      <c r="AJ262">
        <v>0.0</v>
      </c>
      <c r="AK262" t="s">
        <v>97</v>
      </c>
      <c r="AL262">
        <v>3.0</v>
      </c>
      <c r="AM262">
        <v>2.0</v>
      </c>
      <c r="AN262" s="14">
        <v>60.0</v>
      </c>
      <c r="AO262" s="14" t="s">
        <v>1421</v>
      </c>
      <c r="AP262" t="s">
        <v>101</v>
      </c>
      <c r="AQ262" s="14">
        <v>10.0</v>
      </c>
      <c r="AR262" s="14" t="s">
        <v>1422</v>
      </c>
      <c r="AS262" s="14" t="s">
        <v>1423</v>
      </c>
      <c r="AT262" s="14" t="s">
        <v>41</v>
      </c>
    </row>
    <row r="263">
      <c r="A263" s="14">
        <v>261.0</v>
      </c>
      <c r="B263">
        <v>1.0</v>
      </c>
      <c r="C263">
        <v>1.0</v>
      </c>
      <c r="D263">
        <v>0.0</v>
      </c>
      <c r="E263">
        <v>1.0</v>
      </c>
      <c r="F263">
        <v>1.0</v>
      </c>
      <c r="G263">
        <v>0.0</v>
      </c>
      <c r="H263" s="14">
        <v>32765.0</v>
      </c>
      <c r="I263" s="14">
        <v>28.0</v>
      </c>
      <c r="J263" s="14">
        <v>7.0</v>
      </c>
      <c r="K263" s="14">
        <v>90.0</v>
      </c>
      <c r="L263" s="14">
        <v>15.0</v>
      </c>
      <c r="M263" s="14">
        <v>6.0</v>
      </c>
      <c r="N263" s="14" t="s">
        <v>405</v>
      </c>
      <c r="O263" s="14">
        <v>1.0</v>
      </c>
      <c r="P263" s="14" t="s">
        <v>71</v>
      </c>
      <c r="R263" t="s">
        <v>71</v>
      </c>
      <c r="S263" t="s">
        <v>135</v>
      </c>
      <c r="T263" s="14">
        <v>1.0</v>
      </c>
      <c r="U263" t="s">
        <v>35</v>
      </c>
      <c r="V263" t="s">
        <v>111</v>
      </c>
      <c r="W263" t="s">
        <v>228</v>
      </c>
      <c r="X263" s="14">
        <v>3.0</v>
      </c>
      <c r="Y263" s="14" t="s">
        <v>1424</v>
      </c>
      <c r="Z263" s="14" t="s">
        <v>78</v>
      </c>
      <c r="AA263">
        <v>0.0</v>
      </c>
      <c r="AB263">
        <v>0.0</v>
      </c>
      <c r="AC263">
        <v>1.0</v>
      </c>
      <c r="AD263">
        <v>0.0</v>
      </c>
      <c r="AE263">
        <v>0.0</v>
      </c>
      <c r="AF263">
        <v>0.0</v>
      </c>
      <c r="AG263">
        <v>0.0</v>
      </c>
      <c r="AH263">
        <v>0.0</v>
      </c>
      <c r="AI263">
        <v>0.0</v>
      </c>
      <c r="AJ263">
        <v>0.0</v>
      </c>
      <c r="AK263" t="s">
        <v>97</v>
      </c>
      <c r="AL263">
        <v>6.0</v>
      </c>
      <c r="AM263">
        <v>4.0</v>
      </c>
      <c r="AN263" s="14">
        <v>25.0</v>
      </c>
      <c r="AO263" s="14" t="s">
        <v>1425</v>
      </c>
      <c r="AP263" t="s">
        <v>1426</v>
      </c>
      <c r="AQ263" s="14">
        <v>10.0</v>
      </c>
      <c r="AR263" s="14" t="s">
        <v>1427</v>
      </c>
      <c r="AS263" s="14" t="s">
        <v>1428</v>
      </c>
      <c r="AT263" s="14" t="s">
        <v>1429</v>
      </c>
    </row>
    <row r="264">
      <c r="A264" s="14">
        <v>262.0</v>
      </c>
      <c r="B264">
        <v>0.0</v>
      </c>
      <c r="C264">
        <v>0.0</v>
      </c>
      <c r="D264">
        <v>1.0</v>
      </c>
      <c r="E264">
        <v>0.0</v>
      </c>
      <c r="F264">
        <v>0.0</v>
      </c>
      <c r="G264">
        <v>0.0</v>
      </c>
      <c r="H264" s="14">
        <v>33475.0</v>
      </c>
      <c r="I264" s="14">
        <v>27.0</v>
      </c>
      <c r="J264" s="14">
        <v>8.0</v>
      </c>
      <c r="K264" s="14">
        <v>100.0</v>
      </c>
      <c r="L264" s="14">
        <v>10.0</v>
      </c>
      <c r="M264" s="14">
        <v>20.0</v>
      </c>
      <c r="N264" s="14" t="s">
        <v>87</v>
      </c>
      <c r="O264" s="14">
        <v>0.0</v>
      </c>
      <c r="P264" s="14" t="s">
        <v>89</v>
      </c>
      <c r="R264" t="s">
        <v>89</v>
      </c>
      <c r="S264" t="s">
        <v>130</v>
      </c>
      <c r="T264" s="14">
        <v>0.0</v>
      </c>
      <c r="Z264" s="14" t="s">
        <v>78</v>
      </c>
      <c r="AA264">
        <v>0.0</v>
      </c>
      <c r="AB264">
        <v>0.0</v>
      </c>
      <c r="AC264">
        <v>0.0</v>
      </c>
      <c r="AD264">
        <v>1.0</v>
      </c>
      <c r="AE264">
        <v>0.0</v>
      </c>
      <c r="AF264">
        <v>0.0</v>
      </c>
      <c r="AG264">
        <v>0.0</v>
      </c>
      <c r="AH264">
        <v>0.0</v>
      </c>
      <c r="AI264">
        <v>0.0</v>
      </c>
      <c r="AJ264">
        <v>0.0</v>
      </c>
      <c r="AK264" t="s">
        <v>116</v>
      </c>
      <c r="AL264">
        <v>10.0</v>
      </c>
      <c r="AM264">
        <v>6.0</v>
      </c>
      <c r="AN264" s="14">
        <v>50.0</v>
      </c>
      <c r="AO264" s="14" t="s">
        <v>1430</v>
      </c>
      <c r="AP264" t="s">
        <v>1431</v>
      </c>
      <c r="AQ264" s="14">
        <v>10.0</v>
      </c>
      <c r="AR264" s="14" t="s">
        <v>1432</v>
      </c>
      <c r="AS264" s="14" t="s">
        <v>1433</v>
      </c>
      <c r="AT264" s="14" t="s">
        <v>1434</v>
      </c>
    </row>
    <row r="265">
      <c r="A265" s="14">
        <v>263.0</v>
      </c>
      <c r="B265">
        <v>0.0</v>
      </c>
      <c r="C265">
        <v>1.0</v>
      </c>
      <c r="D265">
        <v>0.0</v>
      </c>
      <c r="E265">
        <v>0.0</v>
      </c>
      <c r="F265">
        <v>1.0</v>
      </c>
      <c r="G265">
        <v>0.0</v>
      </c>
      <c r="H265" s="14">
        <v>31986.0</v>
      </c>
      <c r="I265" s="14">
        <v>31.0</v>
      </c>
      <c r="J265" s="14">
        <v>6.0</v>
      </c>
      <c r="K265" s="14">
        <v>15.0</v>
      </c>
      <c r="L265" s="14">
        <v>12.0</v>
      </c>
      <c r="M265" s="14">
        <v>4.0</v>
      </c>
      <c r="N265" s="14" t="s">
        <v>87</v>
      </c>
      <c r="O265" s="14">
        <v>0.0</v>
      </c>
      <c r="P265" s="14" t="s">
        <v>89</v>
      </c>
      <c r="R265" t="s">
        <v>89</v>
      </c>
      <c r="S265" t="s">
        <v>130</v>
      </c>
      <c r="T265" s="14">
        <v>1.0</v>
      </c>
      <c r="U265" t="s">
        <v>1435</v>
      </c>
      <c r="V265" t="s">
        <v>122</v>
      </c>
      <c r="W265" t="s">
        <v>76</v>
      </c>
      <c r="X265" s="14">
        <v>9.0</v>
      </c>
      <c r="Y265" s="14" t="s">
        <v>1436</v>
      </c>
      <c r="Z265" s="14" t="s">
        <v>1229</v>
      </c>
      <c r="AA265">
        <v>0.0</v>
      </c>
      <c r="AB265">
        <v>0.0</v>
      </c>
      <c r="AC265">
        <v>0.0</v>
      </c>
      <c r="AD265">
        <v>0.0</v>
      </c>
      <c r="AE265">
        <v>0.0</v>
      </c>
      <c r="AF265">
        <v>1.0</v>
      </c>
      <c r="AG265">
        <v>0.0</v>
      </c>
      <c r="AH265">
        <v>0.0</v>
      </c>
      <c r="AI265">
        <v>0.0</v>
      </c>
      <c r="AJ265">
        <v>0.0</v>
      </c>
      <c r="AK265" t="s">
        <v>97</v>
      </c>
      <c r="AL265">
        <v>2.0</v>
      </c>
      <c r="AM265">
        <v>5.0</v>
      </c>
      <c r="AN265" s="14">
        <v>4.0</v>
      </c>
      <c r="AO265" s="14" t="s">
        <v>1437</v>
      </c>
      <c r="AP265" t="s">
        <v>1438</v>
      </c>
      <c r="AQ265" s="14">
        <v>10.0</v>
      </c>
      <c r="AR265" s="14" t="s">
        <v>1439</v>
      </c>
      <c r="AS265" s="14" t="s">
        <v>1440</v>
      </c>
      <c r="AT265" s="14" t="s">
        <v>1441</v>
      </c>
    </row>
    <row r="266">
      <c r="A266" s="14">
        <v>264.0</v>
      </c>
      <c r="B266">
        <v>1.0</v>
      </c>
      <c r="C266">
        <v>1.0</v>
      </c>
      <c r="D266">
        <v>0.0</v>
      </c>
      <c r="E266">
        <v>0.0</v>
      </c>
      <c r="F266">
        <v>1.0</v>
      </c>
      <c r="G266">
        <v>0.0</v>
      </c>
      <c r="H266" s="14">
        <v>30012.0</v>
      </c>
      <c r="I266" s="14">
        <v>36.0</v>
      </c>
      <c r="J266" s="14">
        <v>6.0</v>
      </c>
      <c r="K266" s="14">
        <v>2.0</v>
      </c>
      <c r="L266" s="14">
        <v>5.0</v>
      </c>
      <c r="M266" s="14">
        <v>32.0</v>
      </c>
      <c r="N266" s="14" t="s">
        <v>437</v>
      </c>
      <c r="O266" s="14">
        <v>0.0</v>
      </c>
      <c r="P266" s="14" t="s">
        <v>108</v>
      </c>
      <c r="R266" t="s">
        <v>108</v>
      </c>
      <c r="S266" t="s">
        <v>135</v>
      </c>
      <c r="T266" s="14">
        <v>1.0</v>
      </c>
      <c r="U266" t="s">
        <v>224</v>
      </c>
      <c r="V266" t="s">
        <v>111</v>
      </c>
      <c r="W266" t="s">
        <v>123</v>
      </c>
      <c r="X266" s="14">
        <v>3.0</v>
      </c>
      <c r="Y266" s="14" t="s">
        <v>1442</v>
      </c>
      <c r="Z266" s="14" t="s">
        <v>96</v>
      </c>
      <c r="AA266">
        <v>0.0</v>
      </c>
      <c r="AB266">
        <v>0.0</v>
      </c>
      <c r="AC266">
        <v>0.0</v>
      </c>
      <c r="AD266">
        <v>0.0</v>
      </c>
      <c r="AE266">
        <v>0.0</v>
      </c>
      <c r="AF266">
        <v>1.0</v>
      </c>
      <c r="AG266">
        <v>0.0</v>
      </c>
      <c r="AH266">
        <v>0.0</v>
      </c>
      <c r="AI266">
        <v>0.0</v>
      </c>
      <c r="AJ266">
        <v>0.0</v>
      </c>
      <c r="AK266" t="s">
        <v>79</v>
      </c>
      <c r="AL266">
        <v>5.0</v>
      </c>
      <c r="AM266">
        <v>5.0</v>
      </c>
      <c r="AN266" s="14">
        <v>10.0</v>
      </c>
      <c r="AO266" s="14" t="s">
        <v>1443</v>
      </c>
      <c r="AP266" t="s">
        <v>101</v>
      </c>
      <c r="AQ266" s="14">
        <v>9.0</v>
      </c>
      <c r="AR266" s="14" t="s">
        <v>1444</v>
      </c>
      <c r="AS266" s="14" t="s">
        <v>1445</v>
      </c>
    </row>
    <row r="267">
      <c r="A267" s="14">
        <v>265.0</v>
      </c>
      <c r="B267">
        <v>1.0</v>
      </c>
      <c r="C267">
        <v>1.0</v>
      </c>
      <c r="D267">
        <v>0.0</v>
      </c>
      <c r="E267">
        <v>0.0</v>
      </c>
      <c r="F267">
        <v>0.0</v>
      </c>
      <c r="G267">
        <v>0.0</v>
      </c>
      <c r="H267" s="14">
        <v>32105.0</v>
      </c>
      <c r="I267" s="14">
        <v>30.0</v>
      </c>
      <c r="J267" s="14">
        <v>8.0</v>
      </c>
      <c r="K267" s="14">
        <v>15.0</v>
      </c>
      <c r="L267" s="14">
        <v>12.0</v>
      </c>
      <c r="M267" s="14">
        <v>3.0</v>
      </c>
      <c r="N267" s="14" t="s">
        <v>437</v>
      </c>
      <c r="O267" s="14">
        <v>0.0</v>
      </c>
      <c r="P267" s="14" t="s">
        <v>129</v>
      </c>
      <c r="R267" t="s">
        <v>129</v>
      </c>
      <c r="S267" t="s">
        <v>90</v>
      </c>
      <c r="T267" s="14">
        <v>1.0</v>
      </c>
      <c r="U267" t="s">
        <v>224</v>
      </c>
      <c r="V267" t="s">
        <v>111</v>
      </c>
      <c r="W267" t="s">
        <v>684</v>
      </c>
      <c r="X267" s="14">
        <v>3.0</v>
      </c>
      <c r="Y267" s="14" t="s">
        <v>1446</v>
      </c>
      <c r="Z267" s="14" t="s">
        <v>114</v>
      </c>
      <c r="AA267">
        <v>0.0</v>
      </c>
      <c r="AB267">
        <v>0.0</v>
      </c>
      <c r="AC267">
        <v>0.0</v>
      </c>
      <c r="AD267">
        <v>1.0</v>
      </c>
      <c r="AE267">
        <v>0.0</v>
      </c>
      <c r="AF267">
        <v>0.0</v>
      </c>
      <c r="AG267">
        <v>0.0</v>
      </c>
      <c r="AH267">
        <v>0.0</v>
      </c>
      <c r="AI267">
        <v>0.0</v>
      </c>
      <c r="AJ267">
        <v>0.0</v>
      </c>
      <c r="AK267" t="s">
        <v>97</v>
      </c>
      <c r="AL267">
        <v>6.0</v>
      </c>
      <c r="AM267">
        <v>6.0</v>
      </c>
      <c r="AN267" s="14">
        <v>8.0</v>
      </c>
      <c r="AO267" s="14" t="s">
        <v>1447</v>
      </c>
      <c r="AP267" t="s">
        <v>101</v>
      </c>
      <c r="AQ267" s="14">
        <v>10.0</v>
      </c>
      <c r="AR267" s="14" t="s">
        <v>1448</v>
      </c>
      <c r="AT267" s="14" t="s">
        <v>1449</v>
      </c>
    </row>
    <row r="268">
      <c r="A268" s="14">
        <v>266.0</v>
      </c>
      <c r="B268">
        <v>1.0</v>
      </c>
      <c r="C268">
        <v>1.0</v>
      </c>
      <c r="D268">
        <v>0.0</v>
      </c>
      <c r="E268">
        <v>0.0</v>
      </c>
      <c r="F268">
        <v>1.0</v>
      </c>
      <c r="G268">
        <v>0.0</v>
      </c>
      <c r="H268" s="14">
        <v>31253.0</v>
      </c>
      <c r="I268" s="14">
        <v>33.0</v>
      </c>
      <c r="J268" s="14">
        <v>6.0</v>
      </c>
      <c r="K268" s="14">
        <v>270.0</v>
      </c>
      <c r="L268" s="14">
        <v>9.0</v>
      </c>
      <c r="M268" s="14">
        <v>2.0</v>
      </c>
      <c r="N268" s="14" t="s">
        <v>167</v>
      </c>
      <c r="O268" s="14">
        <v>0.0</v>
      </c>
      <c r="P268" s="14" t="s">
        <v>71</v>
      </c>
      <c r="R268" t="s">
        <v>71</v>
      </c>
      <c r="S268" t="s">
        <v>135</v>
      </c>
      <c r="T268" s="14">
        <v>1.0</v>
      </c>
      <c r="U268" t="s">
        <v>315</v>
      </c>
      <c r="V268" t="s">
        <v>111</v>
      </c>
      <c r="W268" t="s">
        <v>322</v>
      </c>
      <c r="X268" s="14">
        <v>7.0</v>
      </c>
      <c r="Y268" s="14" t="s">
        <v>1450</v>
      </c>
      <c r="Z268" s="14" t="s">
        <v>114</v>
      </c>
      <c r="AA268">
        <v>0.0</v>
      </c>
      <c r="AB268">
        <v>0.0</v>
      </c>
      <c r="AC268">
        <v>1.0</v>
      </c>
      <c r="AD268">
        <v>0.0</v>
      </c>
      <c r="AE268">
        <v>0.0</v>
      </c>
      <c r="AF268">
        <v>0.0</v>
      </c>
      <c r="AG268">
        <v>0.0</v>
      </c>
      <c r="AH268">
        <v>0.0</v>
      </c>
      <c r="AI268">
        <v>0.0</v>
      </c>
      <c r="AJ268">
        <v>1.0</v>
      </c>
      <c r="AK268" t="s">
        <v>116</v>
      </c>
      <c r="AL268">
        <v>6.0</v>
      </c>
      <c r="AM268">
        <v>4.0</v>
      </c>
      <c r="AN268" s="14">
        <v>100.0</v>
      </c>
      <c r="AO268" s="14" t="s">
        <v>1452</v>
      </c>
      <c r="AP268" t="s">
        <v>84</v>
      </c>
      <c r="AQ268" s="14">
        <v>8.0</v>
      </c>
      <c r="AR268" s="14" t="s">
        <v>1453</v>
      </c>
    </row>
    <row r="269" hidden="1">
      <c r="A269" s="14">
        <v>267.0</v>
      </c>
      <c r="B269">
        <v>1.0</v>
      </c>
      <c r="C269">
        <v>0.0</v>
      </c>
      <c r="D269">
        <v>0.0</v>
      </c>
      <c r="E269">
        <v>0.0</v>
      </c>
      <c r="F269">
        <v>0.0</v>
      </c>
      <c r="G269">
        <v>0.0</v>
      </c>
      <c r="H269" s="14">
        <v>35274.0</v>
      </c>
      <c r="I269" s="14">
        <v>22.0</v>
      </c>
      <c r="J269" s="14">
        <v>6.0</v>
      </c>
      <c r="K269" s="14">
        <v>20.0</v>
      </c>
      <c r="L269" s="14">
        <v>12.0</v>
      </c>
      <c r="M269" s="14">
        <v>10.0</v>
      </c>
      <c r="N269" s="14" t="s">
        <v>291</v>
      </c>
      <c r="O269" s="14">
        <v>0.0</v>
      </c>
      <c r="P269" s="14" t="s">
        <v>89</v>
      </c>
      <c r="R269" t="s">
        <v>89</v>
      </c>
      <c r="S269" t="s">
        <v>130</v>
      </c>
      <c r="T269" s="14">
        <v>0.0</v>
      </c>
      <c r="Z269" s="14" t="s">
        <v>78</v>
      </c>
      <c r="AA269">
        <v>0.0</v>
      </c>
      <c r="AB269">
        <v>0.0</v>
      </c>
      <c r="AC269">
        <v>0.0</v>
      </c>
      <c r="AD269">
        <v>0.0</v>
      </c>
      <c r="AE269">
        <v>0.0</v>
      </c>
      <c r="AF269">
        <v>0.0</v>
      </c>
      <c r="AG269">
        <v>0.0</v>
      </c>
      <c r="AH269">
        <v>0.0</v>
      </c>
      <c r="AI269">
        <v>1.0</v>
      </c>
      <c r="AJ269">
        <v>0.0</v>
      </c>
      <c r="AP269" t="s">
        <v>101</v>
      </c>
      <c r="AQ269" s="14">
        <v>10.0</v>
      </c>
      <c r="AR269" s="14" t="s">
        <v>1454</v>
      </c>
      <c r="AS269" s="14" t="s">
        <v>1455</v>
      </c>
      <c r="AT269" s="14" t="s">
        <v>1456</v>
      </c>
    </row>
    <row r="270" hidden="1">
      <c r="A270" s="14">
        <v>268.0</v>
      </c>
      <c r="B270">
        <v>0.0</v>
      </c>
      <c r="C270">
        <v>1.0</v>
      </c>
      <c r="D270">
        <v>1.0</v>
      </c>
      <c r="E270">
        <v>0.0</v>
      </c>
      <c r="F270">
        <v>1.0</v>
      </c>
      <c r="G270">
        <v>0.0</v>
      </c>
      <c r="H270" s="14">
        <v>32057.0</v>
      </c>
      <c r="I270" s="14">
        <v>30.0</v>
      </c>
      <c r="J270" s="14">
        <v>6.0</v>
      </c>
      <c r="K270" s="14">
        <v>60.0</v>
      </c>
      <c r="L270" s="14">
        <v>7.0</v>
      </c>
      <c r="M270" s="14">
        <v>4.0</v>
      </c>
      <c r="N270" s="14" t="s">
        <v>128</v>
      </c>
      <c r="O270" s="14">
        <v>1.0</v>
      </c>
      <c r="P270" s="14" t="s">
        <v>89</v>
      </c>
      <c r="R270" t="s">
        <v>89</v>
      </c>
      <c r="S270" t="s">
        <v>130</v>
      </c>
      <c r="T270" s="14">
        <v>1.0</v>
      </c>
      <c r="U270" t="s">
        <v>515</v>
      </c>
      <c r="V270" t="s">
        <v>1457</v>
      </c>
      <c r="W270" t="s">
        <v>1458</v>
      </c>
      <c r="X270" s="14">
        <v>7.0</v>
      </c>
      <c r="Y270" s="14" t="s">
        <v>1459</v>
      </c>
      <c r="Z270" s="14" t="s">
        <v>96</v>
      </c>
      <c r="AA270">
        <v>0.0</v>
      </c>
      <c r="AB270">
        <v>0.0</v>
      </c>
      <c r="AC270">
        <v>0.0</v>
      </c>
      <c r="AD270">
        <v>0.0</v>
      </c>
      <c r="AE270">
        <v>0.0</v>
      </c>
      <c r="AF270">
        <v>0.0</v>
      </c>
      <c r="AG270">
        <v>0.0</v>
      </c>
      <c r="AH270">
        <v>0.0</v>
      </c>
      <c r="AI270">
        <v>1.0</v>
      </c>
      <c r="AJ270">
        <v>0.0</v>
      </c>
      <c r="AP270" t="s">
        <v>101</v>
      </c>
      <c r="AQ270" s="14">
        <v>10.0</v>
      </c>
      <c r="AR270" s="14" t="s">
        <v>1460</v>
      </c>
      <c r="AS270" s="14" t="s">
        <v>1461</v>
      </c>
      <c r="AT270" s="14" t="s">
        <v>1462</v>
      </c>
    </row>
    <row r="271">
      <c r="A271" s="14">
        <v>269.0</v>
      </c>
      <c r="B271">
        <v>0.0</v>
      </c>
      <c r="C271">
        <v>0.0</v>
      </c>
      <c r="D271">
        <v>0.0</v>
      </c>
      <c r="E271">
        <v>1.0</v>
      </c>
      <c r="F271">
        <v>1.0</v>
      </c>
      <c r="G271">
        <v>0.0</v>
      </c>
      <c r="H271" s="14">
        <v>22548.0</v>
      </c>
      <c r="I271" s="14">
        <v>56.0</v>
      </c>
      <c r="J271" s="14">
        <v>6.0</v>
      </c>
      <c r="K271" s="14">
        <v>0.0</v>
      </c>
      <c r="L271" s="14">
        <v>15.0</v>
      </c>
      <c r="M271" s="14">
        <v>26.0</v>
      </c>
      <c r="N271" s="14" t="s">
        <v>291</v>
      </c>
      <c r="O271" s="14">
        <v>1.0</v>
      </c>
      <c r="P271" s="14" t="s">
        <v>129</v>
      </c>
      <c r="R271" t="s">
        <v>129</v>
      </c>
      <c r="S271" t="s">
        <v>130</v>
      </c>
      <c r="T271" s="14">
        <v>1.0</v>
      </c>
      <c r="U271" t="s">
        <v>631</v>
      </c>
      <c r="V271" t="s">
        <v>147</v>
      </c>
      <c r="W271" t="s">
        <v>684</v>
      </c>
      <c r="X271" s="14">
        <v>33.0</v>
      </c>
      <c r="Y271" s="14" t="s">
        <v>1463</v>
      </c>
      <c r="Z271" s="14" t="s">
        <v>78</v>
      </c>
      <c r="AA271">
        <v>0.0</v>
      </c>
      <c r="AB271">
        <v>0.0</v>
      </c>
      <c r="AC271">
        <v>0.0</v>
      </c>
      <c r="AD271">
        <v>0.0</v>
      </c>
      <c r="AE271">
        <v>0.0</v>
      </c>
      <c r="AF271">
        <v>1.0</v>
      </c>
      <c r="AG271">
        <v>0.0</v>
      </c>
      <c r="AH271">
        <v>0.0</v>
      </c>
      <c r="AI271">
        <v>0.0</v>
      </c>
      <c r="AJ271">
        <v>0.0</v>
      </c>
      <c r="AK271" t="s">
        <v>79</v>
      </c>
      <c r="AL271">
        <v>20.0</v>
      </c>
      <c r="AM271">
        <v>10.0</v>
      </c>
      <c r="AN271" s="14">
        <v>36.0</v>
      </c>
      <c r="AO271" s="14" t="s">
        <v>1464</v>
      </c>
      <c r="AP271" t="s">
        <v>1465</v>
      </c>
      <c r="AQ271" s="14">
        <v>7.0</v>
      </c>
      <c r="AR271" s="14" t="s">
        <v>1466</v>
      </c>
      <c r="AS271" s="14" t="s">
        <v>1467</v>
      </c>
      <c r="AT271" s="14" t="s">
        <v>1468</v>
      </c>
    </row>
    <row r="272">
      <c r="A272" s="14">
        <v>270.0</v>
      </c>
      <c r="B272">
        <v>0.0</v>
      </c>
      <c r="C272">
        <v>0.0</v>
      </c>
      <c r="D272">
        <v>0.0</v>
      </c>
      <c r="E272">
        <v>1.0</v>
      </c>
      <c r="F272">
        <v>1.0</v>
      </c>
      <c r="G272">
        <v>0.0</v>
      </c>
      <c r="H272" s="14">
        <v>32996.0</v>
      </c>
      <c r="I272" s="14">
        <v>28.0</v>
      </c>
      <c r="J272" s="14">
        <v>6.0</v>
      </c>
      <c r="K272" s="14">
        <v>30.0</v>
      </c>
      <c r="L272" s="14">
        <v>8.0</v>
      </c>
      <c r="M272" s="14">
        <v>10.0</v>
      </c>
      <c r="N272" s="14" t="s">
        <v>437</v>
      </c>
      <c r="O272" s="14">
        <v>1.0</v>
      </c>
      <c r="P272" s="14" t="s">
        <v>193</v>
      </c>
      <c r="R272" t="s">
        <v>193</v>
      </c>
      <c r="S272" t="s">
        <v>72</v>
      </c>
      <c r="T272" s="14">
        <v>1.0</v>
      </c>
      <c r="U272" t="s">
        <v>1234</v>
      </c>
      <c r="V272" t="s">
        <v>111</v>
      </c>
      <c r="W272" t="s">
        <v>123</v>
      </c>
      <c r="X272" s="14">
        <v>3.0</v>
      </c>
      <c r="Y272" s="14" t="s">
        <v>1469</v>
      </c>
      <c r="Z272" s="14" t="s">
        <v>78</v>
      </c>
      <c r="AA272">
        <v>0.0</v>
      </c>
      <c r="AB272">
        <v>0.0</v>
      </c>
      <c r="AC272">
        <v>1.0</v>
      </c>
      <c r="AD272">
        <v>1.0</v>
      </c>
      <c r="AE272">
        <v>0.0</v>
      </c>
      <c r="AF272">
        <v>0.0</v>
      </c>
      <c r="AG272">
        <v>0.0</v>
      </c>
      <c r="AH272">
        <v>0.0</v>
      </c>
      <c r="AI272">
        <v>0.0</v>
      </c>
      <c r="AJ272">
        <v>0.0</v>
      </c>
      <c r="AK272" t="s">
        <v>116</v>
      </c>
      <c r="AL272">
        <v>3.0</v>
      </c>
      <c r="AM272">
        <v>2.0</v>
      </c>
      <c r="AN272" s="14">
        <v>20.0</v>
      </c>
      <c r="AO272" s="14" t="s">
        <v>1470</v>
      </c>
      <c r="AP272" t="s">
        <v>101</v>
      </c>
      <c r="AQ272" s="14">
        <v>7.0</v>
      </c>
      <c r="AR272" s="14" t="s">
        <v>1471</v>
      </c>
      <c r="AS272" s="14" t="s">
        <v>299</v>
      </c>
      <c r="AT272" s="14" t="s">
        <v>392</v>
      </c>
    </row>
    <row r="273">
      <c r="A273" s="14">
        <v>271.0</v>
      </c>
      <c r="B273">
        <v>1.0</v>
      </c>
      <c r="C273">
        <v>1.0</v>
      </c>
      <c r="D273">
        <v>0.0</v>
      </c>
      <c r="E273">
        <v>0.0</v>
      </c>
      <c r="F273">
        <v>1.0</v>
      </c>
      <c r="G273">
        <v>0.0</v>
      </c>
      <c r="H273" s="14">
        <v>27656.0</v>
      </c>
      <c r="I273" s="14">
        <v>42.0</v>
      </c>
      <c r="J273" s="14">
        <v>8.0</v>
      </c>
      <c r="K273" s="14">
        <v>0.0</v>
      </c>
      <c r="L273" s="14">
        <v>10.0</v>
      </c>
      <c r="M273" s="14">
        <v>10.0</v>
      </c>
      <c r="N273" s="14" t="s">
        <v>87</v>
      </c>
      <c r="O273" s="14">
        <v>1.0</v>
      </c>
      <c r="P273" s="14" t="s">
        <v>89</v>
      </c>
      <c r="R273" t="s">
        <v>89</v>
      </c>
      <c r="S273" t="s">
        <v>130</v>
      </c>
      <c r="T273" s="14">
        <v>1.0</v>
      </c>
      <c r="U273" t="s">
        <v>195</v>
      </c>
      <c r="V273" t="s">
        <v>207</v>
      </c>
      <c r="W273" t="s">
        <v>123</v>
      </c>
      <c r="X273" s="14">
        <v>18.0</v>
      </c>
      <c r="Y273" s="14" t="s">
        <v>1472</v>
      </c>
      <c r="Z273" s="14" t="s">
        <v>114</v>
      </c>
      <c r="AA273">
        <v>0.0</v>
      </c>
      <c r="AB273">
        <v>0.0</v>
      </c>
      <c r="AC273">
        <v>0.0</v>
      </c>
      <c r="AD273">
        <v>0.0</v>
      </c>
      <c r="AE273">
        <v>0.0</v>
      </c>
      <c r="AF273">
        <v>1.0</v>
      </c>
      <c r="AG273">
        <v>0.0</v>
      </c>
      <c r="AH273">
        <v>0.0</v>
      </c>
      <c r="AI273">
        <v>0.0</v>
      </c>
      <c r="AJ273">
        <v>0.0</v>
      </c>
      <c r="AK273" t="s">
        <v>116</v>
      </c>
      <c r="AL273">
        <v>4.0</v>
      </c>
      <c r="AM273">
        <v>30.0</v>
      </c>
      <c r="AN273" s="14">
        <v>50.0</v>
      </c>
      <c r="AO273" s="14" t="s">
        <v>1473</v>
      </c>
      <c r="AP273" t="s">
        <v>101</v>
      </c>
      <c r="AQ273" s="14">
        <v>10.0</v>
      </c>
      <c r="AR273" s="14" t="s">
        <v>1474</v>
      </c>
      <c r="AS273" s="14" t="s">
        <v>1475</v>
      </c>
      <c r="AT273" s="14" t="s">
        <v>1476</v>
      </c>
    </row>
    <row r="274">
      <c r="A274" s="14">
        <v>272.0</v>
      </c>
      <c r="B274">
        <v>0.0</v>
      </c>
      <c r="C274">
        <v>0.0</v>
      </c>
      <c r="D274">
        <v>0.0</v>
      </c>
      <c r="E274">
        <v>0.0</v>
      </c>
      <c r="F274">
        <v>1.0</v>
      </c>
      <c r="G274">
        <v>0.0</v>
      </c>
      <c r="H274" s="14">
        <v>30771.0</v>
      </c>
      <c r="I274" s="14">
        <v>34.0</v>
      </c>
      <c r="J274" s="14">
        <v>8.0</v>
      </c>
      <c r="K274" s="14">
        <v>0.0</v>
      </c>
      <c r="L274" s="14">
        <v>10.0</v>
      </c>
      <c r="M274" s="14">
        <v>2.0</v>
      </c>
      <c r="N274" s="14" t="s">
        <v>87</v>
      </c>
      <c r="O274" s="14">
        <v>0.0</v>
      </c>
      <c r="P274" s="14" t="s">
        <v>172</v>
      </c>
      <c r="R274" t="s">
        <v>172</v>
      </c>
      <c r="S274" t="s">
        <v>90</v>
      </c>
      <c r="T274" s="14">
        <v>1.0</v>
      </c>
      <c r="U274" t="s">
        <v>315</v>
      </c>
      <c r="V274" t="s">
        <v>111</v>
      </c>
      <c r="W274" t="s">
        <v>123</v>
      </c>
      <c r="X274" s="14">
        <v>14.0</v>
      </c>
      <c r="Y274" s="14" t="s">
        <v>1477</v>
      </c>
      <c r="Z274" s="14" t="s">
        <v>78</v>
      </c>
      <c r="AA274">
        <v>0.0</v>
      </c>
      <c r="AB274">
        <v>0.0</v>
      </c>
      <c r="AC274">
        <v>0.0</v>
      </c>
      <c r="AD274">
        <v>0.0</v>
      </c>
      <c r="AE274">
        <v>0.0</v>
      </c>
      <c r="AF274">
        <v>1.0</v>
      </c>
      <c r="AG274">
        <v>0.0</v>
      </c>
      <c r="AH274">
        <v>0.0</v>
      </c>
      <c r="AI274">
        <v>0.0</v>
      </c>
      <c r="AJ274">
        <v>0.0</v>
      </c>
      <c r="AK274" t="s">
        <v>97</v>
      </c>
      <c r="AL274">
        <v>6.0</v>
      </c>
      <c r="AM274">
        <v>2.0</v>
      </c>
      <c r="AN274" s="14">
        <v>12.0</v>
      </c>
      <c r="AO274" s="14" t="s">
        <v>1478</v>
      </c>
      <c r="AP274" t="s">
        <v>292</v>
      </c>
      <c r="AQ274" s="14">
        <v>8.0</v>
      </c>
      <c r="AR274" s="14" t="s">
        <v>1479</v>
      </c>
      <c r="AS274" s="14" t="s">
        <v>1480</v>
      </c>
      <c r="AT274" s="14" t="s">
        <v>1481</v>
      </c>
    </row>
    <row r="275">
      <c r="A275" s="14">
        <v>273.0</v>
      </c>
      <c r="B275">
        <v>0.0</v>
      </c>
      <c r="C275">
        <v>0.0</v>
      </c>
      <c r="D275">
        <v>0.0</v>
      </c>
      <c r="E275">
        <v>0.0</v>
      </c>
      <c r="F275">
        <v>1.0</v>
      </c>
      <c r="G275">
        <v>0.0</v>
      </c>
      <c r="H275" s="14">
        <v>32356.0</v>
      </c>
      <c r="I275" s="14">
        <v>30.0</v>
      </c>
      <c r="J275" s="14">
        <v>7.0</v>
      </c>
      <c r="K275" s="14">
        <v>50.0</v>
      </c>
      <c r="L275" s="14">
        <v>10.0</v>
      </c>
      <c r="M275" s="14">
        <v>10.0</v>
      </c>
      <c r="N275" s="14" t="s">
        <v>327</v>
      </c>
      <c r="O275" s="14">
        <v>0.0</v>
      </c>
      <c r="P275" s="14" t="s">
        <v>89</v>
      </c>
      <c r="R275" t="s">
        <v>89</v>
      </c>
      <c r="S275" t="s">
        <v>130</v>
      </c>
      <c r="T275" s="14">
        <v>1.0</v>
      </c>
      <c r="U275" t="s">
        <v>315</v>
      </c>
      <c r="V275" t="s">
        <v>111</v>
      </c>
      <c r="W275" t="s">
        <v>228</v>
      </c>
      <c r="X275" s="14">
        <v>7.0</v>
      </c>
      <c r="Z275" s="14" t="s">
        <v>114</v>
      </c>
      <c r="AA275">
        <v>0.0</v>
      </c>
      <c r="AB275">
        <v>0.0</v>
      </c>
      <c r="AC275">
        <v>0.0</v>
      </c>
      <c r="AD275">
        <v>1.0</v>
      </c>
      <c r="AE275">
        <v>0.0</v>
      </c>
      <c r="AF275">
        <v>0.0</v>
      </c>
      <c r="AG275">
        <v>0.0</v>
      </c>
      <c r="AH275">
        <v>0.0</v>
      </c>
      <c r="AI275">
        <v>0.0</v>
      </c>
      <c r="AJ275">
        <v>0.0</v>
      </c>
      <c r="AK275" t="s">
        <v>97</v>
      </c>
      <c r="AL275">
        <v>3.0</v>
      </c>
      <c r="AM275">
        <v>2.0</v>
      </c>
      <c r="AN275" s="14">
        <v>8.0</v>
      </c>
      <c r="AO275" s="14" t="s">
        <v>1482</v>
      </c>
      <c r="AP275" t="s">
        <v>84</v>
      </c>
      <c r="AQ275" s="14">
        <v>10.0</v>
      </c>
      <c r="AR275" s="14" t="s">
        <v>1483</v>
      </c>
    </row>
    <row r="276">
      <c r="A276" s="14">
        <v>274.0</v>
      </c>
      <c r="B276">
        <v>0.0</v>
      </c>
      <c r="C276">
        <v>1.0</v>
      </c>
      <c r="D276">
        <v>0.0</v>
      </c>
      <c r="E276">
        <v>0.0</v>
      </c>
      <c r="F276">
        <v>1.0</v>
      </c>
      <c r="G276">
        <v>0.0</v>
      </c>
      <c r="H276" s="14">
        <v>32492.0</v>
      </c>
      <c r="I276" s="14">
        <v>29.0</v>
      </c>
      <c r="J276" s="14">
        <v>7.0</v>
      </c>
      <c r="K276" s="14">
        <v>120.0</v>
      </c>
      <c r="L276" s="14">
        <v>11.0</v>
      </c>
      <c r="M276" s="14">
        <v>6.0</v>
      </c>
      <c r="N276" s="14" t="s">
        <v>128</v>
      </c>
      <c r="O276" s="14">
        <v>1.0</v>
      </c>
      <c r="P276" s="14" t="s">
        <v>89</v>
      </c>
      <c r="R276" t="s">
        <v>89</v>
      </c>
      <c r="S276" t="s">
        <v>72</v>
      </c>
      <c r="T276" s="14">
        <v>1.0</v>
      </c>
      <c r="U276" t="s">
        <v>315</v>
      </c>
      <c r="V276" t="s">
        <v>111</v>
      </c>
      <c r="W276" t="s">
        <v>123</v>
      </c>
      <c r="X276" s="14">
        <v>3.0</v>
      </c>
      <c r="Y276" s="14" t="s">
        <v>1484</v>
      </c>
      <c r="Z276" s="14" t="s">
        <v>78</v>
      </c>
      <c r="AA276">
        <v>0.0</v>
      </c>
      <c r="AB276">
        <v>0.0</v>
      </c>
      <c r="AC276">
        <v>0.0</v>
      </c>
      <c r="AD276">
        <v>0.0</v>
      </c>
      <c r="AE276">
        <v>0.0</v>
      </c>
      <c r="AF276">
        <v>1.0</v>
      </c>
      <c r="AG276">
        <v>0.0</v>
      </c>
      <c r="AH276">
        <v>0.0</v>
      </c>
      <c r="AI276">
        <v>0.0</v>
      </c>
      <c r="AJ276">
        <v>0.0</v>
      </c>
      <c r="AK276" t="s">
        <v>97</v>
      </c>
      <c r="AL276">
        <v>6.0</v>
      </c>
      <c r="AM276">
        <v>3.0</v>
      </c>
      <c r="AN276" s="14">
        <v>72.0</v>
      </c>
      <c r="AO276" s="14" t="s">
        <v>1485</v>
      </c>
      <c r="AP276" t="s">
        <v>292</v>
      </c>
      <c r="AQ276" s="14">
        <v>9.0</v>
      </c>
      <c r="AR276" s="14" t="s">
        <v>1486</v>
      </c>
      <c r="AS276" s="14" t="s">
        <v>1487</v>
      </c>
      <c r="AT276" s="14" t="s">
        <v>1488</v>
      </c>
    </row>
    <row r="277">
      <c r="A277" s="14">
        <v>275.0</v>
      </c>
      <c r="B277">
        <v>0.0</v>
      </c>
      <c r="C277">
        <v>1.0</v>
      </c>
      <c r="D277">
        <v>0.0</v>
      </c>
      <c r="E277">
        <v>0.0</v>
      </c>
      <c r="F277">
        <v>0.0</v>
      </c>
      <c r="G277">
        <v>0.0</v>
      </c>
      <c r="H277" s="14">
        <v>31335.0</v>
      </c>
      <c r="I277" s="14">
        <v>32.0</v>
      </c>
      <c r="J277" s="14">
        <v>7.0</v>
      </c>
      <c r="K277" s="14">
        <v>30.0</v>
      </c>
      <c r="L277" s="14">
        <v>11.0</v>
      </c>
      <c r="M277" s="14">
        <v>5.0</v>
      </c>
      <c r="N277" s="14" t="s">
        <v>192</v>
      </c>
      <c r="O277" s="14">
        <v>0.0</v>
      </c>
      <c r="P277" s="14" t="s">
        <v>71</v>
      </c>
      <c r="R277" t="s">
        <v>71</v>
      </c>
      <c r="S277" t="s">
        <v>72</v>
      </c>
      <c r="T277" s="14">
        <v>1.0</v>
      </c>
      <c r="U277" t="s">
        <v>35</v>
      </c>
      <c r="V277" t="s">
        <v>111</v>
      </c>
      <c r="W277" t="s">
        <v>322</v>
      </c>
      <c r="X277" s="14">
        <v>4.0</v>
      </c>
      <c r="Y277" s="14" t="s">
        <v>1489</v>
      </c>
      <c r="Z277" s="14" t="s">
        <v>114</v>
      </c>
      <c r="AA277">
        <v>1.0</v>
      </c>
      <c r="AB277">
        <v>1.0</v>
      </c>
      <c r="AC277">
        <v>0.0</v>
      </c>
      <c r="AD277">
        <v>0.0</v>
      </c>
      <c r="AE277">
        <v>0.0</v>
      </c>
      <c r="AF277">
        <v>0.0</v>
      </c>
      <c r="AG277">
        <v>0.0</v>
      </c>
      <c r="AH277">
        <v>0.0</v>
      </c>
      <c r="AI277">
        <v>0.0</v>
      </c>
      <c r="AJ277">
        <v>0.0</v>
      </c>
      <c r="AK277" t="s">
        <v>237</v>
      </c>
      <c r="AL277">
        <v>3.0</v>
      </c>
      <c r="AM277">
        <v>5.0</v>
      </c>
      <c r="AN277" s="14">
        <v>60.0</v>
      </c>
      <c r="AO277" s="14" t="s">
        <v>1490</v>
      </c>
      <c r="AP277" t="s">
        <v>101</v>
      </c>
      <c r="AQ277" s="14">
        <v>7.0</v>
      </c>
      <c r="AR277" s="14" t="s">
        <v>1491</v>
      </c>
      <c r="AS277" s="14" t="s">
        <v>1492</v>
      </c>
      <c r="AT277" s="14" t="s">
        <v>392</v>
      </c>
    </row>
    <row r="278">
      <c r="A278" s="14">
        <v>276.0</v>
      </c>
      <c r="B278">
        <v>1.0</v>
      </c>
      <c r="C278">
        <v>0.0</v>
      </c>
      <c r="D278">
        <v>0.0</v>
      </c>
      <c r="E278">
        <v>0.0</v>
      </c>
      <c r="F278">
        <v>0.0</v>
      </c>
      <c r="G278">
        <v>0.0</v>
      </c>
      <c r="H278" s="14">
        <v>32604.0</v>
      </c>
      <c r="I278" s="14">
        <v>29.0</v>
      </c>
      <c r="J278" s="14">
        <v>8.0</v>
      </c>
      <c r="K278" s="14">
        <v>60.0</v>
      </c>
      <c r="L278" s="14">
        <v>13.0</v>
      </c>
      <c r="M278" s="14">
        <v>3.0</v>
      </c>
      <c r="N278" s="14" t="s">
        <v>134</v>
      </c>
      <c r="O278" s="14">
        <v>1.0</v>
      </c>
      <c r="P278" s="14" t="s">
        <v>108</v>
      </c>
      <c r="R278" t="s">
        <v>108</v>
      </c>
      <c r="S278" t="s">
        <v>90</v>
      </c>
      <c r="T278" s="14">
        <v>1.0</v>
      </c>
      <c r="U278" t="s">
        <v>315</v>
      </c>
      <c r="V278" t="s">
        <v>111</v>
      </c>
      <c r="W278" t="s">
        <v>407</v>
      </c>
      <c r="X278" s="14">
        <v>5.0</v>
      </c>
      <c r="Y278" s="14" t="s">
        <v>1493</v>
      </c>
      <c r="Z278" s="14" t="s">
        <v>78</v>
      </c>
      <c r="AA278">
        <v>0.0</v>
      </c>
      <c r="AB278">
        <v>0.0</v>
      </c>
      <c r="AC278">
        <v>0.0</v>
      </c>
      <c r="AD278">
        <v>0.0</v>
      </c>
      <c r="AE278">
        <v>0.0</v>
      </c>
      <c r="AF278">
        <v>0.0</v>
      </c>
      <c r="AG278">
        <v>0.0</v>
      </c>
      <c r="AH278">
        <v>0.0</v>
      </c>
      <c r="AI278">
        <v>0.0</v>
      </c>
      <c r="AJ278">
        <v>1.0</v>
      </c>
      <c r="AK278" t="s">
        <v>79</v>
      </c>
      <c r="AL278">
        <v>3.0</v>
      </c>
      <c r="AM278">
        <v>6.0</v>
      </c>
      <c r="AN278" s="14">
        <v>12.0</v>
      </c>
      <c r="AO278" s="14" t="s">
        <v>1495</v>
      </c>
      <c r="AP278" t="s">
        <v>101</v>
      </c>
      <c r="AQ278" s="14">
        <v>10.0</v>
      </c>
      <c r="AR278" s="14" t="s">
        <v>1496</v>
      </c>
      <c r="AS278" s="14" t="s">
        <v>1497</v>
      </c>
      <c r="AT278" s="14" t="s">
        <v>1498</v>
      </c>
    </row>
    <row r="279">
      <c r="A279" s="14">
        <v>277.0</v>
      </c>
      <c r="B279">
        <v>0.0</v>
      </c>
      <c r="C279">
        <v>1.0</v>
      </c>
      <c r="D279">
        <v>0.0</v>
      </c>
      <c r="E279">
        <v>0.0</v>
      </c>
      <c r="F279">
        <v>1.0</v>
      </c>
      <c r="G279">
        <v>0.0</v>
      </c>
      <c r="H279" s="14">
        <v>33046.0</v>
      </c>
      <c r="I279" s="14">
        <v>28.0</v>
      </c>
      <c r="J279" s="14">
        <v>9.0</v>
      </c>
      <c r="K279" s="14">
        <v>0.0</v>
      </c>
      <c r="L279" s="14">
        <v>10.0</v>
      </c>
      <c r="M279" s="14">
        <v>10.0</v>
      </c>
      <c r="N279" s="14" t="s">
        <v>120</v>
      </c>
      <c r="O279" s="14">
        <v>0.0</v>
      </c>
      <c r="P279" s="14" t="s">
        <v>71</v>
      </c>
      <c r="R279" t="s">
        <v>71</v>
      </c>
      <c r="S279" t="s">
        <v>135</v>
      </c>
      <c r="T279" s="14">
        <v>1.0</v>
      </c>
      <c r="U279" t="s">
        <v>91</v>
      </c>
      <c r="V279" t="s">
        <v>122</v>
      </c>
      <c r="W279" t="s">
        <v>76</v>
      </c>
      <c r="X279" s="14">
        <v>3.0</v>
      </c>
      <c r="Y279" s="14" t="s">
        <v>1499</v>
      </c>
      <c r="Z279" s="14" t="s">
        <v>96</v>
      </c>
      <c r="AA279">
        <v>0.0</v>
      </c>
      <c r="AB279">
        <v>0.0</v>
      </c>
      <c r="AC279">
        <v>0.0</v>
      </c>
      <c r="AD279">
        <v>0.0</v>
      </c>
      <c r="AE279">
        <v>0.0</v>
      </c>
      <c r="AF279">
        <v>1.0</v>
      </c>
      <c r="AG279">
        <v>0.0</v>
      </c>
      <c r="AH279">
        <v>0.0</v>
      </c>
      <c r="AI279">
        <v>0.0</v>
      </c>
      <c r="AJ279">
        <v>0.0</v>
      </c>
      <c r="AK279" t="s">
        <v>79</v>
      </c>
      <c r="AL279">
        <v>4.0</v>
      </c>
      <c r="AM279">
        <v>3.0</v>
      </c>
      <c r="AN279" s="14">
        <v>6.0</v>
      </c>
      <c r="AO279" s="14" t="s">
        <v>1500</v>
      </c>
      <c r="AP279" t="s">
        <v>84</v>
      </c>
      <c r="AQ279" s="14">
        <v>8.0</v>
      </c>
      <c r="AR279" s="14" t="s">
        <v>1501</v>
      </c>
      <c r="AS279" s="14" t="s">
        <v>1502</v>
      </c>
      <c r="AT279" s="14" t="s">
        <v>1503</v>
      </c>
    </row>
    <row r="280">
      <c r="A280" s="14">
        <v>278.0</v>
      </c>
      <c r="B280">
        <v>1.0</v>
      </c>
      <c r="C280">
        <v>0.0</v>
      </c>
      <c r="D280">
        <v>0.0</v>
      </c>
      <c r="E280">
        <v>0.0</v>
      </c>
      <c r="F280">
        <v>0.0</v>
      </c>
      <c r="G280">
        <v>0.0</v>
      </c>
      <c r="H280" s="14">
        <v>28811.0</v>
      </c>
      <c r="I280" s="14">
        <v>39.0</v>
      </c>
      <c r="J280" s="14">
        <v>7.0</v>
      </c>
      <c r="K280" s="14">
        <v>30.0</v>
      </c>
      <c r="L280" s="14">
        <v>14.0</v>
      </c>
      <c r="M280" s="14">
        <v>6.0</v>
      </c>
      <c r="N280" s="14" t="s">
        <v>437</v>
      </c>
      <c r="O280" s="14">
        <v>1.0</v>
      </c>
      <c r="P280" s="14" t="s">
        <v>71</v>
      </c>
      <c r="R280" t="s">
        <v>71</v>
      </c>
      <c r="S280" t="s">
        <v>72</v>
      </c>
      <c r="T280" s="14">
        <v>1.0</v>
      </c>
      <c r="U280" t="s">
        <v>110</v>
      </c>
      <c r="V280" t="s">
        <v>207</v>
      </c>
      <c r="W280" t="s">
        <v>123</v>
      </c>
      <c r="X280" s="14">
        <v>16.0</v>
      </c>
      <c r="Y280" s="14" t="s">
        <v>1504</v>
      </c>
      <c r="Z280" s="14" t="s">
        <v>78</v>
      </c>
      <c r="AA280">
        <v>0.0</v>
      </c>
      <c r="AB280">
        <v>0.0</v>
      </c>
      <c r="AC280">
        <v>0.0</v>
      </c>
      <c r="AD280">
        <v>0.0</v>
      </c>
      <c r="AE280">
        <v>1.0</v>
      </c>
      <c r="AF280">
        <v>0.0</v>
      </c>
      <c r="AG280">
        <v>0.0</v>
      </c>
      <c r="AH280">
        <v>0.0</v>
      </c>
      <c r="AI280">
        <v>0.0</v>
      </c>
      <c r="AJ280">
        <v>0.0</v>
      </c>
      <c r="AK280" t="s">
        <v>237</v>
      </c>
      <c r="AL280">
        <v>6.0</v>
      </c>
      <c r="AM280">
        <v>6.0</v>
      </c>
      <c r="AN280" s="14">
        <v>40.0</v>
      </c>
      <c r="AO280" s="14" t="s">
        <v>1505</v>
      </c>
      <c r="AP280" t="s">
        <v>101</v>
      </c>
      <c r="AQ280" s="14">
        <v>9.0</v>
      </c>
      <c r="AR280" s="14" t="s">
        <v>1506</v>
      </c>
      <c r="AS280" s="14" t="s">
        <v>1507</v>
      </c>
      <c r="AT280" s="14" t="s">
        <v>420</v>
      </c>
    </row>
    <row r="281">
      <c r="A281" s="14">
        <v>279.0</v>
      </c>
      <c r="B281">
        <v>0.0</v>
      </c>
      <c r="C281">
        <v>1.0</v>
      </c>
      <c r="D281">
        <v>0.0</v>
      </c>
      <c r="E281">
        <v>0.0</v>
      </c>
      <c r="F281">
        <v>0.0</v>
      </c>
      <c r="G281">
        <v>0.0</v>
      </c>
      <c r="H281" s="14">
        <v>34183.0</v>
      </c>
      <c r="I281" s="14">
        <v>25.0</v>
      </c>
      <c r="J281" s="14">
        <v>8.0</v>
      </c>
      <c r="K281" s="14">
        <v>50.0</v>
      </c>
      <c r="L281" s="14">
        <v>3.0</v>
      </c>
      <c r="M281" s="14">
        <v>5.0</v>
      </c>
      <c r="N281" s="14" t="s">
        <v>70</v>
      </c>
      <c r="O281" s="14">
        <v>1.0</v>
      </c>
      <c r="P281" s="14" t="s">
        <v>89</v>
      </c>
      <c r="R281" t="s">
        <v>89</v>
      </c>
      <c r="S281" t="s">
        <v>1508</v>
      </c>
      <c r="T281" s="14">
        <v>0.0</v>
      </c>
      <c r="Z281" s="14" t="s">
        <v>78</v>
      </c>
      <c r="AA281">
        <v>0.0</v>
      </c>
      <c r="AB281">
        <v>0.0</v>
      </c>
      <c r="AC281">
        <v>0.0</v>
      </c>
      <c r="AD281">
        <v>0.0</v>
      </c>
      <c r="AE281">
        <v>0.0</v>
      </c>
      <c r="AF281">
        <v>1.0</v>
      </c>
      <c r="AG281">
        <v>0.0</v>
      </c>
      <c r="AH281">
        <v>0.0</v>
      </c>
      <c r="AI281">
        <v>0.0</v>
      </c>
      <c r="AJ281">
        <v>0.0</v>
      </c>
      <c r="AK281" t="s">
        <v>79</v>
      </c>
      <c r="AL281">
        <v>1.0</v>
      </c>
      <c r="AM281">
        <v>3.0</v>
      </c>
      <c r="AN281" s="14">
        <v>4.0</v>
      </c>
      <c r="AO281" s="14" t="s">
        <v>1509</v>
      </c>
      <c r="AP281" t="s">
        <v>101</v>
      </c>
      <c r="AQ281" s="14">
        <v>10.0</v>
      </c>
      <c r="AR281" s="14" t="s">
        <v>1510</v>
      </c>
      <c r="AS281" s="14" t="s">
        <v>1511</v>
      </c>
    </row>
    <row r="282">
      <c r="A282" s="14">
        <v>280.0</v>
      </c>
      <c r="B282">
        <v>1.0</v>
      </c>
      <c r="C282">
        <v>0.0</v>
      </c>
      <c r="D282">
        <v>0.0</v>
      </c>
      <c r="E282">
        <v>1.0</v>
      </c>
      <c r="F282">
        <v>1.0</v>
      </c>
      <c r="G282">
        <v>0.0</v>
      </c>
      <c r="H282" s="14">
        <v>31141.0</v>
      </c>
      <c r="I282" s="14">
        <v>33.0</v>
      </c>
      <c r="J282" s="14">
        <v>8.0</v>
      </c>
      <c r="K282" s="14">
        <v>120.0</v>
      </c>
      <c r="L282" s="14">
        <v>10.0</v>
      </c>
      <c r="M282" s="14">
        <v>10.0</v>
      </c>
      <c r="N282" s="14" t="s">
        <v>87</v>
      </c>
      <c r="O282" s="14">
        <v>1.0</v>
      </c>
      <c r="P282" s="14" t="s">
        <v>71</v>
      </c>
      <c r="R282" t="s">
        <v>71</v>
      </c>
      <c r="S282" t="s">
        <v>130</v>
      </c>
      <c r="T282" s="14">
        <v>1.0</v>
      </c>
      <c r="U282" t="s">
        <v>515</v>
      </c>
      <c r="V282" t="s">
        <v>75</v>
      </c>
      <c r="W282" t="s">
        <v>123</v>
      </c>
      <c r="X282" s="14">
        <v>10.0</v>
      </c>
      <c r="Y282" s="14" t="s">
        <v>1512</v>
      </c>
      <c r="Z282" s="14" t="s">
        <v>78</v>
      </c>
      <c r="AA282">
        <v>0.0</v>
      </c>
      <c r="AB282">
        <v>0.0</v>
      </c>
      <c r="AC282">
        <v>0.0</v>
      </c>
      <c r="AD282">
        <v>0.0</v>
      </c>
      <c r="AE282">
        <v>1.0</v>
      </c>
      <c r="AF282">
        <v>0.0</v>
      </c>
      <c r="AG282">
        <v>0.0</v>
      </c>
      <c r="AH282">
        <v>0.0</v>
      </c>
      <c r="AI282">
        <v>0.0</v>
      </c>
      <c r="AJ282">
        <v>0.0</v>
      </c>
      <c r="AK282" t="s">
        <v>97</v>
      </c>
      <c r="AL282">
        <v>6.0</v>
      </c>
      <c r="AM282">
        <v>6.0</v>
      </c>
      <c r="AN282" s="14">
        <v>48.0</v>
      </c>
      <c r="AO282" s="14" t="s">
        <v>1513</v>
      </c>
      <c r="AP282" t="s">
        <v>101</v>
      </c>
      <c r="AQ282" s="14">
        <v>10.0</v>
      </c>
      <c r="AR282" s="14" t="s">
        <v>1514</v>
      </c>
      <c r="AS282" s="14" t="s">
        <v>1515</v>
      </c>
      <c r="AT282" s="14" t="s">
        <v>1516</v>
      </c>
    </row>
    <row r="283">
      <c r="A283" s="14">
        <v>281.0</v>
      </c>
      <c r="B283">
        <v>1.0</v>
      </c>
      <c r="C283">
        <v>0.0</v>
      </c>
      <c r="D283">
        <v>0.0</v>
      </c>
      <c r="E283">
        <v>0.0</v>
      </c>
      <c r="F283">
        <v>1.0</v>
      </c>
      <c r="G283">
        <v>0.0</v>
      </c>
      <c r="H283" s="14">
        <v>31929.0</v>
      </c>
      <c r="I283" s="14">
        <v>31.0</v>
      </c>
      <c r="J283" s="14">
        <v>8.0</v>
      </c>
      <c r="K283" s="14">
        <v>0.0</v>
      </c>
      <c r="L283" s="14">
        <v>8.0</v>
      </c>
      <c r="M283" s="14">
        <v>10.0</v>
      </c>
      <c r="N283" s="14" t="s">
        <v>192</v>
      </c>
      <c r="O283" s="14">
        <v>1.0</v>
      </c>
      <c r="P283" s="14" t="s">
        <v>89</v>
      </c>
      <c r="R283" t="s">
        <v>89</v>
      </c>
      <c r="S283" t="s">
        <v>1517</v>
      </c>
      <c r="T283" s="14">
        <v>1.0</v>
      </c>
      <c r="U283" t="s">
        <v>145</v>
      </c>
      <c r="V283" t="s">
        <v>147</v>
      </c>
      <c r="W283" t="s">
        <v>123</v>
      </c>
      <c r="X283" s="14">
        <v>5.0</v>
      </c>
      <c r="Y283" s="14" t="s">
        <v>301</v>
      </c>
      <c r="Z283" s="14" t="s">
        <v>464</v>
      </c>
      <c r="AA283">
        <v>0.0</v>
      </c>
      <c r="AB283">
        <v>0.0</v>
      </c>
      <c r="AC283">
        <v>0.0</v>
      </c>
      <c r="AD283">
        <v>0.0</v>
      </c>
      <c r="AE283">
        <v>0.0</v>
      </c>
      <c r="AF283">
        <v>1.0</v>
      </c>
      <c r="AG283">
        <v>0.0</v>
      </c>
      <c r="AH283">
        <v>0.0</v>
      </c>
      <c r="AI283">
        <v>0.0</v>
      </c>
      <c r="AJ283">
        <v>0.0</v>
      </c>
      <c r="AK283" t="s">
        <v>1190</v>
      </c>
      <c r="AL283">
        <v>6.0</v>
      </c>
      <c r="AM283">
        <v>10.0</v>
      </c>
      <c r="AN283" s="14">
        <v>10.0</v>
      </c>
      <c r="AO283" s="14" t="s">
        <v>1518</v>
      </c>
      <c r="AP283" t="s">
        <v>84</v>
      </c>
      <c r="AQ283" s="14">
        <v>10.0</v>
      </c>
      <c r="AR283" s="14" t="s">
        <v>1519</v>
      </c>
      <c r="AS283" s="14" t="s">
        <v>1520</v>
      </c>
      <c r="AT283" s="14" t="s">
        <v>1521</v>
      </c>
    </row>
    <row r="284">
      <c r="A284" s="14">
        <v>282.0</v>
      </c>
      <c r="B284">
        <v>0.0</v>
      </c>
      <c r="C284">
        <v>0.0</v>
      </c>
      <c r="D284">
        <v>0.0</v>
      </c>
      <c r="E284">
        <v>0.0</v>
      </c>
      <c r="F284">
        <v>1.0</v>
      </c>
      <c r="G284">
        <v>0.0</v>
      </c>
      <c r="H284" s="14">
        <v>34818.0</v>
      </c>
      <c r="I284" s="14">
        <v>23.0</v>
      </c>
      <c r="J284" s="14">
        <v>8.0</v>
      </c>
      <c r="K284" s="14">
        <v>150.0</v>
      </c>
      <c r="L284" s="14">
        <v>12.0</v>
      </c>
      <c r="M284" s="14">
        <v>2.0</v>
      </c>
      <c r="N284" s="14" t="s">
        <v>87</v>
      </c>
      <c r="O284" s="14">
        <v>1.0</v>
      </c>
      <c r="P284" s="14" t="s">
        <v>89</v>
      </c>
      <c r="R284" t="s">
        <v>89</v>
      </c>
      <c r="S284" t="s">
        <v>135</v>
      </c>
      <c r="T284" s="14">
        <v>1.0</v>
      </c>
      <c r="U284" t="s">
        <v>315</v>
      </c>
      <c r="V284" t="s">
        <v>1522</v>
      </c>
      <c r="W284" t="s">
        <v>123</v>
      </c>
      <c r="X284" s="14">
        <v>0.0</v>
      </c>
      <c r="Y284" s="14" t="s">
        <v>1523</v>
      </c>
      <c r="Z284" s="14" t="s">
        <v>78</v>
      </c>
      <c r="AA284">
        <v>0.0</v>
      </c>
      <c r="AB284">
        <v>0.0</v>
      </c>
      <c r="AC284">
        <v>0.0</v>
      </c>
      <c r="AD284">
        <v>1.0</v>
      </c>
      <c r="AE284">
        <v>0.0</v>
      </c>
      <c r="AF284">
        <v>0.0</v>
      </c>
      <c r="AG284">
        <v>0.0</v>
      </c>
      <c r="AH284">
        <v>0.0</v>
      </c>
      <c r="AI284">
        <v>0.0</v>
      </c>
      <c r="AJ284">
        <v>0.0</v>
      </c>
      <c r="AK284" t="s">
        <v>97</v>
      </c>
      <c r="AL284">
        <v>10.0</v>
      </c>
      <c r="AM284">
        <v>5.0</v>
      </c>
      <c r="AN284" s="14">
        <v>8.0</v>
      </c>
      <c r="AO284" s="14" t="s">
        <v>1524</v>
      </c>
      <c r="AP284" t="s">
        <v>101</v>
      </c>
      <c r="AQ284" s="14">
        <v>10.0</v>
      </c>
      <c r="AR284" s="14" t="s">
        <v>1525</v>
      </c>
    </row>
    <row r="285">
      <c r="A285" s="14">
        <v>283.0</v>
      </c>
      <c r="B285">
        <v>0.0</v>
      </c>
      <c r="C285">
        <v>1.0</v>
      </c>
      <c r="D285">
        <v>0.0</v>
      </c>
      <c r="E285">
        <v>0.0</v>
      </c>
      <c r="F285">
        <v>0.0</v>
      </c>
      <c r="G285">
        <v>0.0</v>
      </c>
      <c r="H285" s="14">
        <v>33030.0</v>
      </c>
      <c r="I285" s="14">
        <v>28.0</v>
      </c>
      <c r="J285" s="14">
        <v>7.0</v>
      </c>
      <c r="K285" s="14">
        <v>30.0</v>
      </c>
      <c r="L285" s="14">
        <v>10.0</v>
      </c>
      <c r="M285" s="14">
        <v>18.0</v>
      </c>
      <c r="N285" s="14" t="s">
        <v>327</v>
      </c>
      <c r="O285" s="14">
        <v>1.0</v>
      </c>
      <c r="P285" s="14" t="s">
        <v>71</v>
      </c>
      <c r="R285" t="s">
        <v>71</v>
      </c>
      <c r="S285" t="s">
        <v>130</v>
      </c>
      <c r="T285" s="14">
        <v>1.0</v>
      </c>
      <c r="U285" t="s">
        <v>224</v>
      </c>
      <c r="V285" t="s">
        <v>111</v>
      </c>
      <c r="W285" t="s">
        <v>457</v>
      </c>
      <c r="X285" s="14">
        <v>4.0</v>
      </c>
      <c r="Y285" s="14" t="s">
        <v>1526</v>
      </c>
      <c r="Z285" s="14" t="s">
        <v>464</v>
      </c>
      <c r="AA285">
        <v>0.0</v>
      </c>
      <c r="AB285">
        <v>0.0</v>
      </c>
      <c r="AC285">
        <v>1.0</v>
      </c>
      <c r="AD285">
        <v>1.0</v>
      </c>
      <c r="AE285">
        <v>0.0</v>
      </c>
      <c r="AF285">
        <v>0.0</v>
      </c>
      <c r="AG285">
        <v>0.0</v>
      </c>
      <c r="AH285">
        <v>0.0</v>
      </c>
      <c r="AI285">
        <v>0.0</v>
      </c>
      <c r="AJ285">
        <v>0.0</v>
      </c>
      <c r="AK285" t="s">
        <v>97</v>
      </c>
      <c r="AL285">
        <v>6.0</v>
      </c>
      <c r="AM285">
        <v>4.0</v>
      </c>
      <c r="AN285" s="14">
        <v>10.0</v>
      </c>
      <c r="AO285" s="14" t="s">
        <v>1527</v>
      </c>
      <c r="AP285" t="s">
        <v>101</v>
      </c>
      <c r="AQ285" s="14">
        <v>10.0</v>
      </c>
      <c r="AR285" s="14" t="s">
        <v>1528</v>
      </c>
      <c r="AS285" s="14" t="s">
        <v>1529</v>
      </c>
      <c r="AT285" s="14" t="s">
        <v>1530</v>
      </c>
    </row>
    <row r="286">
      <c r="A286" s="14">
        <v>284.0</v>
      </c>
      <c r="B286">
        <v>1.0</v>
      </c>
      <c r="C286">
        <v>0.0</v>
      </c>
      <c r="D286">
        <v>0.0</v>
      </c>
      <c r="E286">
        <v>0.0</v>
      </c>
      <c r="F286">
        <v>1.0</v>
      </c>
      <c r="G286">
        <v>0.0</v>
      </c>
      <c r="H286" s="14">
        <v>42813.0</v>
      </c>
      <c r="I286" s="14">
        <v>1.0</v>
      </c>
      <c r="J286" s="14">
        <v>7.0</v>
      </c>
      <c r="K286" s="14">
        <v>0.0</v>
      </c>
      <c r="L286" s="14">
        <v>13.0</v>
      </c>
      <c r="M286" s="14">
        <v>5.0</v>
      </c>
      <c r="N286" s="14" t="s">
        <v>134</v>
      </c>
      <c r="O286" s="14">
        <v>1.0</v>
      </c>
      <c r="P286" s="14" t="s">
        <v>89</v>
      </c>
      <c r="R286" t="s">
        <v>89</v>
      </c>
      <c r="S286" t="s">
        <v>135</v>
      </c>
      <c r="T286" s="14">
        <v>0.0</v>
      </c>
      <c r="Z286" s="14" t="s">
        <v>78</v>
      </c>
      <c r="AA286">
        <v>0.0</v>
      </c>
      <c r="AB286">
        <v>0.0</v>
      </c>
      <c r="AC286">
        <v>0.0</v>
      </c>
      <c r="AD286">
        <v>1.0</v>
      </c>
      <c r="AE286">
        <v>0.0</v>
      </c>
      <c r="AF286">
        <v>0.0</v>
      </c>
      <c r="AG286">
        <v>0.0</v>
      </c>
      <c r="AH286">
        <v>0.0</v>
      </c>
      <c r="AI286">
        <v>0.0</v>
      </c>
      <c r="AJ286">
        <v>0.0</v>
      </c>
      <c r="AK286" t="s">
        <v>116</v>
      </c>
      <c r="AL286">
        <v>25.0</v>
      </c>
      <c r="AM286">
        <v>15.0</v>
      </c>
      <c r="AN286" s="14">
        <v>50.0</v>
      </c>
      <c r="AO286" s="14" t="s">
        <v>1531</v>
      </c>
      <c r="AP286" t="s">
        <v>84</v>
      </c>
      <c r="AQ286" s="14">
        <v>9.0</v>
      </c>
      <c r="AR286" s="14" t="s">
        <v>1532</v>
      </c>
      <c r="AS286" s="14" t="s">
        <v>1533</v>
      </c>
      <c r="AT286" s="14" t="s">
        <v>392</v>
      </c>
    </row>
    <row r="287">
      <c r="A287" s="14">
        <v>285.0</v>
      </c>
      <c r="B287">
        <v>0.0</v>
      </c>
      <c r="C287">
        <v>0.0</v>
      </c>
      <c r="D287">
        <v>0.0</v>
      </c>
      <c r="E287">
        <v>0.0</v>
      </c>
      <c r="F287">
        <v>1.0</v>
      </c>
      <c r="G287">
        <v>0.0</v>
      </c>
      <c r="H287" s="14">
        <v>31988.0</v>
      </c>
      <c r="I287" s="14">
        <v>31.0</v>
      </c>
      <c r="J287" s="14">
        <v>7.0</v>
      </c>
      <c r="K287" s="14">
        <v>20.0</v>
      </c>
      <c r="L287" s="14">
        <v>7.0</v>
      </c>
      <c r="M287" s="14">
        <v>10.0</v>
      </c>
      <c r="N287" s="14" t="s">
        <v>192</v>
      </c>
      <c r="O287" s="14">
        <v>1.0</v>
      </c>
      <c r="P287" s="14" t="s">
        <v>89</v>
      </c>
      <c r="R287" t="s">
        <v>89</v>
      </c>
      <c r="S287" t="s">
        <v>130</v>
      </c>
      <c r="T287" s="14">
        <v>1.0</v>
      </c>
      <c r="U287" t="s">
        <v>315</v>
      </c>
      <c r="V287" t="s">
        <v>111</v>
      </c>
      <c r="W287" t="s">
        <v>123</v>
      </c>
      <c r="X287" s="14">
        <v>8.0</v>
      </c>
      <c r="Y287" s="14" t="s">
        <v>1534</v>
      </c>
      <c r="Z287" s="14" t="s">
        <v>78</v>
      </c>
      <c r="AA287">
        <v>0.0</v>
      </c>
      <c r="AB287">
        <v>0.0</v>
      </c>
      <c r="AC287">
        <v>0.0</v>
      </c>
      <c r="AD287">
        <v>0.0</v>
      </c>
      <c r="AE287">
        <v>0.0</v>
      </c>
      <c r="AF287">
        <v>1.0</v>
      </c>
      <c r="AG287">
        <v>0.0</v>
      </c>
      <c r="AH287">
        <v>0.0</v>
      </c>
      <c r="AI287">
        <v>0.0</v>
      </c>
      <c r="AJ287">
        <v>0.0</v>
      </c>
      <c r="AK287" t="s">
        <v>79</v>
      </c>
      <c r="AL287">
        <v>3.0</v>
      </c>
      <c r="AM287">
        <v>3.0</v>
      </c>
      <c r="AN287" s="14">
        <v>8.0</v>
      </c>
      <c r="AO287" s="14" t="s">
        <v>1535</v>
      </c>
      <c r="AP287" t="s">
        <v>1536</v>
      </c>
      <c r="AQ287" s="14">
        <v>10.0</v>
      </c>
      <c r="AR287" s="14" t="s">
        <v>1537</v>
      </c>
    </row>
    <row r="288">
      <c r="A288" s="14">
        <v>286.0</v>
      </c>
      <c r="B288">
        <v>1.0</v>
      </c>
      <c r="C288">
        <v>1.0</v>
      </c>
      <c r="D288">
        <v>0.0</v>
      </c>
      <c r="E288">
        <v>0.0</v>
      </c>
      <c r="F288">
        <v>1.0</v>
      </c>
      <c r="G288">
        <v>0.0</v>
      </c>
      <c r="H288" s="14">
        <v>32991.0</v>
      </c>
      <c r="I288" s="14">
        <v>28.0</v>
      </c>
      <c r="J288" s="14">
        <v>7.0</v>
      </c>
      <c r="K288" s="14">
        <v>45.0</v>
      </c>
      <c r="L288" s="14">
        <v>12.0</v>
      </c>
      <c r="M288" s="14">
        <v>2.0</v>
      </c>
      <c r="N288" s="14" t="s">
        <v>405</v>
      </c>
      <c r="O288" s="14">
        <v>1.0</v>
      </c>
      <c r="P288" s="14" t="s">
        <v>89</v>
      </c>
      <c r="R288" t="s">
        <v>89</v>
      </c>
      <c r="S288" t="s">
        <v>72</v>
      </c>
      <c r="T288" s="14">
        <v>1.0</v>
      </c>
      <c r="U288" t="s">
        <v>224</v>
      </c>
      <c r="V288" t="s">
        <v>841</v>
      </c>
      <c r="W288" t="s">
        <v>1538</v>
      </c>
      <c r="X288" s="14">
        <v>2.0</v>
      </c>
      <c r="Y288" s="14" t="s">
        <v>1539</v>
      </c>
      <c r="Z288" s="14" t="s">
        <v>114</v>
      </c>
      <c r="AA288">
        <v>0.0</v>
      </c>
      <c r="AB288">
        <v>0.0</v>
      </c>
      <c r="AC288">
        <v>0.0</v>
      </c>
      <c r="AD288">
        <v>0.0</v>
      </c>
      <c r="AE288">
        <v>0.0</v>
      </c>
      <c r="AF288">
        <v>1.0</v>
      </c>
      <c r="AG288">
        <v>0.0</v>
      </c>
      <c r="AH288">
        <v>0.0</v>
      </c>
      <c r="AI288">
        <v>0.0</v>
      </c>
      <c r="AJ288">
        <v>0.0</v>
      </c>
      <c r="AK288" t="s">
        <v>116</v>
      </c>
      <c r="AL288">
        <v>6.0</v>
      </c>
      <c r="AM288">
        <v>4.0</v>
      </c>
      <c r="AN288" s="14">
        <v>6.0</v>
      </c>
      <c r="AO288" s="14" t="s">
        <v>1540</v>
      </c>
      <c r="AP288" t="s">
        <v>478</v>
      </c>
      <c r="AQ288" s="14">
        <v>9.0</v>
      </c>
      <c r="AR288" s="14" t="s">
        <v>1541</v>
      </c>
    </row>
    <row r="289">
      <c r="A289" s="14">
        <v>287.0</v>
      </c>
      <c r="B289">
        <v>0.0</v>
      </c>
      <c r="C289">
        <v>1.0</v>
      </c>
      <c r="D289">
        <v>0.0</v>
      </c>
      <c r="E289">
        <v>0.0</v>
      </c>
      <c r="F289">
        <v>0.0</v>
      </c>
      <c r="G289">
        <v>0.0</v>
      </c>
      <c r="H289" s="14">
        <v>27674.0</v>
      </c>
      <c r="I289" s="14">
        <v>42.0</v>
      </c>
      <c r="J289" s="14">
        <v>5.0</v>
      </c>
      <c r="K289" s="14">
        <v>75.0</v>
      </c>
      <c r="L289" s="14">
        <v>10.0</v>
      </c>
      <c r="M289" s="14">
        <v>10.0</v>
      </c>
      <c r="N289" s="14" t="s">
        <v>128</v>
      </c>
      <c r="O289" s="14">
        <v>1.0</v>
      </c>
      <c r="P289" s="14" t="s">
        <v>89</v>
      </c>
      <c r="R289" t="s">
        <v>89</v>
      </c>
      <c r="S289" t="s">
        <v>130</v>
      </c>
      <c r="T289" s="14">
        <v>1.0</v>
      </c>
      <c r="U289" t="s">
        <v>315</v>
      </c>
      <c r="V289" t="s">
        <v>111</v>
      </c>
      <c r="W289" t="s">
        <v>228</v>
      </c>
      <c r="X289" s="14">
        <v>17.0</v>
      </c>
      <c r="Z289" s="14" t="s">
        <v>78</v>
      </c>
      <c r="AA289">
        <v>0.0</v>
      </c>
      <c r="AB289">
        <v>0.0</v>
      </c>
      <c r="AC289">
        <v>0.0</v>
      </c>
      <c r="AD289">
        <v>0.0</v>
      </c>
      <c r="AE289">
        <v>0.0</v>
      </c>
      <c r="AF289">
        <v>1.0</v>
      </c>
      <c r="AG289">
        <v>0.0</v>
      </c>
      <c r="AH289">
        <v>0.0</v>
      </c>
      <c r="AI289">
        <v>0.0</v>
      </c>
      <c r="AJ289">
        <v>1.0</v>
      </c>
      <c r="AK289" t="s">
        <v>97</v>
      </c>
      <c r="AL289">
        <v>10.0</v>
      </c>
      <c r="AM289">
        <v>10.0</v>
      </c>
      <c r="AN289" s="14">
        <v>15.0</v>
      </c>
      <c r="AO289" s="14" t="s">
        <v>1543</v>
      </c>
      <c r="AP289" t="s">
        <v>84</v>
      </c>
      <c r="AQ289" s="14">
        <v>10.0</v>
      </c>
      <c r="AR289" s="14" t="s">
        <v>1544</v>
      </c>
      <c r="AS289" s="14" t="s">
        <v>424</v>
      </c>
    </row>
    <row r="290">
      <c r="A290" s="14">
        <v>288.0</v>
      </c>
      <c r="B290">
        <v>1.0</v>
      </c>
      <c r="C290">
        <v>0.0</v>
      </c>
      <c r="D290">
        <v>0.0</v>
      </c>
      <c r="E290">
        <v>1.0</v>
      </c>
      <c r="F290">
        <v>1.0</v>
      </c>
      <c r="G290">
        <v>0.0</v>
      </c>
      <c r="H290" s="14">
        <v>30999.0</v>
      </c>
      <c r="I290" s="14">
        <v>33.0</v>
      </c>
      <c r="J290" s="14">
        <v>6.0</v>
      </c>
      <c r="K290" s="14">
        <v>35.0</v>
      </c>
      <c r="L290" s="14">
        <v>10.0</v>
      </c>
      <c r="M290" s="14">
        <v>1.0</v>
      </c>
      <c r="N290" s="14" t="s">
        <v>70</v>
      </c>
      <c r="O290" s="14">
        <v>1.0</v>
      </c>
      <c r="P290" s="14" t="s">
        <v>129</v>
      </c>
      <c r="R290" t="s">
        <v>129</v>
      </c>
      <c r="S290" t="s">
        <v>135</v>
      </c>
      <c r="T290" s="14">
        <v>1.0</v>
      </c>
      <c r="U290" t="s">
        <v>524</v>
      </c>
      <c r="V290" t="s">
        <v>111</v>
      </c>
      <c r="W290" t="s">
        <v>457</v>
      </c>
      <c r="X290" s="14">
        <v>10.0</v>
      </c>
      <c r="Y290" s="14" t="s">
        <v>1100</v>
      </c>
      <c r="Z290" s="14" t="s">
        <v>78</v>
      </c>
      <c r="AA290">
        <v>0.0</v>
      </c>
      <c r="AB290">
        <v>0.0</v>
      </c>
      <c r="AC290">
        <v>1.0</v>
      </c>
      <c r="AD290">
        <v>0.0</v>
      </c>
      <c r="AE290">
        <v>0.0</v>
      </c>
      <c r="AF290">
        <v>0.0</v>
      </c>
      <c r="AG290">
        <v>0.0</v>
      </c>
      <c r="AH290">
        <v>0.0</v>
      </c>
      <c r="AI290">
        <v>0.0</v>
      </c>
      <c r="AJ290">
        <v>0.0</v>
      </c>
      <c r="AK290" t="s">
        <v>116</v>
      </c>
      <c r="AL290">
        <v>5.0</v>
      </c>
      <c r="AM290">
        <v>5.0</v>
      </c>
      <c r="AN290" s="14">
        <v>15.0</v>
      </c>
      <c r="AO290" s="14" t="s">
        <v>1545</v>
      </c>
      <c r="AP290" t="s">
        <v>84</v>
      </c>
      <c r="AQ290" s="14">
        <v>10.0</v>
      </c>
      <c r="AR290" s="14" t="s">
        <v>1546</v>
      </c>
      <c r="AS290" s="14" t="s">
        <v>1547</v>
      </c>
      <c r="AT290" s="14" t="s">
        <v>154</v>
      </c>
    </row>
    <row r="291">
      <c r="A291" s="14">
        <v>289.0</v>
      </c>
      <c r="B291">
        <v>0.0</v>
      </c>
      <c r="C291">
        <v>0.0</v>
      </c>
      <c r="D291">
        <v>0.0</v>
      </c>
      <c r="E291">
        <v>0.0</v>
      </c>
      <c r="F291">
        <v>1.0</v>
      </c>
      <c r="G291">
        <v>0.0</v>
      </c>
      <c r="H291" s="14">
        <v>29004.0</v>
      </c>
      <c r="I291" s="14">
        <v>39.0</v>
      </c>
      <c r="J291" s="14">
        <v>6.0</v>
      </c>
      <c r="K291" s="14">
        <v>30.0</v>
      </c>
      <c r="L291" s="14">
        <v>10.0</v>
      </c>
      <c r="M291" s="14">
        <v>5.0</v>
      </c>
      <c r="N291" s="14" t="s">
        <v>327</v>
      </c>
      <c r="O291" s="14">
        <v>1.0</v>
      </c>
      <c r="P291" s="14" t="s">
        <v>89</v>
      </c>
      <c r="R291" t="s">
        <v>89</v>
      </c>
      <c r="S291" t="s">
        <v>130</v>
      </c>
      <c r="T291" s="14">
        <v>1.0</v>
      </c>
      <c r="U291" t="s">
        <v>11</v>
      </c>
      <c r="V291" t="s">
        <v>122</v>
      </c>
      <c r="W291" t="s">
        <v>322</v>
      </c>
      <c r="X291" s="14">
        <v>17.0</v>
      </c>
      <c r="Y291" s="14" t="s">
        <v>1548</v>
      </c>
      <c r="Z291" s="14" t="s">
        <v>114</v>
      </c>
      <c r="AA291">
        <v>0.0</v>
      </c>
      <c r="AB291">
        <v>0.0</v>
      </c>
      <c r="AC291">
        <v>0.0</v>
      </c>
      <c r="AD291">
        <v>0.0</v>
      </c>
      <c r="AE291">
        <v>0.0</v>
      </c>
      <c r="AF291">
        <v>1.0</v>
      </c>
      <c r="AG291">
        <v>0.0</v>
      </c>
      <c r="AH291">
        <v>0.0</v>
      </c>
      <c r="AI291">
        <v>0.0</v>
      </c>
      <c r="AJ291">
        <v>0.0</v>
      </c>
      <c r="AK291" t="s">
        <v>79</v>
      </c>
      <c r="AL291">
        <v>4.0</v>
      </c>
      <c r="AM291">
        <v>10.0</v>
      </c>
      <c r="AN291" s="14">
        <v>12.0</v>
      </c>
      <c r="AO291" s="14" t="s">
        <v>1549</v>
      </c>
      <c r="AP291" t="s">
        <v>294</v>
      </c>
      <c r="AQ291" s="14">
        <v>10.0</v>
      </c>
      <c r="AR291" s="14" t="s">
        <v>1550</v>
      </c>
      <c r="AS291" s="14" t="s">
        <v>1551</v>
      </c>
    </row>
    <row r="292">
      <c r="A292" s="14">
        <v>290.0</v>
      </c>
      <c r="B292">
        <v>1.0</v>
      </c>
      <c r="C292">
        <v>1.0</v>
      </c>
      <c r="D292">
        <v>1.0</v>
      </c>
      <c r="E292">
        <v>1.0</v>
      </c>
      <c r="F292">
        <v>1.0</v>
      </c>
      <c r="G292">
        <v>0.0</v>
      </c>
      <c r="H292" s="14">
        <v>32562.0</v>
      </c>
      <c r="I292" s="14">
        <v>29.0</v>
      </c>
      <c r="J292" s="14">
        <v>6.0</v>
      </c>
      <c r="K292" s="14">
        <v>90.0</v>
      </c>
      <c r="L292" s="14">
        <v>7.0</v>
      </c>
      <c r="M292" s="14">
        <v>5.0</v>
      </c>
      <c r="N292" s="14" t="s">
        <v>70</v>
      </c>
      <c r="O292" s="14">
        <v>0.0</v>
      </c>
      <c r="P292" s="14" t="s">
        <v>193</v>
      </c>
      <c r="R292" t="s">
        <v>193</v>
      </c>
      <c r="S292" t="s">
        <v>130</v>
      </c>
      <c r="T292" s="14">
        <v>1.0</v>
      </c>
      <c r="U292" t="s">
        <v>91</v>
      </c>
      <c r="V292" t="s">
        <v>451</v>
      </c>
      <c r="W292" t="s">
        <v>76</v>
      </c>
      <c r="X292" s="14">
        <v>0.0</v>
      </c>
      <c r="Y292" s="14" t="s">
        <v>77</v>
      </c>
      <c r="Z292" s="14" t="s">
        <v>96</v>
      </c>
      <c r="AA292">
        <v>0.0</v>
      </c>
      <c r="AB292">
        <v>0.0</v>
      </c>
      <c r="AC292">
        <v>0.0</v>
      </c>
      <c r="AD292">
        <v>0.0</v>
      </c>
      <c r="AE292">
        <v>0.0</v>
      </c>
      <c r="AF292">
        <v>1.0</v>
      </c>
      <c r="AG292">
        <v>0.0</v>
      </c>
      <c r="AH292">
        <v>0.0</v>
      </c>
      <c r="AI292">
        <v>0.0</v>
      </c>
      <c r="AJ292">
        <v>0.0</v>
      </c>
      <c r="AK292" t="s">
        <v>97</v>
      </c>
      <c r="AL292">
        <v>4.0</v>
      </c>
      <c r="AM292">
        <v>6.0</v>
      </c>
      <c r="AN292" s="14">
        <v>6.0</v>
      </c>
      <c r="AO292" s="14" t="s">
        <v>1552</v>
      </c>
      <c r="AP292" t="s">
        <v>1553</v>
      </c>
      <c r="AQ292" s="14">
        <v>8.0</v>
      </c>
      <c r="AR292" s="14" t="s">
        <v>1554</v>
      </c>
      <c r="AS292" s="14" t="s">
        <v>1555</v>
      </c>
      <c r="AT292" s="14" t="s">
        <v>1556</v>
      </c>
    </row>
    <row r="293">
      <c r="A293" s="14">
        <v>291.0</v>
      </c>
      <c r="B293">
        <v>0.0</v>
      </c>
      <c r="C293">
        <v>1.0</v>
      </c>
      <c r="D293">
        <v>0.0</v>
      </c>
      <c r="E293">
        <v>0.0</v>
      </c>
      <c r="F293">
        <v>0.0</v>
      </c>
      <c r="G293">
        <v>0.0</v>
      </c>
      <c r="H293" s="14">
        <v>31633.0</v>
      </c>
      <c r="I293" s="14">
        <v>32.0</v>
      </c>
      <c r="J293" s="14">
        <v>9.0</v>
      </c>
      <c r="K293" s="14">
        <v>20.0</v>
      </c>
      <c r="L293" s="14">
        <v>10.0</v>
      </c>
      <c r="M293" s="14">
        <v>40.0</v>
      </c>
      <c r="N293" s="14" t="s">
        <v>128</v>
      </c>
      <c r="O293" s="14">
        <v>0.0</v>
      </c>
      <c r="P293" s="14" t="s">
        <v>193</v>
      </c>
      <c r="R293" t="s">
        <v>193</v>
      </c>
      <c r="S293" t="s">
        <v>135</v>
      </c>
      <c r="T293" s="14">
        <v>1.0</v>
      </c>
      <c r="U293" t="s">
        <v>315</v>
      </c>
      <c r="V293" t="s">
        <v>111</v>
      </c>
      <c r="W293" t="s">
        <v>76</v>
      </c>
      <c r="X293" s="14">
        <v>11.0</v>
      </c>
      <c r="Y293" s="14" t="s">
        <v>77</v>
      </c>
      <c r="Z293" s="14" t="s">
        <v>236</v>
      </c>
      <c r="AA293">
        <v>0.0</v>
      </c>
      <c r="AB293">
        <v>0.0</v>
      </c>
      <c r="AC293">
        <v>0.0</v>
      </c>
      <c r="AD293">
        <v>1.0</v>
      </c>
      <c r="AE293">
        <v>0.0</v>
      </c>
      <c r="AF293">
        <v>1.0</v>
      </c>
      <c r="AG293">
        <v>0.0</v>
      </c>
      <c r="AH293">
        <v>0.0</v>
      </c>
      <c r="AI293">
        <v>0.0</v>
      </c>
      <c r="AJ293">
        <v>0.0</v>
      </c>
      <c r="AK293" t="s">
        <v>1557</v>
      </c>
      <c r="AL293">
        <v>6.0</v>
      </c>
      <c r="AM293">
        <v>4.0</v>
      </c>
      <c r="AN293" s="14">
        <v>3.0</v>
      </c>
      <c r="AO293" s="14" t="s">
        <v>1558</v>
      </c>
      <c r="AP293" t="s">
        <v>101</v>
      </c>
      <c r="AQ293" s="14">
        <v>7.0</v>
      </c>
      <c r="AR293" s="14" t="s">
        <v>1559</v>
      </c>
      <c r="AS293" s="14" t="s">
        <v>1560</v>
      </c>
    </row>
    <row r="294">
      <c r="A294" s="14">
        <v>292.0</v>
      </c>
      <c r="B294">
        <v>0.0</v>
      </c>
      <c r="C294">
        <v>0.0</v>
      </c>
      <c r="D294">
        <v>0.0</v>
      </c>
      <c r="E294">
        <v>0.0</v>
      </c>
      <c r="F294">
        <v>1.0</v>
      </c>
      <c r="G294">
        <v>0.0</v>
      </c>
      <c r="H294" s="14">
        <v>31426.0</v>
      </c>
      <c r="I294" s="14">
        <v>32.0</v>
      </c>
      <c r="J294" s="14">
        <v>8.0</v>
      </c>
      <c r="K294" s="14">
        <v>0.0</v>
      </c>
      <c r="L294" s="14">
        <v>10.0</v>
      </c>
      <c r="M294" s="14">
        <v>10.0</v>
      </c>
      <c r="N294" s="14" t="s">
        <v>120</v>
      </c>
      <c r="O294" s="14">
        <v>0.0</v>
      </c>
      <c r="P294" s="14" t="s">
        <v>71</v>
      </c>
      <c r="R294" t="s">
        <v>71</v>
      </c>
      <c r="S294" t="s">
        <v>72</v>
      </c>
      <c r="T294" s="14">
        <v>1.0</v>
      </c>
      <c r="U294" t="s">
        <v>1561</v>
      </c>
      <c r="V294" t="s">
        <v>485</v>
      </c>
      <c r="W294" t="s">
        <v>123</v>
      </c>
      <c r="X294" s="14">
        <v>12.0</v>
      </c>
      <c r="Y294" s="14" t="s">
        <v>1562</v>
      </c>
      <c r="Z294" s="14" t="s">
        <v>464</v>
      </c>
      <c r="AA294">
        <v>0.0</v>
      </c>
      <c r="AB294">
        <v>0.0</v>
      </c>
      <c r="AC294">
        <v>0.0</v>
      </c>
      <c r="AD294">
        <v>1.0</v>
      </c>
      <c r="AE294">
        <v>0.0</v>
      </c>
      <c r="AF294">
        <v>0.0</v>
      </c>
      <c r="AG294">
        <v>0.0</v>
      </c>
      <c r="AH294">
        <v>0.0</v>
      </c>
      <c r="AI294">
        <v>0.0</v>
      </c>
      <c r="AJ294">
        <v>0.0</v>
      </c>
      <c r="AK294" t="s">
        <v>97</v>
      </c>
      <c r="AL294">
        <v>3.0</v>
      </c>
      <c r="AM294">
        <v>5.0</v>
      </c>
      <c r="AN294" s="14">
        <v>15.0</v>
      </c>
      <c r="AO294" s="14" t="s">
        <v>1563</v>
      </c>
      <c r="AP294" t="s">
        <v>294</v>
      </c>
      <c r="AQ294" s="14">
        <v>9.0</v>
      </c>
      <c r="AR294" s="14" t="s">
        <v>102</v>
      </c>
      <c r="AS294" s="14" t="s">
        <v>1564</v>
      </c>
    </row>
    <row r="295">
      <c r="A295" s="14">
        <v>293.0</v>
      </c>
      <c r="B295">
        <v>1.0</v>
      </c>
      <c r="C295">
        <v>0.0</v>
      </c>
      <c r="D295">
        <v>0.0</v>
      </c>
      <c r="E295">
        <v>0.0</v>
      </c>
      <c r="F295">
        <v>0.0</v>
      </c>
      <c r="G295">
        <v>0.0</v>
      </c>
      <c r="H295" s="14">
        <v>34741.0</v>
      </c>
      <c r="I295" s="14">
        <v>23.0</v>
      </c>
      <c r="J295" s="14">
        <v>7.0</v>
      </c>
      <c r="K295" s="14">
        <v>120.0</v>
      </c>
      <c r="L295" s="14">
        <v>9.0</v>
      </c>
      <c r="M295" s="14">
        <v>4.0</v>
      </c>
      <c r="N295" s="14" t="s">
        <v>437</v>
      </c>
      <c r="O295" s="14">
        <v>0.0</v>
      </c>
      <c r="P295" s="14" t="s">
        <v>71</v>
      </c>
      <c r="R295" t="s">
        <v>71</v>
      </c>
      <c r="S295" t="s">
        <v>130</v>
      </c>
      <c r="T295" s="14">
        <v>0.0</v>
      </c>
      <c r="Z295" s="14" t="s">
        <v>78</v>
      </c>
      <c r="AA295">
        <v>0.0</v>
      </c>
      <c r="AB295">
        <v>0.0</v>
      </c>
      <c r="AC295">
        <v>0.0</v>
      </c>
      <c r="AD295">
        <v>1.0</v>
      </c>
      <c r="AE295">
        <v>0.0</v>
      </c>
      <c r="AF295">
        <v>0.0</v>
      </c>
      <c r="AG295">
        <v>0.0</v>
      </c>
      <c r="AH295">
        <v>0.0</v>
      </c>
      <c r="AI295">
        <v>0.0</v>
      </c>
      <c r="AJ295">
        <v>0.0</v>
      </c>
      <c r="AK295" t="s">
        <v>79</v>
      </c>
      <c r="AL295">
        <v>20.0</v>
      </c>
      <c r="AM295">
        <v>20.0</v>
      </c>
      <c r="AN295" s="14">
        <v>10.0</v>
      </c>
      <c r="AO295" s="14" t="s">
        <v>1565</v>
      </c>
      <c r="AP295" t="s">
        <v>84</v>
      </c>
      <c r="AQ295" s="14">
        <v>8.0</v>
      </c>
      <c r="AR295" s="14" t="s">
        <v>1566</v>
      </c>
      <c r="AS295" s="14" t="s">
        <v>1567</v>
      </c>
      <c r="AT295" s="14" t="s">
        <v>1568</v>
      </c>
    </row>
    <row r="296">
      <c r="A296" s="14">
        <v>294.0</v>
      </c>
      <c r="B296">
        <v>1.0</v>
      </c>
      <c r="C296">
        <v>1.0</v>
      </c>
      <c r="D296">
        <v>0.0</v>
      </c>
      <c r="E296">
        <v>1.0</v>
      </c>
      <c r="F296">
        <v>0.0</v>
      </c>
      <c r="G296">
        <v>0.0</v>
      </c>
      <c r="H296" s="14">
        <v>33422.0</v>
      </c>
      <c r="I296" s="14">
        <v>27.0</v>
      </c>
      <c r="J296" s="14">
        <v>8.0</v>
      </c>
      <c r="K296" s="14">
        <v>6.0</v>
      </c>
      <c r="L296" s="14">
        <v>15.0</v>
      </c>
      <c r="M296" s="14">
        <v>2.0</v>
      </c>
      <c r="N296" s="14" t="s">
        <v>192</v>
      </c>
      <c r="O296" s="14">
        <v>0.0</v>
      </c>
      <c r="P296" s="14" t="s">
        <v>193</v>
      </c>
      <c r="R296" t="s">
        <v>193</v>
      </c>
      <c r="S296" t="s">
        <v>130</v>
      </c>
      <c r="T296" s="14">
        <v>0.0</v>
      </c>
      <c r="Z296" s="14" t="s">
        <v>114</v>
      </c>
      <c r="AA296">
        <v>0.0</v>
      </c>
      <c r="AB296">
        <v>0.0</v>
      </c>
      <c r="AC296">
        <v>0.0</v>
      </c>
      <c r="AD296">
        <v>0.0</v>
      </c>
      <c r="AE296">
        <v>0.0</v>
      </c>
      <c r="AF296">
        <v>1.0</v>
      </c>
      <c r="AG296">
        <v>0.0</v>
      </c>
      <c r="AH296">
        <v>0.0</v>
      </c>
      <c r="AI296">
        <v>0.0</v>
      </c>
      <c r="AJ296">
        <v>0.0</v>
      </c>
      <c r="AK296" t="s">
        <v>97</v>
      </c>
      <c r="AL296">
        <v>6.0</v>
      </c>
      <c r="AM296">
        <v>4.0</v>
      </c>
      <c r="AN296" s="14">
        <v>48.0</v>
      </c>
      <c r="AO296" s="14" t="s">
        <v>1569</v>
      </c>
      <c r="AP296" t="s">
        <v>101</v>
      </c>
      <c r="AQ296" s="14">
        <v>10.0</v>
      </c>
      <c r="AR296" s="14" t="s">
        <v>1570</v>
      </c>
      <c r="AS296" s="14" t="s">
        <v>1571</v>
      </c>
    </row>
    <row r="297" hidden="1">
      <c r="A297" s="14">
        <v>295.0</v>
      </c>
      <c r="B297">
        <v>0.0</v>
      </c>
      <c r="C297">
        <v>1.0</v>
      </c>
      <c r="D297">
        <v>0.0</v>
      </c>
      <c r="E297">
        <v>0.0</v>
      </c>
      <c r="F297">
        <v>0.0</v>
      </c>
      <c r="G297">
        <v>0.0</v>
      </c>
      <c r="H297" s="14">
        <v>27453.0</v>
      </c>
      <c r="I297" s="14">
        <v>43.0</v>
      </c>
      <c r="J297" s="14">
        <v>6.0</v>
      </c>
      <c r="K297" s="14">
        <v>0.0</v>
      </c>
      <c r="L297" s="14">
        <v>88.0</v>
      </c>
      <c r="M297" s="14">
        <v>2.0</v>
      </c>
      <c r="N297" s="14" t="s">
        <v>437</v>
      </c>
      <c r="O297" s="14">
        <v>1.0</v>
      </c>
      <c r="P297" s="14" t="s">
        <v>89</v>
      </c>
      <c r="R297" t="s">
        <v>89</v>
      </c>
      <c r="S297" t="s">
        <v>130</v>
      </c>
      <c r="T297" s="14">
        <v>1.0</v>
      </c>
      <c r="U297" t="s">
        <v>315</v>
      </c>
      <c r="V297" t="s">
        <v>111</v>
      </c>
      <c r="W297" t="s">
        <v>531</v>
      </c>
      <c r="X297" s="14">
        <v>12.0</v>
      </c>
      <c r="Y297" s="14" t="s">
        <v>1572</v>
      </c>
      <c r="Z297" s="14" t="s">
        <v>1229</v>
      </c>
      <c r="AA297">
        <v>0.0</v>
      </c>
      <c r="AB297">
        <v>0.0</v>
      </c>
      <c r="AC297">
        <v>0.0</v>
      </c>
      <c r="AD297">
        <v>0.0</v>
      </c>
      <c r="AE297">
        <v>0.0</v>
      </c>
      <c r="AF297">
        <v>0.0</v>
      </c>
      <c r="AG297">
        <v>0.0</v>
      </c>
      <c r="AH297">
        <v>0.0</v>
      </c>
      <c r="AI297">
        <v>1.0</v>
      </c>
      <c r="AJ297">
        <v>0.0</v>
      </c>
      <c r="AP297" t="s">
        <v>84</v>
      </c>
      <c r="AQ297" s="14">
        <v>8.0</v>
      </c>
      <c r="AR297" s="14" t="s">
        <v>1573</v>
      </c>
      <c r="AS297" s="14" t="s">
        <v>1574</v>
      </c>
      <c r="AT297" s="14" t="s">
        <v>154</v>
      </c>
    </row>
    <row r="298" hidden="1">
      <c r="A298" s="14">
        <v>296.0</v>
      </c>
      <c r="B298">
        <v>1.0</v>
      </c>
      <c r="C298">
        <v>0.0</v>
      </c>
      <c r="D298">
        <v>0.0</v>
      </c>
      <c r="E298">
        <v>0.0</v>
      </c>
      <c r="F298">
        <v>0.0</v>
      </c>
      <c r="G298">
        <v>0.0</v>
      </c>
      <c r="H298" s="14">
        <v>32851.0</v>
      </c>
      <c r="I298" s="14">
        <v>28.0</v>
      </c>
      <c r="J298" s="14">
        <v>8.0</v>
      </c>
      <c r="K298" s="14">
        <v>0.0</v>
      </c>
      <c r="L298" s="14">
        <v>10.0</v>
      </c>
      <c r="M298" s="14">
        <v>30.0</v>
      </c>
      <c r="N298" s="14" t="s">
        <v>437</v>
      </c>
      <c r="O298" s="14">
        <v>0.0</v>
      </c>
      <c r="P298" s="14" t="s">
        <v>89</v>
      </c>
      <c r="R298" t="s">
        <v>89</v>
      </c>
      <c r="S298" t="s">
        <v>72</v>
      </c>
      <c r="T298" s="14">
        <v>1.0</v>
      </c>
      <c r="U298" t="s">
        <v>315</v>
      </c>
      <c r="V298" t="s">
        <v>111</v>
      </c>
      <c r="W298" t="s">
        <v>123</v>
      </c>
      <c r="X298" s="14">
        <v>7.0</v>
      </c>
      <c r="Y298" s="14" t="s">
        <v>1575</v>
      </c>
      <c r="Z298" s="14" t="s">
        <v>114</v>
      </c>
      <c r="AA298">
        <v>0.0</v>
      </c>
      <c r="AB298">
        <v>0.0</v>
      </c>
      <c r="AC298">
        <v>0.0</v>
      </c>
      <c r="AD298">
        <v>0.0</v>
      </c>
      <c r="AE298">
        <v>0.0</v>
      </c>
      <c r="AF298">
        <v>0.0</v>
      </c>
      <c r="AG298">
        <v>0.0</v>
      </c>
      <c r="AH298">
        <v>0.0</v>
      </c>
      <c r="AI298">
        <v>1.0</v>
      </c>
      <c r="AJ298">
        <v>0.0</v>
      </c>
      <c r="AP298" t="s">
        <v>294</v>
      </c>
      <c r="AQ298" s="14">
        <v>8.0</v>
      </c>
      <c r="AR298" s="14" t="s">
        <v>1576</v>
      </c>
      <c r="AS298" s="14" t="s">
        <v>1577</v>
      </c>
    </row>
    <row r="299">
      <c r="A299" s="14">
        <v>297.0</v>
      </c>
      <c r="B299">
        <v>1.0</v>
      </c>
      <c r="C299">
        <v>0.0</v>
      </c>
      <c r="D299">
        <v>0.0</v>
      </c>
      <c r="E299">
        <v>0.0</v>
      </c>
      <c r="F299">
        <v>1.0</v>
      </c>
      <c r="G299">
        <v>0.0</v>
      </c>
      <c r="H299" s="14">
        <v>30785.0</v>
      </c>
      <c r="I299" s="14">
        <v>34.0</v>
      </c>
      <c r="J299" s="14">
        <v>7.0</v>
      </c>
      <c r="K299" s="14">
        <v>0.0</v>
      </c>
      <c r="L299" s="14">
        <v>12.0</v>
      </c>
      <c r="M299" s="14">
        <v>8.0</v>
      </c>
      <c r="N299" s="14" t="s">
        <v>120</v>
      </c>
      <c r="O299" s="14">
        <v>1.0</v>
      </c>
      <c r="P299" s="14" t="s">
        <v>129</v>
      </c>
      <c r="R299" t="s">
        <v>129</v>
      </c>
      <c r="S299" t="s">
        <v>135</v>
      </c>
      <c r="T299" s="14">
        <v>1.0</v>
      </c>
      <c r="U299" t="s">
        <v>1578</v>
      </c>
      <c r="V299" t="s">
        <v>111</v>
      </c>
      <c r="W299" t="s">
        <v>123</v>
      </c>
      <c r="X299" s="14">
        <v>10.0</v>
      </c>
      <c r="Y299" s="14" t="s">
        <v>1579</v>
      </c>
      <c r="Z299" s="14" t="s">
        <v>464</v>
      </c>
      <c r="AA299">
        <v>0.0</v>
      </c>
      <c r="AB299">
        <v>0.0</v>
      </c>
      <c r="AC299">
        <v>0.0</v>
      </c>
      <c r="AD299">
        <v>1.0</v>
      </c>
      <c r="AE299">
        <v>0.0</v>
      </c>
      <c r="AF299">
        <v>1.0</v>
      </c>
      <c r="AG299">
        <v>0.0</v>
      </c>
      <c r="AH299">
        <v>0.0</v>
      </c>
      <c r="AI299">
        <v>0.0</v>
      </c>
      <c r="AJ299">
        <v>0.0</v>
      </c>
      <c r="AK299" t="s">
        <v>116</v>
      </c>
      <c r="AL299">
        <v>3.0</v>
      </c>
      <c r="AM299">
        <v>5.0</v>
      </c>
      <c r="AN299" s="14">
        <v>10.0</v>
      </c>
      <c r="AO299" s="14" t="s">
        <v>1580</v>
      </c>
      <c r="AP299" t="s">
        <v>84</v>
      </c>
      <c r="AQ299" s="14">
        <v>10.0</v>
      </c>
      <c r="AR299" s="14" t="s">
        <v>1581</v>
      </c>
      <c r="AS299" s="14" t="s">
        <v>1582</v>
      </c>
      <c r="AT299" s="14" t="s">
        <v>1583</v>
      </c>
    </row>
    <row r="300">
      <c r="A300" s="14">
        <v>298.0</v>
      </c>
      <c r="B300">
        <v>0.0</v>
      </c>
      <c r="C300">
        <v>1.0</v>
      </c>
      <c r="D300">
        <v>0.0</v>
      </c>
      <c r="E300">
        <v>1.0</v>
      </c>
      <c r="F300">
        <v>0.0</v>
      </c>
      <c r="G300">
        <v>0.0</v>
      </c>
      <c r="H300" s="14">
        <v>32331.0</v>
      </c>
      <c r="I300" s="14">
        <v>30.0</v>
      </c>
      <c r="J300" s="14">
        <v>6.0</v>
      </c>
      <c r="K300" s="14">
        <v>0.0</v>
      </c>
      <c r="L300" s="14">
        <v>10.0</v>
      </c>
      <c r="M300" s="14">
        <v>20.0</v>
      </c>
      <c r="N300" s="14" t="s">
        <v>87</v>
      </c>
      <c r="O300" s="14">
        <v>0.0</v>
      </c>
      <c r="P300" s="14" t="s">
        <v>71</v>
      </c>
      <c r="R300" t="s">
        <v>71</v>
      </c>
      <c r="S300" t="s">
        <v>90</v>
      </c>
      <c r="T300" s="14">
        <v>1.0</v>
      </c>
      <c r="U300" t="s">
        <v>315</v>
      </c>
      <c r="V300" t="s">
        <v>111</v>
      </c>
      <c r="W300" t="s">
        <v>123</v>
      </c>
      <c r="X300" s="14">
        <v>6.0</v>
      </c>
      <c r="Y300" s="14" t="s">
        <v>301</v>
      </c>
      <c r="Z300" s="14" t="s">
        <v>114</v>
      </c>
      <c r="AA300">
        <v>0.0</v>
      </c>
      <c r="AB300">
        <v>0.0</v>
      </c>
      <c r="AC300">
        <v>0.0</v>
      </c>
      <c r="AD300">
        <v>0.0</v>
      </c>
      <c r="AE300">
        <v>1.0</v>
      </c>
      <c r="AF300">
        <v>0.0</v>
      </c>
      <c r="AG300">
        <v>0.0</v>
      </c>
      <c r="AH300">
        <v>0.0</v>
      </c>
      <c r="AI300">
        <v>0.0</v>
      </c>
      <c r="AJ300">
        <v>0.0</v>
      </c>
      <c r="AK300" t="s">
        <v>79</v>
      </c>
      <c r="AL300">
        <v>5.0</v>
      </c>
      <c r="AM300">
        <v>3.0</v>
      </c>
      <c r="AN300" s="14">
        <v>20.0</v>
      </c>
      <c r="AO300" s="14" t="s">
        <v>1584</v>
      </c>
      <c r="AP300" t="s">
        <v>84</v>
      </c>
      <c r="AQ300" s="14">
        <v>7.0</v>
      </c>
      <c r="AR300" s="14" t="s">
        <v>1585</v>
      </c>
      <c r="AS300" s="14" t="s">
        <v>1586</v>
      </c>
      <c r="AT300" s="14" t="s">
        <v>1587</v>
      </c>
    </row>
    <row r="301">
      <c r="A301" s="14">
        <v>299.0</v>
      </c>
      <c r="B301">
        <v>0.0</v>
      </c>
      <c r="C301">
        <v>0.0</v>
      </c>
      <c r="D301">
        <v>0.0</v>
      </c>
      <c r="E301">
        <v>0.0</v>
      </c>
      <c r="F301">
        <v>1.0</v>
      </c>
      <c r="G301">
        <v>0.0</v>
      </c>
      <c r="H301" s="14">
        <v>21991.0</v>
      </c>
      <c r="I301" s="14">
        <v>58.0</v>
      </c>
      <c r="J301" s="14">
        <v>6.0</v>
      </c>
      <c r="K301" s="14">
        <v>60.0</v>
      </c>
      <c r="L301" s="14">
        <v>10.0</v>
      </c>
      <c r="M301" s="14">
        <v>6.0</v>
      </c>
      <c r="N301" s="14" t="s">
        <v>70</v>
      </c>
      <c r="O301" s="14">
        <v>0.0</v>
      </c>
      <c r="P301" s="14" t="s">
        <v>108</v>
      </c>
      <c r="R301" t="s">
        <v>108</v>
      </c>
      <c r="S301" t="s">
        <v>1588</v>
      </c>
      <c r="T301" s="14">
        <v>1.0</v>
      </c>
      <c r="U301" t="s">
        <v>195</v>
      </c>
      <c r="V301" t="s">
        <v>207</v>
      </c>
      <c r="W301" t="s">
        <v>1589</v>
      </c>
      <c r="X301" s="14">
        <v>33.0</v>
      </c>
      <c r="Y301" s="14" t="s">
        <v>1590</v>
      </c>
      <c r="Z301" s="14" t="s">
        <v>114</v>
      </c>
      <c r="AA301">
        <v>0.0</v>
      </c>
      <c r="AB301">
        <v>0.0</v>
      </c>
      <c r="AC301">
        <v>0.0</v>
      </c>
      <c r="AD301">
        <v>0.0</v>
      </c>
      <c r="AE301">
        <v>0.0</v>
      </c>
      <c r="AF301">
        <v>1.0</v>
      </c>
      <c r="AG301">
        <v>0.0</v>
      </c>
      <c r="AH301">
        <v>0.0</v>
      </c>
      <c r="AI301">
        <v>0.0</v>
      </c>
      <c r="AJ301">
        <v>0.0</v>
      </c>
      <c r="AK301" t="s">
        <v>97</v>
      </c>
      <c r="AL301">
        <v>3.0</v>
      </c>
      <c r="AM301">
        <v>5.0</v>
      </c>
      <c r="AN301" s="14">
        <v>12.0</v>
      </c>
      <c r="AO301" s="14" t="s">
        <v>1591</v>
      </c>
      <c r="AP301" t="s">
        <v>1592</v>
      </c>
      <c r="AQ301" s="14">
        <v>10.0</v>
      </c>
      <c r="AR301" s="14" t="s">
        <v>1593</v>
      </c>
      <c r="AS301" s="14" t="s">
        <v>1594</v>
      </c>
      <c r="AT301" s="14" t="s">
        <v>1595</v>
      </c>
    </row>
    <row r="302">
      <c r="A302" s="14">
        <v>300.0</v>
      </c>
      <c r="B302">
        <v>1.0</v>
      </c>
      <c r="C302">
        <v>1.0</v>
      </c>
      <c r="D302">
        <v>1.0</v>
      </c>
      <c r="E302">
        <v>1.0</v>
      </c>
      <c r="F302">
        <v>1.0</v>
      </c>
      <c r="G302">
        <v>1.0</v>
      </c>
      <c r="H302" s="14">
        <v>32557.0</v>
      </c>
      <c r="I302" s="14">
        <v>29.0</v>
      </c>
      <c r="J302" s="14">
        <v>8.0</v>
      </c>
      <c r="K302" s="14">
        <v>5.0</v>
      </c>
      <c r="L302" s="14">
        <v>12.0</v>
      </c>
      <c r="M302" s="14">
        <v>4.0</v>
      </c>
      <c r="N302" s="14" t="s">
        <v>291</v>
      </c>
      <c r="O302" s="14">
        <v>1.0</v>
      </c>
      <c r="P302" s="14" t="s">
        <v>71</v>
      </c>
      <c r="R302" t="s">
        <v>71</v>
      </c>
      <c r="S302" t="s">
        <v>130</v>
      </c>
      <c r="T302" s="14">
        <v>0.0</v>
      </c>
      <c r="Z302" s="14" t="s">
        <v>78</v>
      </c>
      <c r="AA302">
        <v>1.0</v>
      </c>
      <c r="AB302">
        <v>0.0</v>
      </c>
      <c r="AC302">
        <v>1.0</v>
      </c>
      <c r="AD302">
        <v>1.0</v>
      </c>
      <c r="AE302">
        <v>0.0</v>
      </c>
      <c r="AF302">
        <v>1.0</v>
      </c>
      <c r="AG302">
        <v>0.0</v>
      </c>
      <c r="AH302">
        <v>0.0</v>
      </c>
      <c r="AI302">
        <v>0.0</v>
      </c>
      <c r="AJ302">
        <v>0.0</v>
      </c>
      <c r="AK302" t="s">
        <v>97</v>
      </c>
      <c r="AL302">
        <v>40.0</v>
      </c>
      <c r="AM302">
        <v>6.0</v>
      </c>
      <c r="AN302" s="14">
        <v>6.0</v>
      </c>
      <c r="AO302" s="14" t="s">
        <v>1597</v>
      </c>
      <c r="AP302" t="s">
        <v>292</v>
      </c>
      <c r="AQ302" s="14">
        <v>10.0</v>
      </c>
      <c r="AR302" s="14" t="s">
        <v>1598</v>
      </c>
      <c r="AS302" s="14" t="s">
        <v>1599</v>
      </c>
      <c r="AT302" s="14" t="s">
        <v>1600</v>
      </c>
    </row>
    <row r="303">
      <c r="A303" s="14">
        <v>301.0</v>
      </c>
      <c r="B303">
        <v>1.0</v>
      </c>
      <c r="C303">
        <v>1.0</v>
      </c>
      <c r="D303">
        <v>0.0</v>
      </c>
      <c r="E303">
        <v>1.0</v>
      </c>
      <c r="F303">
        <v>1.0</v>
      </c>
      <c r="G303">
        <v>0.0</v>
      </c>
      <c r="H303" s="14">
        <v>43019.0</v>
      </c>
      <c r="I303" s="14">
        <v>0.0</v>
      </c>
      <c r="J303" s="14">
        <v>7.0</v>
      </c>
      <c r="K303" s="14">
        <v>60.0</v>
      </c>
      <c r="L303" s="14">
        <v>11.0</v>
      </c>
      <c r="M303" s="14">
        <v>25.0</v>
      </c>
      <c r="N303" s="14" t="s">
        <v>291</v>
      </c>
      <c r="O303" s="14">
        <v>0.0</v>
      </c>
      <c r="P303" s="14" t="s">
        <v>71</v>
      </c>
      <c r="R303" t="s">
        <v>71</v>
      </c>
      <c r="S303" t="s">
        <v>130</v>
      </c>
      <c r="T303" s="14">
        <v>1.0</v>
      </c>
      <c r="U303" t="s">
        <v>224</v>
      </c>
      <c r="V303" t="s">
        <v>111</v>
      </c>
      <c r="W303" t="s">
        <v>457</v>
      </c>
      <c r="X303" s="14">
        <v>11.0</v>
      </c>
      <c r="Y303" s="14" t="s">
        <v>1601</v>
      </c>
      <c r="Z303" s="14" t="s">
        <v>114</v>
      </c>
      <c r="AA303">
        <v>0.0</v>
      </c>
      <c r="AB303">
        <v>0.0</v>
      </c>
      <c r="AC303">
        <v>0.0</v>
      </c>
      <c r="AD303">
        <v>0.0</v>
      </c>
      <c r="AE303">
        <v>0.0</v>
      </c>
      <c r="AF303">
        <v>1.0</v>
      </c>
      <c r="AG303">
        <v>0.0</v>
      </c>
      <c r="AH303">
        <v>0.0</v>
      </c>
      <c r="AI303">
        <v>0.0</v>
      </c>
      <c r="AJ303">
        <v>0.0</v>
      </c>
      <c r="AK303" t="s">
        <v>79</v>
      </c>
      <c r="AL303">
        <v>3.0</v>
      </c>
      <c r="AM303">
        <v>6.0</v>
      </c>
      <c r="AN303" s="14">
        <v>10.0</v>
      </c>
      <c r="AO303" s="14" t="s">
        <v>1602</v>
      </c>
      <c r="AP303" t="s">
        <v>84</v>
      </c>
      <c r="AQ303" s="14">
        <v>10.0</v>
      </c>
      <c r="AR303" s="14" t="s">
        <v>231</v>
      </c>
      <c r="AS303" s="14" t="s">
        <v>1603</v>
      </c>
    </row>
    <row r="304" hidden="1">
      <c r="A304" s="14">
        <v>302.0</v>
      </c>
      <c r="B304">
        <v>1.0</v>
      </c>
      <c r="C304">
        <v>1.0</v>
      </c>
      <c r="D304">
        <v>0.0</v>
      </c>
      <c r="E304">
        <v>0.0</v>
      </c>
      <c r="F304">
        <v>0.0</v>
      </c>
      <c r="G304">
        <v>0.0</v>
      </c>
      <c r="H304" s="14">
        <v>29941.0</v>
      </c>
      <c r="I304" s="14">
        <v>36.0</v>
      </c>
      <c r="J304" s="14">
        <v>7.0</v>
      </c>
      <c r="K304" s="14">
        <v>80.0</v>
      </c>
      <c r="L304" s="14">
        <v>9.0</v>
      </c>
      <c r="M304" s="14">
        <v>20.0</v>
      </c>
      <c r="N304" s="14" t="s">
        <v>120</v>
      </c>
      <c r="O304" s="14">
        <v>0.0</v>
      </c>
      <c r="P304" s="14" t="s">
        <v>89</v>
      </c>
      <c r="R304" t="s">
        <v>89</v>
      </c>
      <c r="S304" t="s">
        <v>90</v>
      </c>
      <c r="T304" s="14">
        <v>1.0</v>
      </c>
      <c r="U304" t="s">
        <v>315</v>
      </c>
      <c r="V304" t="s">
        <v>111</v>
      </c>
      <c r="W304" t="s">
        <v>123</v>
      </c>
      <c r="X304" s="14">
        <v>15.0</v>
      </c>
      <c r="Y304" s="14" t="s">
        <v>1604</v>
      </c>
      <c r="Z304" s="14" t="s">
        <v>114</v>
      </c>
      <c r="AA304">
        <v>0.0</v>
      </c>
      <c r="AB304">
        <v>0.0</v>
      </c>
      <c r="AC304">
        <v>0.0</v>
      </c>
      <c r="AD304">
        <v>0.0</v>
      </c>
      <c r="AE304">
        <v>0.0</v>
      </c>
      <c r="AF304">
        <v>0.0</v>
      </c>
      <c r="AG304">
        <v>0.0</v>
      </c>
      <c r="AH304">
        <v>0.0</v>
      </c>
      <c r="AI304">
        <v>1.0</v>
      </c>
      <c r="AJ304">
        <v>0.0</v>
      </c>
      <c r="AP304" t="s">
        <v>294</v>
      </c>
      <c r="AQ304" s="14">
        <v>7.0</v>
      </c>
      <c r="AR304" s="14" t="s">
        <v>1605</v>
      </c>
      <c r="AS304" s="14" t="s">
        <v>1606</v>
      </c>
      <c r="AT304" s="14" t="s">
        <v>1607</v>
      </c>
    </row>
    <row r="305">
      <c r="A305" s="14">
        <v>303.0</v>
      </c>
      <c r="B305">
        <v>1.0</v>
      </c>
      <c r="C305">
        <v>0.0</v>
      </c>
      <c r="D305">
        <v>1.0</v>
      </c>
      <c r="E305">
        <v>0.0</v>
      </c>
      <c r="F305">
        <v>1.0</v>
      </c>
      <c r="G305">
        <v>0.0</v>
      </c>
      <c r="H305" s="14">
        <v>32303.0</v>
      </c>
      <c r="I305" s="14">
        <v>30.0</v>
      </c>
      <c r="J305" s="14">
        <v>6.0</v>
      </c>
      <c r="K305" s="14">
        <v>25.0</v>
      </c>
      <c r="L305" s="14">
        <v>8.0</v>
      </c>
      <c r="M305" s="14">
        <v>30.0</v>
      </c>
      <c r="N305" s="14" t="s">
        <v>327</v>
      </c>
      <c r="O305" s="14">
        <v>0.0</v>
      </c>
      <c r="P305" s="14" t="s">
        <v>89</v>
      </c>
      <c r="R305" t="s">
        <v>89</v>
      </c>
      <c r="S305" t="s">
        <v>72</v>
      </c>
      <c r="T305" s="14">
        <v>1.0</v>
      </c>
      <c r="U305" t="s">
        <v>515</v>
      </c>
      <c r="V305" t="s">
        <v>1608</v>
      </c>
      <c r="W305" t="s">
        <v>228</v>
      </c>
      <c r="X305" s="14">
        <v>4.0</v>
      </c>
      <c r="Y305" s="14" t="s">
        <v>1609</v>
      </c>
      <c r="Z305" s="14" t="s">
        <v>114</v>
      </c>
      <c r="AA305">
        <v>0.0</v>
      </c>
      <c r="AB305">
        <v>0.0</v>
      </c>
      <c r="AC305">
        <v>1.0</v>
      </c>
      <c r="AD305">
        <v>0.0</v>
      </c>
      <c r="AE305">
        <v>0.0</v>
      </c>
      <c r="AF305">
        <v>0.0</v>
      </c>
      <c r="AG305">
        <v>0.0</v>
      </c>
      <c r="AH305">
        <v>0.0</v>
      </c>
      <c r="AI305">
        <v>0.0</v>
      </c>
      <c r="AJ305">
        <v>0.0</v>
      </c>
      <c r="AK305" t="s">
        <v>97</v>
      </c>
      <c r="AL305">
        <v>5.0</v>
      </c>
      <c r="AM305">
        <v>5.0</v>
      </c>
      <c r="AN305" s="14">
        <v>20.0</v>
      </c>
      <c r="AO305" s="14" t="s">
        <v>1610</v>
      </c>
      <c r="AP305" t="s">
        <v>84</v>
      </c>
      <c r="AQ305" s="14">
        <v>10.0</v>
      </c>
      <c r="AR305" s="14" t="s">
        <v>1611</v>
      </c>
      <c r="AS305" s="14" t="s">
        <v>1612</v>
      </c>
    </row>
    <row r="306" hidden="1">
      <c r="A306" s="14">
        <v>304.0</v>
      </c>
      <c r="B306">
        <v>0.0</v>
      </c>
      <c r="C306">
        <v>0.0</v>
      </c>
      <c r="D306">
        <v>0.0</v>
      </c>
      <c r="E306">
        <v>0.0</v>
      </c>
      <c r="F306">
        <v>1.0</v>
      </c>
      <c r="G306">
        <v>0.0</v>
      </c>
      <c r="H306" s="14">
        <v>43056.0</v>
      </c>
      <c r="I306" s="14">
        <v>0.0</v>
      </c>
      <c r="J306" s="14">
        <v>8.0</v>
      </c>
      <c r="K306" s="14">
        <v>30.0</v>
      </c>
      <c r="L306" s="14">
        <v>8.0</v>
      </c>
      <c r="M306" s="14">
        <v>5.0</v>
      </c>
      <c r="N306" s="14" t="s">
        <v>87</v>
      </c>
      <c r="O306" s="14">
        <v>0.0</v>
      </c>
      <c r="Q306" s="14" t="s">
        <v>41</v>
      </c>
      <c r="R306" t="s">
        <v>41</v>
      </c>
      <c r="S306" t="s">
        <v>1613</v>
      </c>
      <c r="T306" s="14">
        <v>1.0</v>
      </c>
      <c r="U306" t="s">
        <v>35</v>
      </c>
      <c r="V306" t="s">
        <v>451</v>
      </c>
      <c r="W306" t="s">
        <v>1614</v>
      </c>
      <c r="X306" s="14">
        <v>10.0</v>
      </c>
      <c r="Y306" s="14" t="s">
        <v>1615</v>
      </c>
      <c r="Z306" s="14" t="s">
        <v>114</v>
      </c>
      <c r="AA306">
        <v>0.0</v>
      </c>
      <c r="AB306">
        <v>0.0</v>
      </c>
      <c r="AC306">
        <v>1.0</v>
      </c>
      <c r="AD306">
        <v>0.0</v>
      </c>
      <c r="AE306">
        <v>0.0</v>
      </c>
      <c r="AF306">
        <v>0.0</v>
      </c>
      <c r="AG306">
        <v>0.0</v>
      </c>
      <c r="AH306">
        <v>0.0</v>
      </c>
      <c r="AI306">
        <v>0.0</v>
      </c>
      <c r="AJ306">
        <v>0.0</v>
      </c>
      <c r="AK306" t="s">
        <v>237</v>
      </c>
      <c r="AL306" t="s">
        <v>1616</v>
      </c>
      <c r="AM306" t="s">
        <v>1617</v>
      </c>
      <c r="AN306" s="14">
        <v>5.0</v>
      </c>
      <c r="AO306" s="14" t="s">
        <v>1618</v>
      </c>
      <c r="AP306" t="s">
        <v>292</v>
      </c>
      <c r="AQ306" s="14">
        <v>6.0</v>
      </c>
      <c r="AR306" s="14" t="s">
        <v>1619</v>
      </c>
      <c r="AS306" s="14" t="s">
        <v>1620</v>
      </c>
      <c r="AT306" s="14" t="s">
        <v>1621</v>
      </c>
    </row>
    <row r="307">
      <c r="A307" s="14">
        <v>305.0</v>
      </c>
      <c r="B307">
        <v>0.0</v>
      </c>
      <c r="C307">
        <v>1.0</v>
      </c>
      <c r="D307">
        <v>0.0</v>
      </c>
      <c r="E307">
        <v>0.0</v>
      </c>
      <c r="F307">
        <v>0.0</v>
      </c>
      <c r="G307">
        <v>0.0</v>
      </c>
      <c r="H307" s="14">
        <v>31769.0</v>
      </c>
      <c r="I307" s="14">
        <v>31.0</v>
      </c>
      <c r="J307" s="14">
        <v>8.0</v>
      </c>
      <c r="K307" s="14">
        <v>90.0</v>
      </c>
      <c r="L307" s="14">
        <v>12.0</v>
      </c>
      <c r="M307" s="14">
        <v>4.0</v>
      </c>
      <c r="N307" s="14" t="s">
        <v>134</v>
      </c>
      <c r="O307" s="14">
        <v>0.0</v>
      </c>
      <c r="P307" s="14" t="s">
        <v>89</v>
      </c>
      <c r="R307" t="s">
        <v>89</v>
      </c>
      <c r="S307" t="s">
        <v>135</v>
      </c>
      <c r="T307" s="14">
        <v>1.0</v>
      </c>
      <c r="U307" t="s">
        <v>315</v>
      </c>
      <c r="V307" t="s">
        <v>111</v>
      </c>
      <c r="W307" t="s">
        <v>123</v>
      </c>
      <c r="X307" s="14">
        <v>9.0</v>
      </c>
      <c r="Y307" s="14" t="s">
        <v>1622</v>
      </c>
      <c r="Z307" s="14" t="s">
        <v>114</v>
      </c>
      <c r="AA307">
        <v>0.0</v>
      </c>
      <c r="AB307">
        <v>0.0</v>
      </c>
      <c r="AC307">
        <v>0.0</v>
      </c>
      <c r="AD307">
        <v>1.0</v>
      </c>
      <c r="AE307">
        <v>0.0</v>
      </c>
      <c r="AF307">
        <v>0.0</v>
      </c>
      <c r="AG307">
        <v>0.0</v>
      </c>
      <c r="AH307">
        <v>0.0</v>
      </c>
      <c r="AI307">
        <v>0.0</v>
      </c>
      <c r="AJ307">
        <v>0.0</v>
      </c>
      <c r="AK307" t="s">
        <v>116</v>
      </c>
      <c r="AL307">
        <v>6.0</v>
      </c>
      <c r="AM307">
        <v>6.0</v>
      </c>
      <c r="AN307" s="14">
        <v>6.0</v>
      </c>
      <c r="AO307" s="14" t="s">
        <v>1623</v>
      </c>
      <c r="AP307" t="s">
        <v>84</v>
      </c>
      <c r="AQ307" s="14">
        <v>8.0</v>
      </c>
      <c r="AR307" s="14" t="s">
        <v>1624</v>
      </c>
      <c r="AS307" s="14" t="s">
        <v>1625</v>
      </c>
    </row>
    <row r="308">
      <c r="A308" s="14">
        <v>306.0</v>
      </c>
      <c r="B308">
        <v>1.0</v>
      </c>
      <c r="C308">
        <v>0.0</v>
      </c>
      <c r="D308">
        <v>0.0</v>
      </c>
      <c r="E308">
        <v>0.0</v>
      </c>
      <c r="F308">
        <v>0.0</v>
      </c>
      <c r="G308">
        <v>0.0</v>
      </c>
      <c r="H308" s="14">
        <v>34335.0</v>
      </c>
      <c r="I308" s="14">
        <v>24.0</v>
      </c>
      <c r="J308" s="14">
        <v>8.0</v>
      </c>
      <c r="K308" s="14">
        <v>150.0</v>
      </c>
      <c r="L308" s="14">
        <v>6.0</v>
      </c>
      <c r="M308" s="14">
        <v>5.0</v>
      </c>
      <c r="N308" s="14" t="s">
        <v>120</v>
      </c>
      <c r="O308" s="14">
        <v>1.0</v>
      </c>
      <c r="P308" s="14" t="s">
        <v>108</v>
      </c>
      <c r="R308" t="s">
        <v>108</v>
      </c>
      <c r="S308" t="s">
        <v>130</v>
      </c>
      <c r="T308" s="14">
        <v>1.0</v>
      </c>
      <c r="U308" t="s">
        <v>315</v>
      </c>
      <c r="V308" t="s">
        <v>111</v>
      </c>
      <c r="W308" t="s">
        <v>1626</v>
      </c>
      <c r="X308" s="14">
        <v>2.0</v>
      </c>
      <c r="Y308" s="14" t="s">
        <v>1627</v>
      </c>
      <c r="Z308" s="14" t="s">
        <v>78</v>
      </c>
      <c r="AA308">
        <v>0.0</v>
      </c>
      <c r="AB308">
        <v>0.0</v>
      </c>
      <c r="AC308">
        <v>1.0</v>
      </c>
      <c r="AD308">
        <v>0.0</v>
      </c>
      <c r="AE308">
        <v>0.0</v>
      </c>
      <c r="AF308">
        <v>0.0</v>
      </c>
      <c r="AG308">
        <v>0.0</v>
      </c>
      <c r="AH308">
        <v>0.0</v>
      </c>
      <c r="AI308">
        <v>0.0</v>
      </c>
      <c r="AJ308">
        <v>0.0</v>
      </c>
      <c r="AK308" t="s">
        <v>97</v>
      </c>
      <c r="AL308">
        <v>12.0</v>
      </c>
      <c r="AM308">
        <v>2.0</v>
      </c>
      <c r="AN308" s="14">
        <v>50.0</v>
      </c>
      <c r="AO308" s="14" t="s">
        <v>1628</v>
      </c>
      <c r="AP308" t="s">
        <v>101</v>
      </c>
      <c r="AQ308" s="14">
        <v>10.0</v>
      </c>
      <c r="AR308" s="14" t="s">
        <v>1629</v>
      </c>
      <c r="AS308" s="14" t="s">
        <v>1630</v>
      </c>
      <c r="AT308" s="14" t="s">
        <v>1280</v>
      </c>
    </row>
    <row r="309">
      <c r="A309" s="14">
        <v>307.0</v>
      </c>
      <c r="B309">
        <v>0.0</v>
      </c>
      <c r="C309">
        <v>0.0</v>
      </c>
      <c r="D309">
        <v>0.0</v>
      </c>
      <c r="E309">
        <v>0.0</v>
      </c>
      <c r="F309">
        <v>1.0</v>
      </c>
      <c r="G309">
        <v>0.0</v>
      </c>
      <c r="H309" s="14">
        <v>30327.0</v>
      </c>
      <c r="I309" s="14">
        <v>35.0</v>
      </c>
      <c r="J309" s="14">
        <v>7.0</v>
      </c>
      <c r="K309" s="14">
        <v>30.0</v>
      </c>
      <c r="L309" s="14">
        <v>13.0</v>
      </c>
      <c r="M309" s="14">
        <v>5.0</v>
      </c>
      <c r="N309" s="14" t="s">
        <v>437</v>
      </c>
      <c r="O309" s="14">
        <v>0.0</v>
      </c>
      <c r="P309" s="14" t="s">
        <v>89</v>
      </c>
      <c r="R309" t="s">
        <v>89</v>
      </c>
      <c r="S309" t="s">
        <v>72</v>
      </c>
      <c r="T309" s="14">
        <v>1.0</v>
      </c>
      <c r="U309" t="s">
        <v>213</v>
      </c>
      <c r="V309" t="s">
        <v>111</v>
      </c>
      <c r="W309" t="s">
        <v>322</v>
      </c>
      <c r="X309" s="14">
        <v>6.0</v>
      </c>
      <c r="Y309" s="14" t="s">
        <v>1631</v>
      </c>
      <c r="Z309" s="14" t="s">
        <v>96</v>
      </c>
      <c r="AA309">
        <v>0.0</v>
      </c>
      <c r="AB309">
        <v>0.0</v>
      </c>
      <c r="AC309">
        <v>0.0</v>
      </c>
      <c r="AD309">
        <v>0.0</v>
      </c>
      <c r="AE309">
        <v>0.0</v>
      </c>
      <c r="AF309">
        <v>1.0</v>
      </c>
      <c r="AG309">
        <v>0.0</v>
      </c>
      <c r="AH309">
        <v>0.0</v>
      </c>
      <c r="AI309">
        <v>0.0</v>
      </c>
      <c r="AJ309">
        <v>0.0</v>
      </c>
      <c r="AK309" t="s">
        <v>97</v>
      </c>
      <c r="AL309">
        <v>5.0</v>
      </c>
      <c r="AM309">
        <v>2.0</v>
      </c>
      <c r="AN309" s="14">
        <v>10.0</v>
      </c>
      <c r="AP309" t="s">
        <v>101</v>
      </c>
      <c r="AQ309" s="14">
        <v>10.0</v>
      </c>
    </row>
    <row r="310">
      <c r="A310" s="14">
        <v>308.0</v>
      </c>
      <c r="B310">
        <v>1.0</v>
      </c>
      <c r="C310">
        <v>0.0</v>
      </c>
      <c r="D310">
        <v>0.0</v>
      </c>
      <c r="E310">
        <v>0.0</v>
      </c>
      <c r="F310">
        <v>1.0</v>
      </c>
      <c r="G310">
        <v>0.0</v>
      </c>
      <c r="H310" s="14">
        <v>32578.0</v>
      </c>
      <c r="I310" s="14">
        <v>29.0</v>
      </c>
      <c r="J310" s="14">
        <v>7.0</v>
      </c>
      <c r="K310" s="14">
        <v>60.0</v>
      </c>
      <c r="L310" s="14">
        <v>11.0</v>
      </c>
      <c r="M310" s="14">
        <v>2.0</v>
      </c>
      <c r="N310" s="14" t="s">
        <v>405</v>
      </c>
      <c r="O310" s="14">
        <v>1.0</v>
      </c>
      <c r="P310" s="14" t="s">
        <v>89</v>
      </c>
      <c r="R310" t="s">
        <v>89</v>
      </c>
      <c r="S310" t="s">
        <v>135</v>
      </c>
      <c r="T310" s="14">
        <v>1.0</v>
      </c>
      <c r="U310" t="s">
        <v>315</v>
      </c>
      <c r="V310" t="s">
        <v>147</v>
      </c>
      <c r="W310" t="s">
        <v>123</v>
      </c>
      <c r="X310" s="14">
        <v>5.0</v>
      </c>
      <c r="Y310" s="14" t="s">
        <v>1632</v>
      </c>
      <c r="Z310" s="14" t="s">
        <v>78</v>
      </c>
      <c r="AA310">
        <v>0.0</v>
      </c>
      <c r="AB310">
        <v>0.0</v>
      </c>
      <c r="AC310">
        <v>0.0</v>
      </c>
      <c r="AD310">
        <v>0.0</v>
      </c>
      <c r="AE310">
        <v>0.0</v>
      </c>
      <c r="AF310">
        <v>1.0</v>
      </c>
      <c r="AG310">
        <v>0.0</v>
      </c>
      <c r="AH310">
        <v>0.0</v>
      </c>
      <c r="AI310">
        <v>0.0</v>
      </c>
      <c r="AJ310">
        <v>0.0</v>
      </c>
      <c r="AK310" t="s">
        <v>116</v>
      </c>
      <c r="AL310">
        <v>4.0</v>
      </c>
      <c r="AM310">
        <v>2.0</v>
      </c>
      <c r="AN310" s="14">
        <v>8.0</v>
      </c>
      <c r="AO310" s="14" t="s">
        <v>1633</v>
      </c>
      <c r="AP310" t="s">
        <v>84</v>
      </c>
      <c r="AQ310" s="14">
        <v>8.0</v>
      </c>
      <c r="AR310" s="14" t="s">
        <v>1634</v>
      </c>
    </row>
    <row r="311">
      <c r="A311" s="14">
        <v>309.0</v>
      </c>
      <c r="B311">
        <v>0.0</v>
      </c>
      <c r="C311">
        <v>0.0</v>
      </c>
      <c r="D311">
        <v>0.0</v>
      </c>
      <c r="E311">
        <v>0.0</v>
      </c>
      <c r="F311">
        <v>1.0</v>
      </c>
      <c r="G311">
        <v>0.0</v>
      </c>
      <c r="H311" s="14">
        <v>33278.0</v>
      </c>
      <c r="I311" s="14">
        <v>27.0</v>
      </c>
      <c r="J311" s="14">
        <v>7.0</v>
      </c>
      <c r="K311" s="14">
        <v>0.0</v>
      </c>
      <c r="L311" s="14">
        <v>8.0</v>
      </c>
      <c r="M311" s="14">
        <v>2.0</v>
      </c>
      <c r="N311" s="14" t="s">
        <v>327</v>
      </c>
      <c r="O311" s="14">
        <v>0.0</v>
      </c>
      <c r="P311" s="14" t="s">
        <v>89</v>
      </c>
      <c r="R311" t="s">
        <v>89</v>
      </c>
      <c r="S311" t="s">
        <v>130</v>
      </c>
      <c r="T311" s="14">
        <v>0.0</v>
      </c>
      <c r="Z311" s="14" t="s">
        <v>78</v>
      </c>
      <c r="AA311">
        <v>0.0</v>
      </c>
      <c r="AB311">
        <v>0.0</v>
      </c>
      <c r="AC311">
        <v>1.0</v>
      </c>
      <c r="AD311">
        <v>0.0</v>
      </c>
      <c r="AE311">
        <v>0.0</v>
      </c>
      <c r="AF311">
        <v>0.0</v>
      </c>
      <c r="AG311">
        <v>0.0</v>
      </c>
      <c r="AH311">
        <v>0.0</v>
      </c>
      <c r="AI311">
        <v>0.0</v>
      </c>
      <c r="AJ311">
        <v>0.0</v>
      </c>
      <c r="AK311" t="s">
        <v>237</v>
      </c>
      <c r="AL311">
        <v>4.0</v>
      </c>
      <c r="AM311">
        <v>4.0</v>
      </c>
      <c r="AN311" s="14">
        <v>25.0</v>
      </c>
      <c r="AO311" s="14" t="s">
        <v>1635</v>
      </c>
      <c r="AP311" t="s">
        <v>1636</v>
      </c>
      <c r="AQ311" s="14">
        <v>10.0</v>
      </c>
      <c r="AR311" s="14" t="s">
        <v>1637</v>
      </c>
      <c r="AS311" s="14" t="s">
        <v>424</v>
      </c>
      <c r="AT311" s="14" t="s">
        <v>1638</v>
      </c>
    </row>
    <row r="312">
      <c r="A312" s="14">
        <v>310.0</v>
      </c>
      <c r="B312">
        <v>0.0</v>
      </c>
      <c r="C312">
        <v>1.0</v>
      </c>
      <c r="D312">
        <v>0.0</v>
      </c>
      <c r="E312">
        <v>1.0</v>
      </c>
      <c r="F312">
        <v>1.0</v>
      </c>
      <c r="G312">
        <v>0.0</v>
      </c>
      <c r="H312" s="14">
        <v>30129.0</v>
      </c>
      <c r="I312" s="14">
        <v>36.0</v>
      </c>
      <c r="J312" s="14">
        <v>6.0</v>
      </c>
      <c r="K312" s="14">
        <v>90.0</v>
      </c>
      <c r="L312" s="14">
        <v>10.0</v>
      </c>
      <c r="M312" s="14">
        <v>10.0</v>
      </c>
      <c r="N312" s="14" t="s">
        <v>405</v>
      </c>
      <c r="O312" s="14">
        <v>1.0</v>
      </c>
      <c r="P312" s="14" t="s">
        <v>71</v>
      </c>
      <c r="R312" t="s">
        <v>71</v>
      </c>
      <c r="S312" t="s">
        <v>1639</v>
      </c>
      <c r="T312" s="14">
        <v>1.0</v>
      </c>
      <c r="U312" t="s">
        <v>11</v>
      </c>
      <c r="V312" t="s">
        <v>122</v>
      </c>
      <c r="W312" t="s">
        <v>112</v>
      </c>
      <c r="X312" s="14">
        <v>11.0</v>
      </c>
      <c r="Y312" s="14" t="s">
        <v>1640</v>
      </c>
      <c r="Z312" s="14" t="s">
        <v>78</v>
      </c>
      <c r="AA312">
        <v>0.0</v>
      </c>
      <c r="AB312">
        <v>0.0</v>
      </c>
      <c r="AC312">
        <v>0.0</v>
      </c>
      <c r="AD312">
        <v>0.0</v>
      </c>
      <c r="AE312">
        <v>0.0</v>
      </c>
      <c r="AF312">
        <v>1.0</v>
      </c>
      <c r="AG312">
        <v>0.0</v>
      </c>
      <c r="AH312">
        <v>0.0</v>
      </c>
      <c r="AI312">
        <v>0.0</v>
      </c>
      <c r="AJ312">
        <v>0.0</v>
      </c>
      <c r="AK312" t="s">
        <v>79</v>
      </c>
      <c r="AL312">
        <v>15.0</v>
      </c>
      <c r="AM312">
        <v>6.0</v>
      </c>
      <c r="AN312" s="14">
        <v>20.0</v>
      </c>
      <c r="AO312" s="14" t="s">
        <v>1641</v>
      </c>
      <c r="AP312" t="s">
        <v>84</v>
      </c>
      <c r="AQ312" s="14">
        <v>10.0</v>
      </c>
      <c r="AR312" s="14" t="s">
        <v>1642</v>
      </c>
      <c r="AS312" s="14" t="s">
        <v>1643</v>
      </c>
      <c r="AT312" s="14" t="s">
        <v>1644</v>
      </c>
    </row>
    <row r="313">
      <c r="A313" s="14">
        <v>311.0</v>
      </c>
      <c r="B313">
        <v>0.0</v>
      </c>
      <c r="C313">
        <v>0.0</v>
      </c>
      <c r="D313">
        <v>0.0</v>
      </c>
      <c r="E313">
        <v>0.0</v>
      </c>
      <c r="F313">
        <v>1.0</v>
      </c>
      <c r="G313">
        <v>0.0</v>
      </c>
      <c r="H313" s="14">
        <v>27169.0</v>
      </c>
      <c r="I313" s="14">
        <v>44.0</v>
      </c>
      <c r="J313" s="14">
        <v>8.0</v>
      </c>
      <c r="K313" s="14">
        <v>15.0</v>
      </c>
      <c r="L313" s="14">
        <v>12.0</v>
      </c>
      <c r="M313" s="14">
        <v>2.0</v>
      </c>
      <c r="N313" s="14" t="s">
        <v>167</v>
      </c>
      <c r="O313" s="14">
        <v>1.0</v>
      </c>
      <c r="P313" s="14" t="s">
        <v>89</v>
      </c>
      <c r="R313" t="s">
        <v>89</v>
      </c>
      <c r="S313" t="s">
        <v>130</v>
      </c>
      <c r="T313" s="14">
        <v>1.0</v>
      </c>
      <c r="U313" t="s">
        <v>631</v>
      </c>
      <c r="V313" t="s">
        <v>111</v>
      </c>
      <c r="W313" t="s">
        <v>123</v>
      </c>
      <c r="X313" s="14">
        <v>13.0</v>
      </c>
      <c r="Y313" s="14" t="s">
        <v>1645</v>
      </c>
      <c r="Z313" s="14" t="s">
        <v>78</v>
      </c>
      <c r="AA313">
        <v>0.0</v>
      </c>
      <c r="AB313">
        <v>0.0</v>
      </c>
      <c r="AC313">
        <v>0.0</v>
      </c>
      <c r="AD313">
        <v>0.0</v>
      </c>
      <c r="AE313">
        <v>0.0</v>
      </c>
      <c r="AF313">
        <v>1.0</v>
      </c>
      <c r="AG313">
        <v>0.0</v>
      </c>
      <c r="AH313">
        <v>0.0</v>
      </c>
      <c r="AI313">
        <v>0.0</v>
      </c>
      <c r="AJ313">
        <v>0.0</v>
      </c>
      <c r="AK313" t="s">
        <v>79</v>
      </c>
      <c r="AL313">
        <v>12.0</v>
      </c>
      <c r="AM313">
        <v>2.0</v>
      </c>
      <c r="AN313" s="14">
        <v>8.0</v>
      </c>
      <c r="AO313" s="14" t="s">
        <v>1646</v>
      </c>
      <c r="AP313" t="s">
        <v>294</v>
      </c>
      <c r="AQ313" s="14">
        <v>10.0</v>
      </c>
      <c r="AR313" s="14" t="s">
        <v>1647</v>
      </c>
      <c r="AS313" s="14" t="s">
        <v>1648</v>
      </c>
      <c r="AT313" s="14" t="s">
        <v>1649</v>
      </c>
    </row>
    <row r="314">
      <c r="A314" s="14">
        <v>312.0</v>
      </c>
      <c r="B314">
        <v>1.0</v>
      </c>
      <c r="C314">
        <v>0.0</v>
      </c>
      <c r="D314">
        <v>0.0</v>
      </c>
      <c r="E314">
        <v>0.0</v>
      </c>
      <c r="F314">
        <v>0.0</v>
      </c>
      <c r="G314">
        <v>0.0</v>
      </c>
      <c r="H314" s="14">
        <v>23937.0</v>
      </c>
      <c r="I314" s="14">
        <v>53.0</v>
      </c>
      <c r="J314" s="14">
        <v>6.0</v>
      </c>
      <c r="K314" s="14">
        <v>0.0</v>
      </c>
      <c r="L314" s="14">
        <v>10.0</v>
      </c>
      <c r="M314" s="14">
        <v>20.0</v>
      </c>
      <c r="N314" s="14" t="s">
        <v>106</v>
      </c>
      <c r="O314" s="14">
        <v>0.0</v>
      </c>
      <c r="P314" s="14" t="s">
        <v>129</v>
      </c>
      <c r="R314" t="s">
        <v>129</v>
      </c>
      <c r="S314" t="s">
        <v>130</v>
      </c>
      <c r="T314" s="14">
        <v>0.0</v>
      </c>
      <c r="Z314" s="14" t="s">
        <v>78</v>
      </c>
      <c r="AA314">
        <v>0.0</v>
      </c>
      <c r="AB314">
        <v>0.0</v>
      </c>
      <c r="AC314">
        <v>0.0</v>
      </c>
      <c r="AD314">
        <v>1.0</v>
      </c>
      <c r="AE314">
        <v>0.0</v>
      </c>
      <c r="AF314">
        <v>0.0</v>
      </c>
      <c r="AG314">
        <v>0.0</v>
      </c>
      <c r="AH314">
        <v>0.0</v>
      </c>
      <c r="AI314">
        <v>0.0</v>
      </c>
      <c r="AJ314">
        <v>0.0</v>
      </c>
      <c r="AK314" t="s">
        <v>79</v>
      </c>
      <c r="AL314">
        <v>4.0</v>
      </c>
      <c r="AM314">
        <v>6.0</v>
      </c>
      <c r="AN314" s="14">
        <v>20.0</v>
      </c>
      <c r="AO314" s="14" t="s">
        <v>1650</v>
      </c>
      <c r="AP314" t="s">
        <v>84</v>
      </c>
      <c r="AQ314" s="14">
        <v>10.0</v>
      </c>
      <c r="AR314" s="14" t="s">
        <v>1651</v>
      </c>
      <c r="AS314" s="14" t="s">
        <v>1652</v>
      </c>
      <c r="AT314" s="14" t="s">
        <v>1653</v>
      </c>
    </row>
    <row r="315" hidden="1">
      <c r="A315" s="14">
        <v>313.0</v>
      </c>
      <c r="B315">
        <v>1.0</v>
      </c>
      <c r="C315">
        <v>0.0</v>
      </c>
      <c r="D315">
        <v>0.0</v>
      </c>
      <c r="E315">
        <v>0.0</v>
      </c>
      <c r="F315">
        <v>0.0</v>
      </c>
      <c r="G315">
        <v>0.0</v>
      </c>
      <c r="H315" s="14">
        <v>26668.0</v>
      </c>
      <c r="I315" s="14">
        <v>45.0</v>
      </c>
      <c r="J315" s="14">
        <v>7.0</v>
      </c>
      <c r="K315" s="14">
        <v>30.0</v>
      </c>
      <c r="L315" s="14">
        <v>6.0</v>
      </c>
      <c r="M315" s="14">
        <v>20.0</v>
      </c>
      <c r="N315" s="14" t="s">
        <v>70</v>
      </c>
      <c r="O315" s="14">
        <v>1.0</v>
      </c>
      <c r="P315" s="14" t="s">
        <v>89</v>
      </c>
      <c r="R315" t="s">
        <v>89</v>
      </c>
      <c r="S315" t="s">
        <v>130</v>
      </c>
      <c r="T315" s="14">
        <v>1.0</v>
      </c>
      <c r="U315" t="s">
        <v>315</v>
      </c>
      <c r="V315" t="s">
        <v>111</v>
      </c>
      <c r="W315" t="s">
        <v>123</v>
      </c>
      <c r="X315" s="14">
        <v>20.0</v>
      </c>
      <c r="Y315" s="14" t="s">
        <v>1654</v>
      </c>
      <c r="Z315" s="14" t="s">
        <v>78</v>
      </c>
      <c r="AA315">
        <v>0.0</v>
      </c>
      <c r="AB315">
        <v>0.0</v>
      </c>
      <c r="AC315">
        <v>0.0</v>
      </c>
      <c r="AD315">
        <v>0.0</v>
      </c>
      <c r="AE315">
        <v>0.0</v>
      </c>
      <c r="AF315">
        <v>0.0</v>
      </c>
      <c r="AG315">
        <v>0.0</v>
      </c>
      <c r="AH315">
        <v>0.0</v>
      </c>
      <c r="AI315">
        <v>1.0</v>
      </c>
      <c r="AJ315">
        <v>0.0</v>
      </c>
      <c r="AP315" t="s">
        <v>1655</v>
      </c>
      <c r="AQ315" s="14">
        <v>10.0</v>
      </c>
      <c r="AR315" s="14" t="s">
        <v>1656</v>
      </c>
      <c r="AS315" s="14" t="s">
        <v>1657</v>
      </c>
      <c r="AT315" s="14" t="s">
        <v>1658</v>
      </c>
    </row>
    <row r="316" hidden="1">
      <c r="A316" s="14">
        <v>314.0</v>
      </c>
      <c r="B316">
        <v>1.0</v>
      </c>
      <c r="C316">
        <v>1.0</v>
      </c>
      <c r="D316">
        <v>0.0</v>
      </c>
      <c r="E316">
        <v>0.0</v>
      </c>
      <c r="F316">
        <v>1.0</v>
      </c>
      <c r="G316">
        <v>0.0</v>
      </c>
      <c r="H316" s="14">
        <v>33626.0</v>
      </c>
      <c r="I316" s="14">
        <v>26.0</v>
      </c>
      <c r="J316" s="14">
        <v>8.0</v>
      </c>
      <c r="K316" s="14">
        <v>40.0</v>
      </c>
      <c r="L316" s="14">
        <v>13.0</v>
      </c>
      <c r="M316" s="14">
        <v>6.0</v>
      </c>
      <c r="N316" s="14" t="s">
        <v>291</v>
      </c>
      <c r="O316" s="14">
        <v>1.0</v>
      </c>
      <c r="P316" s="14" t="s">
        <v>205</v>
      </c>
      <c r="R316" t="s">
        <v>205</v>
      </c>
      <c r="S316" t="s">
        <v>130</v>
      </c>
      <c r="T316" s="14">
        <v>1.0</v>
      </c>
      <c r="U316" t="s">
        <v>515</v>
      </c>
      <c r="V316" t="s">
        <v>111</v>
      </c>
      <c r="W316" t="s">
        <v>76</v>
      </c>
      <c r="X316" s="14">
        <v>2.0</v>
      </c>
      <c r="Y316" s="14" t="s">
        <v>1659</v>
      </c>
      <c r="Z316" s="14" t="s">
        <v>114</v>
      </c>
      <c r="AA316">
        <v>0.0</v>
      </c>
      <c r="AB316">
        <v>0.0</v>
      </c>
      <c r="AC316">
        <v>0.0</v>
      </c>
      <c r="AD316">
        <v>0.0</v>
      </c>
      <c r="AE316">
        <v>0.0</v>
      </c>
      <c r="AF316">
        <v>0.0</v>
      </c>
      <c r="AG316">
        <v>0.0</v>
      </c>
      <c r="AH316">
        <v>0.0</v>
      </c>
      <c r="AI316">
        <v>1.0</v>
      </c>
      <c r="AJ316">
        <v>0.0</v>
      </c>
      <c r="AP316" t="s">
        <v>292</v>
      </c>
      <c r="AQ316" s="14">
        <v>5.0</v>
      </c>
      <c r="AR316" s="14" t="s">
        <v>1660</v>
      </c>
      <c r="AS316" s="14" t="s">
        <v>1661</v>
      </c>
    </row>
    <row r="317">
      <c r="A317" s="14">
        <v>315.0</v>
      </c>
      <c r="B317">
        <v>1.0</v>
      </c>
      <c r="C317">
        <v>1.0</v>
      </c>
      <c r="D317">
        <v>0.0</v>
      </c>
      <c r="E317">
        <v>0.0</v>
      </c>
      <c r="F317">
        <v>1.0</v>
      </c>
      <c r="G317">
        <v>0.0</v>
      </c>
      <c r="H317" s="14">
        <v>26395.0</v>
      </c>
      <c r="I317" s="14">
        <v>46.0</v>
      </c>
      <c r="J317" s="14">
        <v>6.0</v>
      </c>
      <c r="K317" s="14">
        <v>35.0</v>
      </c>
      <c r="L317" s="14">
        <v>8.0</v>
      </c>
      <c r="M317" s="14">
        <v>7.0</v>
      </c>
      <c r="N317" s="14" t="s">
        <v>128</v>
      </c>
      <c r="O317" s="14">
        <v>1.0</v>
      </c>
      <c r="P317" s="14" t="s">
        <v>172</v>
      </c>
      <c r="R317" t="s">
        <v>172</v>
      </c>
      <c r="S317" t="s">
        <v>135</v>
      </c>
      <c r="T317" s="14">
        <v>1.0</v>
      </c>
      <c r="U317" t="s">
        <v>74</v>
      </c>
      <c r="V317" t="s">
        <v>75</v>
      </c>
      <c r="W317" t="s">
        <v>123</v>
      </c>
      <c r="X317" s="14">
        <v>23.0</v>
      </c>
      <c r="Y317" s="14" t="s">
        <v>1662</v>
      </c>
      <c r="Z317" s="14" t="s">
        <v>114</v>
      </c>
      <c r="AA317">
        <v>0.0</v>
      </c>
      <c r="AB317">
        <v>0.0</v>
      </c>
      <c r="AC317">
        <v>0.0</v>
      </c>
      <c r="AD317">
        <v>1.0</v>
      </c>
      <c r="AE317">
        <v>0.0</v>
      </c>
      <c r="AF317">
        <v>0.0</v>
      </c>
      <c r="AG317">
        <v>0.0</v>
      </c>
      <c r="AH317">
        <v>0.0</v>
      </c>
      <c r="AI317">
        <v>0.0</v>
      </c>
      <c r="AJ317">
        <v>0.0</v>
      </c>
      <c r="AK317" t="s">
        <v>97</v>
      </c>
      <c r="AL317">
        <v>10.0</v>
      </c>
      <c r="AM317">
        <v>3.0</v>
      </c>
      <c r="AN317" s="14">
        <v>8.0</v>
      </c>
      <c r="AO317" s="14" t="s">
        <v>1663</v>
      </c>
      <c r="AP317" t="s">
        <v>101</v>
      </c>
      <c r="AQ317" s="14">
        <v>7.0</v>
      </c>
      <c r="AR317" s="14" t="s">
        <v>1664</v>
      </c>
      <c r="AS317" s="14" t="s">
        <v>1665</v>
      </c>
    </row>
    <row r="318">
      <c r="A318" s="14">
        <v>316.0</v>
      </c>
      <c r="B318">
        <v>1.0</v>
      </c>
      <c r="C318">
        <v>0.0</v>
      </c>
      <c r="D318">
        <v>0.0</v>
      </c>
      <c r="E318">
        <v>1.0</v>
      </c>
      <c r="F318">
        <v>1.0</v>
      </c>
      <c r="G318">
        <v>0.0</v>
      </c>
      <c r="H318" s="14">
        <v>32544.0</v>
      </c>
      <c r="I318" s="14">
        <v>29.0</v>
      </c>
      <c r="J318" s="14">
        <v>7.0</v>
      </c>
      <c r="K318" s="14">
        <v>40.0</v>
      </c>
      <c r="L318" s="14">
        <v>12.0</v>
      </c>
      <c r="M318" s="14">
        <v>25.0</v>
      </c>
      <c r="N318" s="14" t="s">
        <v>192</v>
      </c>
      <c r="O318" s="14">
        <v>0.0</v>
      </c>
      <c r="P318" s="14" t="s">
        <v>89</v>
      </c>
      <c r="R318" t="s">
        <v>89</v>
      </c>
      <c r="S318" t="s">
        <v>130</v>
      </c>
      <c r="T318" s="14">
        <v>1.0</v>
      </c>
      <c r="U318" t="s">
        <v>631</v>
      </c>
      <c r="V318" t="s">
        <v>111</v>
      </c>
      <c r="W318" t="s">
        <v>123</v>
      </c>
      <c r="X318" s="14">
        <v>1.0</v>
      </c>
      <c r="Y318" s="14" t="s">
        <v>1666</v>
      </c>
      <c r="Z318" s="14" t="s">
        <v>114</v>
      </c>
      <c r="AA318">
        <v>0.0</v>
      </c>
      <c r="AB318">
        <v>0.0</v>
      </c>
      <c r="AC318">
        <v>0.0</v>
      </c>
      <c r="AD318">
        <v>1.0</v>
      </c>
      <c r="AE318">
        <v>0.0</v>
      </c>
      <c r="AF318">
        <v>0.0</v>
      </c>
      <c r="AG318">
        <v>0.0</v>
      </c>
      <c r="AH318">
        <v>0.0</v>
      </c>
      <c r="AI318">
        <v>0.0</v>
      </c>
      <c r="AJ318">
        <v>0.0</v>
      </c>
      <c r="AK318" t="s">
        <v>237</v>
      </c>
      <c r="AL318">
        <v>6.0</v>
      </c>
      <c r="AM318">
        <v>2.0</v>
      </c>
      <c r="AN318" s="14">
        <v>15.0</v>
      </c>
      <c r="AO318" s="14" t="s">
        <v>1667</v>
      </c>
      <c r="AP318" t="s">
        <v>101</v>
      </c>
      <c r="AQ318" s="14">
        <v>10.0</v>
      </c>
      <c r="AR318" s="14" t="s">
        <v>1668</v>
      </c>
    </row>
    <row r="319" hidden="1">
      <c r="A319" s="14">
        <v>317.0</v>
      </c>
      <c r="B319">
        <v>1.0</v>
      </c>
      <c r="C319">
        <v>0.0</v>
      </c>
      <c r="D319">
        <v>0.0</v>
      </c>
      <c r="E319">
        <v>0.0</v>
      </c>
      <c r="F319">
        <v>0.0</v>
      </c>
      <c r="G319">
        <v>0.0</v>
      </c>
      <c r="H319" s="14">
        <v>33697.0</v>
      </c>
      <c r="I319" s="14">
        <v>26.0</v>
      </c>
      <c r="J319" s="14">
        <v>6.0</v>
      </c>
      <c r="K319" s="14">
        <v>30.0</v>
      </c>
      <c r="L319" s="14">
        <v>10.0</v>
      </c>
      <c r="M319" s="14">
        <v>20.0</v>
      </c>
      <c r="N319" s="14" t="s">
        <v>120</v>
      </c>
      <c r="O319" s="14">
        <v>1.0</v>
      </c>
      <c r="P319" s="14" t="s">
        <v>89</v>
      </c>
      <c r="R319" t="s">
        <v>89</v>
      </c>
      <c r="S319" t="s">
        <v>130</v>
      </c>
      <c r="T319" s="14">
        <v>1.0</v>
      </c>
      <c r="U319" t="s">
        <v>315</v>
      </c>
      <c r="V319" t="s">
        <v>111</v>
      </c>
      <c r="W319" t="s">
        <v>123</v>
      </c>
      <c r="X319" s="14">
        <v>3.0</v>
      </c>
      <c r="Y319" s="14" t="s">
        <v>1669</v>
      </c>
      <c r="Z319" s="14" t="s">
        <v>78</v>
      </c>
      <c r="AA319">
        <v>0.0</v>
      </c>
      <c r="AB319">
        <v>0.0</v>
      </c>
      <c r="AC319">
        <v>0.0</v>
      </c>
      <c r="AD319">
        <v>0.0</v>
      </c>
      <c r="AE319">
        <v>0.0</v>
      </c>
      <c r="AF319">
        <v>0.0</v>
      </c>
      <c r="AG319">
        <v>0.0</v>
      </c>
      <c r="AH319">
        <v>0.0</v>
      </c>
      <c r="AI319">
        <v>1.0</v>
      </c>
      <c r="AJ319">
        <v>0.0</v>
      </c>
      <c r="AP319" t="s">
        <v>101</v>
      </c>
      <c r="AQ319" s="14">
        <v>10.0</v>
      </c>
      <c r="AR319" s="14" t="s">
        <v>1670</v>
      </c>
      <c r="AS319" s="14" t="s">
        <v>1671</v>
      </c>
      <c r="AT319" s="14" t="s">
        <v>1672</v>
      </c>
    </row>
    <row r="320">
      <c r="A320" s="14">
        <v>318.0</v>
      </c>
      <c r="B320">
        <v>1.0</v>
      </c>
      <c r="C320">
        <v>0.0</v>
      </c>
      <c r="D320">
        <v>1.0</v>
      </c>
      <c r="E320">
        <v>0.0</v>
      </c>
      <c r="F320">
        <v>0.0</v>
      </c>
      <c r="G320">
        <v>0.0</v>
      </c>
      <c r="H320" s="14">
        <v>33609.0</v>
      </c>
      <c r="I320" s="14">
        <v>26.0</v>
      </c>
      <c r="J320" s="14">
        <v>7.0</v>
      </c>
      <c r="K320" s="14">
        <v>0.0</v>
      </c>
      <c r="L320" s="14">
        <v>6.0</v>
      </c>
      <c r="M320" s="14">
        <v>15.0</v>
      </c>
      <c r="N320" s="14" t="s">
        <v>120</v>
      </c>
      <c r="O320" s="14">
        <v>1.0</v>
      </c>
      <c r="P320" s="14" t="s">
        <v>129</v>
      </c>
      <c r="R320" t="s">
        <v>129</v>
      </c>
      <c r="S320" t="s">
        <v>1673</v>
      </c>
      <c r="T320" s="14">
        <v>0.0</v>
      </c>
      <c r="Z320" s="14" t="s">
        <v>78</v>
      </c>
      <c r="AA320">
        <v>0.0</v>
      </c>
      <c r="AB320">
        <v>0.0</v>
      </c>
      <c r="AC320">
        <v>0.0</v>
      </c>
      <c r="AD320">
        <v>1.0</v>
      </c>
      <c r="AE320">
        <v>0.0</v>
      </c>
      <c r="AF320">
        <v>1.0</v>
      </c>
      <c r="AG320">
        <v>0.0</v>
      </c>
      <c r="AH320">
        <v>0.0</v>
      </c>
      <c r="AI320">
        <v>0.0</v>
      </c>
      <c r="AJ320">
        <v>0.0</v>
      </c>
      <c r="AK320" t="s">
        <v>97</v>
      </c>
      <c r="AL320">
        <v>6.0</v>
      </c>
      <c r="AM320">
        <v>6.0</v>
      </c>
      <c r="AN320" s="14">
        <v>20.0</v>
      </c>
      <c r="AO320" s="14" t="s">
        <v>1674</v>
      </c>
      <c r="AP320" t="s">
        <v>101</v>
      </c>
      <c r="AQ320" s="14">
        <v>6.0</v>
      </c>
      <c r="AR320" s="14" t="s">
        <v>1675</v>
      </c>
      <c r="AS320" s="14" t="s">
        <v>306</v>
      </c>
      <c r="AT320" s="14" t="s">
        <v>1676</v>
      </c>
    </row>
    <row r="321">
      <c r="A321" s="14">
        <v>319.0</v>
      </c>
      <c r="B321">
        <v>0.0</v>
      </c>
      <c r="C321">
        <v>0.0</v>
      </c>
      <c r="D321">
        <v>1.0</v>
      </c>
      <c r="E321">
        <v>0.0</v>
      </c>
      <c r="F321">
        <v>1.0</v>
      </c>
      <c r="G321">
        <v>0.0</v>
      </c>
      <c r="H321" s="14">
        <v>33386.0</v>
      </c>
      <c r="I321" s="14">
        <v>27.0</v>
      </c>
      <c r="J321" s="14">
        <v>5.0</v>
      </c>
      <c r="K321" s="14">
        <v>45.0</v>
      </c>
      <c r="L321" s="14">
        <v>12.0</v>
      </c>
      <c r="M321" s="14">
        <v>30.0</v>
      </c>
      <c r="N321" s="14" t="s">
        <v>120</v>
      </c>
      <c r="O321" s="14">
        <v>1.0</v>
      </c>
      <c r="P321" s="14" t="s">
        <v>108</v>
      </c>
      <c r="R321" t="s">
        <v>108</v>
      </c>
      <c r="S321" t="s">
        <v>1677</v>
      </c>
      <c r="T321" s="14">
        <v>0.0</v>
      </c>
      <c r="Z321" s="14" t="s">
        <v>114</v>
      </c>
      <c r="AA321">
        <v>0.0</v>
      </c>
      <c r="AB321">
        <v>0.0</v>
      </c>
      <c r="AC321">
        <v>0.0</v>
      </c>
      <c r="AD321">
        <v>0.0</v>
      </c>
      <c r="AE321">
        <v>0.0</v>
      </c>
      <c r="AF321">
        <v>1.0</v>
      </c>
      <c r="AG321">
        <v>0.0</v>
      </c>
      <c r="AH321">
        <v>0.0</v>
      </c>
      <c r="AI321">
        <v>0.0</v>
      </c>
      <c r="AJ321">
        <v>0.0</v>
      </c>
      <c r="AK321" t="s">
        <v>79</v>
      </c>
      <c r="AL321">
        <v>3.0</v>
      </c>
      <c r="AM321">
        <v>4.0</v>
      </c>
      <c r="AN321" s="14">
        <v>6.0</v>
      </c>
      <c r="AO321" s="14" t="s">
        <v>1678</v>
      </c>
      <c r="AP321" t="s">
        <v>84</v>
      </c>
      <c r="AQ321" s="14">
        <v>8.0</v>
      </c>
      <c r="AR321" s="14" t="s">
        <v>1679</v>
      </c>
      <c r="AS321" s="14" t="s">
        <v>1680</v>
      </c>
      <c r="AT321" s="14" t="s">
        <v>1681</v>
      </c>
    </row>
    <row r="322">
      <c r="A322" s="14">
        <v>320.0</v>
      </c>
      <c r="B322">
        <v>1.0</v>
      </c>
      <c r="C322">
        <v>0.0</v>
      </c>
      <c r="D322">
        <v>0.0</v>
      </c>
      <c r="E322">
        <v>0.0</v>
      </c>
      <c r="F322">
        <v>0.0</v>
      </c>
      <c r="G322">
        <v>0.0</v>
      </c>
      <c r="H322" s="14">
        <v>27200.0</v>
      </c>
      <c r="I322" s="14">
        <v>44.0</v>
      </c>
      <c r="J322" s="14">
        <v>7.0</v>
      </c>
      <c r="K322" s="14">
        <v>0.0</v>
      </c>
      <c r="L322" s="14">
        <v>14.0</v>
      </c>
      <c r="M322" s="14">
        <v>2.0</v>
      </c>
      <c r="N322" s="14" t="s">
        <v>87</v>
      </c>
      <c r="O322" s="14">
        <v>0.0</v>
      </c>
      <c r="P322" s="14" t="s">
        <v>89</v>
      </c>
      <c r="R322" t="s">
        <v>89</v>
      </c>
      <c r="S322" t="s">
        <v>72</v>
      </c>
      <c r="T322" s="14">
        <v>0.0</v>
      </c>
      <c r="Z322" s="14" t="s">
        <v>78</v>
      </c>
      <c r="AA322">
        <v>1.0</v>
      </c>
      <c r="AB322">
        <v>0.0</v>
      </c>
      <c r="AC322">
        <v>1.0</v>
      </c>
      <c r="AD322">
        <v>0.0</v>
      </c>
      <c r="AE322">
        <v>0.0</v>
      </c>
      <c r="AF322">
        <v>0.0</v>
      </c>
      <c r="AG322">
        <v>0.0</v>
      </c>
      <c r="AH322">
        <v>0.0</v>
      </c>
      <c r="AI322">
        <v>0.0</v>
      </c>
      <c r="AJ322">
        <v>0.0</v>
      </c>
      <c r="AK322" t="s">
        <v>97</v>
      </c>
      <c r="AL322">
        <v>10.0</v>
      </c>
      <c r="AM322">
        <v>2.0</v>
      </c>
      <c r="AN322" s="14">
        <v>14.0</v>
      </c>
      <c r="AO322" s="14" t="s">
        <v>1682</v>
      </c>
      <c r="AP322" t="s">
        <v>292</v>
      </c>
      <c r="AQ322" s="14">
        <v>7.0</v>
      </c>
      <c r="AR322" s="14" t="s">
        <v>1683</v>
      </c>
      <c r="AS322" s="14" t="s">
        <v>1684</v>
      </c>
      <c r="AT322" s="14" t="s">
        <v>1685</v>
      </c>
    </row>
    <row r="323">
      <c r="A323" s="14">
        <v>321.0</v>
      </c>
      <c r="B323">
        <v>0.0</v>
      </c>
      <c r="C323">
        <v>1.0</v>
      </c>
      <c r="D323">
        <v>0.0</v>
      </c>
      <c r="E323">
        <v>0.0</v>
      </c>
      <c r="F323">
        <v>1.0</v>
      </c>
      <c r="G323">
        <v>0.0</v>
      </c>
      <c r="H323" s="14">
        <v>33989.0</v>
      </c>
      <c r="I323" s="14">
        <v>25.0</v>
      </c>
      <c r="J323" s="14">
        <v>8.0</v>
      </c>
      <c r="K323" s="14">
        <v>0.0</v>
      </c>
      <c r="L323" s="14">
        <v>10.0</v>
      </c>
      <c r="M323" s="14">
        <v>30.0</v>
      </c>
      <c r="N323" s="14" t="s">
        <v>437</v>
      </c>
      <c r="O323" s="14">
        <v>0.0</v>
      </c>
      <c r="P323" s="14" t="s">
        <v>89</v>
      </c>
      <c r="R323" t="s">
        <v>89</v>
      </c>
      <c r="S323" t="s">
        <v>130</v>
      </c>
      <c r="T323" s="14">
        <v>1.0</v>
      </c>
      <c r="U323" t="s">
        <v>315</v>
      </c>
      <c r="V323" t="s">
        <v>1686</v>
      </c>
      <c r="W323" t="s">
        <v>374</v>
      </c>
      <c r="X323" s="14">
        <v>2.0</v>
      </c>
      <c r="Y323" s="14" t="s">
        <v>1687</v>
      </c>
      <c r="Z323" s="14" t="s">
        <v>78</v>
      </c>
      <c r="AA323">
        <v>0.0</v>
      </c>
      <c r="AB323">
        <v>0.0</v>
      </c>
      <c r="AC323">
        <v>0.0</v>
      </c>
      <c r="AD323">
        <v>1.0</v>
      </c>
      <c r="AE323">
        <v>0.0</v>
      </c>
      <c r="AF323">
        <v>1.0</v>
      </c>
      <c r="AG323">
        <v>0.0</v>
      </c>
      <c r="AH323">
        <v>0.0</v>
      </c>
      <c r="AI323">
        <v>0.0</v>
      </c>
      <c r="AJ323">
        <v>0.0</v>
      </c>
      <c r="AK323" t="s">
        <v>79</v>
      </c>
      <c r="AL323">
        <v>4.0</v>
      </c>
      <c r="AM323">
        <v>4.0</v>
      </c>
      <c r="AN323" s="14">
        <v>3.0</v>
      </c>
      <c r="AO323" s="14" t="s">
        <v>1688</v>
      </c>
      <c r="AP323" t="s">
        <v>101</v>
      </c>
      <c r="AQ323" s="14">
        <v>8.0</v>
      </c>
      <c r="AR323" s="14" t="s">
        <v>1689</v>
      </c>
      <c r="AS323" s="14" t="s">
        <v>1690</v>
      </c>
    </row>
    <row r="324" hidden="1">
      <c r="A324" s="14">
        <v>322.0</v>
      </c>
      <c r="B324">
        <v>1.0</v>
      </c>
      <c r="C324">
        <v>0.0</v>
      </c>
      <c r="D324">
        <v>0.0</v>
      </c>
      <c r="E324">
        <v>1.0</v>
      </c>
      <c r="F324">
        <v>1.0</v>
      </c>
      <c r="G324">
        <v>0.0</v>
      </c>
      <c r="H324" s="14">
        <v>33399.0</v>
      </c>
      <c r="I324" s="14">
        <v>27.0</v>
      </c>
      <c r="J324" s="14">
        <v>8.0</v>
      </c>
      <c r="K324" s="14">
        <v>0.0</v>
      </c>
      <c r="L324" s="14">
        <v>7.0</v>
      </c>
      <c r="M324" s="14">
        <v>1.0</v>
      </c>
      <c r="N324" s="14" t="s">
        <v>437</v>
      </c>
      <c r="O324" s="14">
        <v>1.0</v>
      </c>
      <c r="P324" s="14" t="s">
        <v>89</v>
      </c>
      <c r="R324" t="s">
        <v>89</v>
      </c>
      <c r="S324" t="s">
        <v>72</v>
      </c>
      <c r="T324" s="14">
        <v>0.0</v>
      </c>
      <c r="Z324" s="14" t="s">
        <v>78</v>
      </c>
      <c r="AA324">
        <v>0.0</v>
      </c>
      <c r="AB324">
        <v>0.0</v>
      </c>
      <c r="AC324">
        <v>0.0</v>
      </c>
      <c r="AD324">
        <v>0.0</v>
      </c>
      <c r="AE324">
        <v>0.0</v>
      </c>
      <c r="AF324">
        <v>0.0</v>
      </c>
      <c r="AG324">
        <v>0.0</v>
      </c>
      <c r="AH324">
        <v>0.0</v>
      </c>
      <c r="AI324">
        <v>1.0</v>
      </c>
      <c r="AJ324">
        <v>0.0</v>
      </c>
      <c r="AP324" t="s">
        <v>101</v>
      </c>
      <c r="AQ324" s="14">
        <v>9.0</v>
      </c>
      <c r="AR324" s="14" t="s">
        <v>1691</v>
      </c>
      <c r="AS324" s="14" t="s">
        <v>1692</v>
      </c>
      <c r="AT324" s="14" t="s">
        <v>1693</v>
      </c>
    </row>
    <row r="325">
      <c r="A325" s="14">
        <v>323.0</v>
      </c>
      <c r="B325">
        <v>1.0</v>
      </c>
      <c r="C325">
        <v>1.0</v>
      </c>
      <c r="D325">
        <v>0.0</v>
      </c>
      <c r="E325">
        <v>0.0</v>
      </c>
      <c r="F325">
        <v>1.0</v>
      </c>
      <c r="G325">
        <v>0.0</v>
      </c>
      <c r="H325" s="14">
        <v>28993.0</v>
      </c>
      <c r="I325" s="14">
        <v>39.0</v>
      </c>
      <c r="J325" s="14">
        <v>6.0</v>
      </c>
      <c r="K325" s="14">
        <v>0.0</v>
      </c>
      <c r="L325" s="14">
        <v>12.0</v>
      </c>
      <c r="M325" s="14">
        <v>12.0</v>
      </c>
      <c r="N325" s="14" t="s">
        <v>327</v>
      </c>
      <c r="O325" s="14">
        <v>1.0</v>
      </c>
      <c r="P325" s="14" t="s">
        <v>71</v>
      </c>
      <c r="R325" t="s">
        <v>71</v>
      </c>
      <c r="S325" t="s">
        <v>90</v>
      </c>
      <c r="T325" s="14">
        <v>1.0</v>
      </c>
      <c r="U325" t="s">
        <v>315</v>
      </c>
      <c r="V325" t="s">
        <v>111</v>
      </c>
      <c r="W325" t="s">
        <v>123</v>
      </c>
      <c r="X325" s="14">
        <v>15.0</v>
      </c>
      <c r="Y325" s="14" t="s">
        <v>301</v>
      </c>
      <c r="Z325" s="14" t="s">
        <v>114</v>
      </c>
      <c r="AA325">
        <v>0.0</v>
      </c>
      <c r="AB325">
        <v>0.0</v>
      </c>
      <c r="AC325">
        <v>0.0</v>
      </c>
      <c r="AD325">
        <v>0.0</v>
      </c>
      <c r="AE325">
        <v>1.0</v>
      </c>
      <c r="AF325">
        <v>0.0</v>
      </c>
      <c r="AG325">
        <v>0.0</v>
      </c>
      <c r="AH325">
        <v>0.0</v>
      </c>
      <c r="AI325">
        <v>0.0</v>
      </c>
      <c r="AJ325">
        <v>0.0</v>
      </c>
      <c r="AK325" t="s">
        <v>237</v>
      </c>
      <c r="AL325">
        <v>6.0</v>
      </c>
      <c r="AM325">
        <v>6.0</v>
      </c>
      <c r="AN325" s="14">
        <v>30.0</v>
      </c>
      <c r="AO325" s="14" t="s">
        <v>1694</v>
      </c>
      <c r="AP325" t="s">
        <v>84</v>
      </c>
      <c r="AQ325" s="14">
        <v>9.0</v>
      </c>
      <c r="AR325" s="14" t="s">
        <v>1695</v>
      </c>
      <c r="AS325" s="14" t="s">
        <v>1696</v>
      </c>
      <c r="AT325" s="14" t="s">
        <v>392</v>
      </c>
    </row>
    <row r="326">
      <c r="A326" s="14">
        <v>324.0</v>
      </c>
      <c r="B326">
        <v>0.0</v>
      </c>
      <c r="C326">
        <v>1.0</v>
      </c>
      <c r="D326">
        <v>0.0</v>
      </c>
      <c r="E326">
        <v>0.0</v>
      </c>
      <c r="F326">
        <v>0.0</v>
      </c>
      <c r="G326">
        <v>0.0</v>
      </c>
      <c r="H326" s="14">
        <v>29439.0</v>
      </c>
      <c r="I326" s="14">
        <v>38.0</v>
      </c>
      <c r="J326" s="14">
        <v>7.0</v>
      </c>
      <c r="K326" s="14">
        <v>120.0</v>
      </c>
      <c r="L326" s="14">
        <v>12.0</v>
      </c>
      <c r="M326" s="14">
        <v>12.0</v>
      </c>
      <c r="N326" s="14" t="s">
        <v>128</v>
      </c>
      <c r="O326" s="14">
        <v>1.0</v>
      </c>
      <c r="P326" s="14" t="s">
        <v>193</v>
      </c>
      <c r="R326" t="s">
        <v>193</v>
      </c>
      <c r="S326" t="s">
        <v>130</v>
      </c>
      <c r="T326" s="14">
        <v>1.0</v>
      </c>
      <c r="U326" t="s">
        <v>224</v>
      </c>
      <c r="V326" t="s">
        <v>111</v>
      </c>
      <c r="W326" t="s">
        <v>123</v>
      </c>
      <c r="X326" s="14">
        <v>14.0</v>
      </c>
      <c r="Y326" s="14" t="s">
        <v>1697</v>
      </c>
      <c r="Z326" s="14" t="s">
        <v>114</v>
      </c>
      <c r="AA326">
        <v>0.0</v>
      </c>
      <c r="AB326">
        <v>0.0</v>
      </c>
      <c r="AC326">
        <v>0.0</v>
      </c>
      <c r="AD326">
        <v>1.0</v>
      </c>
      <c r="AE326">
        <v>0.0</v>
      </c>
      <c r="AF326">
        <v>1.0</v>
      </c>
      <c r="AG326">
        <v>0.0</v>
      </c>
      <c r="AH326">
        <v>0.0</v>
      </c>
      <c r="AI326">
        <v>0.0</v>
      </c>
      <c r="AJ326">
        <v>0.0</v>
      </c>
      <c r="AK326" t="s">
        <v>97</v>
      </c>
      <c r="AL326">
        <v>10.0</v>
      </c>
      <c r="AM326">
        <v>8.0</v>
      </c>
      <c r="AN326" s="14">
        <v>24.0</v>
      </c>
      <c r="AO326" s="14" t="s">
        <v>1698</v>
      </c>
      <c r="AP326" t="s">
        <v>101</v>
      </c>
      <c r="AQ326" s="14">
        <v>9.0</v>
      </c>
      <c r="AR326" s="14" t="s">
        <v>1699</v>
      </c>
      <c r="AS326" s="14" t="s">
        <v>1700</v>
      </c>
      <c r="AT326" s="14" t="s">
        <v>1701</v>
      </c>
    </row>
    <row r="327">
      <c r="A327" s="14">
        <v>325.0</v>
      </c>
      <c r="B327">
        <v>1.0</v>
      </c>
      <c r="C327">
        <v>1.0</v>
      </c>
      <c r="D327">
        <v>1.0</v>
      </c>
      <c r="E327">
        <v>0.0</v>
      </c>
      <c r="F327">
        <v>0.0</v>
      </c>
      <c r="G327">
        <v>0.0</v>
      </c>
      <c r="H327" s="14">
        <v>28859.0</v>
      </c>
      <c r="I327" s="14">
        <v>39.0</v>
      </c>
      <c r="J327" s="14">
        <v>8.0</v>
      </c>
      <c r="K327" s="14">
        <v>15.0</v>
      </c>
      <c r="L327" s="14">
        <v>5.0</v>
      </c>
      <c r="M327" s="14">
        <v>10.0</v>
      </c>
      <c r="N327" s="14" t="s">
        <v>405</v>
      </c>
      <c r="O327" s="14">
        <v>0.0</v>
      </c>
      <c r="P327" s="14" t="s">
        <v>205</v>
      </c>
      <c r="R327" t="s">
        <v>205</v>
      </c>
      <c r="S327" t="s">
        <v>1702</v>
      </c>
      <c r="T327" s="14">
        <v>1.0</v>
      </c>
      <c r="U327" t="s">
        <v>91</v>
      </c>
      <c r="V327" t="s">
        <v>501</v>
      </c>
      <c r="W327" t="s">
        <v>76</v>
      </c>
      <c r="X327" s="14">
        <v>6.0</v>
      </c>
      <c r="Y327" s="14" t="s">
        <v>1703</v>
      </c>
      <c r="Z327" s="14" t="s">
        <v>96</v>
      </c>
      <c r="AA327">
        <v>0.0</v>
      </c>
      <c r="AB327">
        <v>0.0</v>
      </c>
      <c r="AC327">
        <v>0.0</v>
      </c>
      <c r="AD327">
        <v>1.0</v>
      </c>
      <c r="AE327">
        <v>0.0</v>
      </c>
      <c r="AF327">
        <v>0.0</v>
      </c>
      <c r="AG327">
        <v>0.0</v>
      </c>
      <c r="AH327">
        <v>0.0</v>
      </c>
      <c r="AI327">
        <v>0.0</v>
      </c>
      <c r="AJ327">
        <v>0.0</v>
      </c>
      <c r="AK327" t="s">
        <v>97</v>
      </c>
      <c r="AL327">
        <v>6.0</v>
      </c>
      <c r="AM327">
        <v>6.0</v>
      </c>
      <c r="AN327" s="14">
        <v>40.0</v>
      </c>
      <c r="AO327" s="14" t="s">
        <v>1704</v>
      </c>
      <c r="AP327" t="s">
        <v>1705</v>
      </c>
      <c r="AQ327" s="14">
        <v>10.0</v>
      </c>
      <c r="AR327" s="14" t="s">
        <v>1706</v>
      </c>
      <c r="AS327" s="14" t="s">
        <v>1707</v>
      </c>
      <c r="AT327" s="14" t="s">
        <v>1708</v>
      </c>
    </row>
    <row r="328">
      <c r="A328" s="14">
        <v>326.0</v>
      </c>
      <c r="B328">
        <v>1.0</v>
      </c>
      <c r="C328">
        <v>0.0</v>
      </c>
      <c r="D328">
        <v>0.0</v>
      </c>
      <c r="E328">
        <v>0.0</v>
      </c>
      <c r="F328">
        <v>0.0</v>
      </c>
      <c r="G328">
        <v>0.0</v>
      </c>
      <c r="H328" s="14">
        <v>33643.0</v>
      </c>
      <c r="I328" s="14">
        <v>26.0</v>
      </c>
      <c r="J328" s="14">
        <v>7.0</v>
      </c>
      <c r="K328" s="14">
        <v>180.0</v>
      </c>
      <c r="L328" s="14">
        <v>9.0</v>
      </c>
      <c r="M328" s="14">
        <v>20.0</v>
      </c>
      <c r="N328" s="14" t="s">
        <v>327</v>
      </c>
      <c r="O328" s="14">
        <v>1.0</v>
      </c>
      <c r="P328" s="14" t="s">
        <v>71</v>
      </c>
      <c r="R328" t="s">
        <v>71</v>
      </c>
      <c r="S328" t="s">
        <v>135</v>
      </c>
      <c r="T328" s="14">
        <v>1.0</v>
      </c>
      <c r="U328" t="s">
        <v>121</v>
      </c>
      <c r="V328" t="s">
        <v>111</v>
      </c>
      <c r="W328" t="s">
        <v>123</v>
      </c>
      <c r="X328" s="14">
        <v>2.0</v>
      </c>
      <c r="Y328" s="14" t="s">
        <v>1709</v>
      </c>
      <c r="Z328" s="14" t="s">
        <v>114</v>
      </c>
      <c r="AA328">
        <v>0.0</v>
      </c>
      <c r="AB328">
        <v>0.0</v>
      </c>
      <c r="AC328">
        <v>0.0</v>
      </c>
      <c r="AD328">
        <v>1.0</v>
      </c>
      <c r="AE328">
        <v>0.0</v>
      </c>
      <c r="AF328">
        <v>0.0</v>
      </c>
      <c r="AG328">
        <v>1.0</v>
      </c>
      <c r="AH328">
        <v>0.0</v>
      </c>
      <c r="AI328">
        <v>0.0</v>
      </c>
      <c r="AJ328">
        <v>0.0</v>
      </c>
      <c r="AK328" t="s">
        <v>237</v>
      </c>
      <c r="AL328">
        <v>4.0</v>
      </c>
      <c r="AM328">
        <v>4.0</v>
      </c>
      <c r="AN328" s="14">
        <v>10.0</v>
      </c>
      <c r="AO328" s="14" t="s">
        <v>1710</v>
      </c>
      <c r="AP328" t="s">
        <v>101</v>
      </c>
      <c r="AQ328" s="14">
        <v>6.0</v>
      </c>
      <c r="AR328" s="14" t="s">
        <v>1711</v>
      </c>
      <c r="AS328" s="14" t="s">
        <v>1712</v>
      </c>
      <c r="AT328" s="14" t="s">
        <v>1713</v>
      </c>
    </row>
    <row r="329" hidden="1">
      <c r="A329" s="14">
        <v>327.0</v>
      </c>
      <c r="B329">
        <v>1.0</v>
      </c>
      <c r="C329">
        <v>0.0</v>
      </c>
      <c r="D329">
        <v>0.0</v>
      </c>
      <c r="E329">
        <v>0.0</v>
      </c>
      <c r="F329">
        <v>0.0</v>
      </c>
      <c r="G329">
        <v>0.0</v>
      </c>
      <c r="H329" s="14">
        <v>33513.0</v>
      </c>
      <c r="I329" s="14">
        <v>26.0</v>
      </c>
      <c r="J329" s="14">
        <v>9.0</v>
      </c>
      <c r="K329" s="14">
        <v>2.0</v>
      </c>
      <c r="L329" s="14">
        <v>10.0</v>
      </c>
      <c r="M329" s="14">
        <v>5.0</v>
      </c>
      <c r="N329" s="14" t="s">
        <v>134</v>
      </c>
      <c r="O329" s="14">
        <v>1.0</v>
      </c>
      <c r="P329" s="14" t="s">
        <v>71</v>
      </c>
      <c r="R329" t="s">
        <v>71</v>
      </c>
      <c r="S329" t="s">
        <v>130</v>
      </c>
      <c r="T329" s="14">
        <v>1.0</v>
      </c>
      <c r="U329" t="s">
        <v>315</v>
      </c>
      <c r="V329" t="s">
        <v>111</v>
      </c>
      <c r="W329" t="s">
        <v>123</v>
      </c>
      <c r="X329" s="14">
        <v>4.0</v>
      </c>
      <c r="Y329" s="14" t="s">
        <v>1294</v>
      </c>
      <c r="Z329" s="14" t="s">
        <v>78</v>
      </c>
      <c r="AA329">
        <v>0.0</v>
      </c>
      <c r="AB329">
        <v>0.0</v>
      </c>
      <c r="AC329">
        <v>0.0</v>
      </c>
      <c r="AD329">
        <v>0.0</v>
      </c>
      <c r="AE329">
        <v>0.0</v>
      </c>
      <c r="AF329">
        <v>1.0</v>
      </c>
      <c r="AG329">
        <v>0.0</v>
      </c>
      <c r="AH329">
        <v>0.0</v>
      </c>
      <c r="AI329">
        <v>1.0</v>
      </c>
      <c r="AJ329">
        <v>1.0</v>
      </c>
      <c r="AP329" t="s">
        <v>84</v>
      </c>
      <c r="AQ329" s="14">
        <v>10.0</v>
      </c>
      <c r="AR329" s="14" t="s">
        <v>1715</v>
      </c>
      <c r="AS329" s="14" t="s">
        <v>1716</v>
      </c>
      <c r="AT329" s="14" t="s">
        <v>1717</v>
      </c>
    </row>
    <row r="330">
      <c r="A330" s="14">
        <v>328.0</v>
      </c>
      <c r="B330">
        <v>0.0</v>
      </c>
      <c r="C330">
        <v>1.0</v>
      </c>
      <c r="D330">
        <v>0.0</v>
      </c>
      <c r="E330">
        <v>1.0</v>
      </c>
      <c r="F330">
        <v>1.0</v>
      </c>
      <c r="G330">
        <v>0.0</v>
      </c>
      <c r="H330" s="14">
        <v>26619.0</v>
      </c>
      <c r="I330" s="14">
        <v>45.0</v>
      </c>
      <c r="J330" s="14">
        <v>8.0</v>
      </c>
      <c r="K330" s="14">
        <v>0.0</v>
      </c>
      <c r="L330" s="14">
        <v>10.0</v>
      </c>
      <c r="M330" s="14">
        <v>50.0</v>
      </c>
      <c r="N330" s="14" t="s">
        <v>120</v>
      </c>
      <c r="O330" s="14">
        <v>1.0</v>
      </c>
      <c r="P330" s="14" t="s">
        <v>108</v>
      </c>
      <c r="R330" t="s">
        <v>108</v>
      </c>
      <c r="S330" t="s">
        <v>135</v>
      </c>
      <c r="T330" s="14">
        <v>1.0</v>
      </c>
      <c r="U330" t="s">
        <v>315</v>
      </c>
      <c r="V330" t="s">
        <v>75</v>
      </c>
      <c r="W330" t="s">
        <v>123</v>
      </c>
      <c r="X330" s="14">
        <v>5.0</v>
      </c>
      <c r="Y330" s="14" t="s">
        <v>1718</v>
      </c>
      <c r="Z330" s="14" t="s">
        <v>464</v>
      </c>
      <c r="AA330">
        <v>0.0</v>
      </c>
      <c r="AB330">
        <v>0.0</v>
      </c>
      <c r="AC330">
        <v>0.0</v>
      </c>
      <c r="AD330">
        <v>0.0</v>
      </c>
      <c r="AE330">
        <v>0.0</v>
      </c>
      <c r="AF330">
        <v>1.0</v>
      </c>
      <c r="AG330">
        <v>0.0</v>
      </c>
      <c r="AH330">
        <v>0.0</v>
      </c>
      <c r="AI330">
        <v>0.0</v>
      </c>
      <c r="AJ330">
        <v>1.0</v>
      </c>
      <c r="AK330" t="s">
        <v>79</v>
      </c>
      <c r="AL330">
        <v>5.0</v>
      </c>
      <c r="AM330">
        <v>5.0</v>
      </c>
      <c r="AN330" s="14">
        <v>8.0</v>
      </c>
      <c r="AO330" s="14" t="s">
        <v>1720</v>
      </c>
      <c r="AP330" t="s">
        <v>101</v>
      </c>
      <c r="AQ330" s="14">
        <v>8.0</v>
      </c>
      <c r="AR330" s="14" t="s">
        <v>1721</v>
      </c>
      <c r="AS330" s="14" t="s">
        <v>1722</v>
      </c>
      <c r="AT330" s="14" t="s">
        <v>1723</v>
      </c>
    </row>
    <row r="331">
      <c r="A331" s="14">
        <v>329.0</v>
      </c>
      <c r="B331">
        <v>1.0</v>
      </c>
      <c r="C331">
        <v>1.0</v>
      </c>
      <c r="D331">
        <v>1.0</v>
      </c>
      <c r="E331">
        <v>0.0</v>
      </c>
      <c r="F331">
        <v>0.0</v>
      </c>
      <c r="G331">
        <v>0.0</v>
      </c>
      <c r="H331" s="14">
        <v>31218.0</v>
      </c>
      <c r="I331" s="14">
        <v>33.0</v>
      </c>
      <c r="J331" s="14">
        <v>7.0</v>
      </c>
      <c r="K331" s="14">
        <v>30.0</v>
      </c>
      <c r="L331" s="14">
        <v>8.0</v>
      </c>
      <c r="M331" s="14">
        <v>2.0</v>
      </c>
      <c r="N331" s="14" t="s">
        <v>87</v>
      </c>
      <c r="O331" s="14">
        <v>0.0</v>
      </c>
      <c r="P331" s="14" t="s">
        <v>129</v>
      </c>
      <c r="R331" t="s">
        <v>129</v>
      </c>
      <c r="S331" t="s">
        <v>135</v>
      </c>
      <c r="T331" s="14">
        <v>1.0</v>
      </c>
      <c r="U331" t="s">
        <v>315</v>
      </c>
      <c r="V331" t="s">
        <v>111</v>
      </c>
      <c r="W331" t="s">
        <v>531</v>
      </c>
      <c r="X331" s="14">
        <v>10.0</v>
      </c>
      <c r="Y331" s="14" t="s">
        <v>1724</v>
      </c>
      <c r="Z331" s="14" t="s">
        <v>114</v>
      </c>
      <c r="AA331">
        <v>0.0</v>
      </c>
      <c r="AB331">
        <v>1.0</v>
      </c>
      <c r="AC331">
        <v>0.0</v>
      </c>
      <c r="AD331">
        <v>0.0</v>
      </c>
      <c r="AE331">
        <v>0.0</v>
      </c>
      <c r="AF331">
        <v>0.0</v>
      </c>
      <c r="AG331">
        <v>0.0</v>
      </c>
      <c r="AH331">
        <v>0.0</v>
      </c>
      <c r="AI331">
        <v>0.0</v>
      </c>
      <c r="AJ331">
        <v>0.0</v>
      </c>
      <c r="AK331" t="s">
        <v>79</v>
      </c>
      <c r="AL331">
        <v>4.0</v>
      </c>
      <c r="AM331">
        <v>4.0</v>
      </c>
      <c r="AN331" s="14">
        <v>6.0</v>
      </c>
      <c r="AO331" s="14" t="s">
        <v>1725</v>
      </c>
      <c r="AP331" t="s">
        <v>84</v>
      </c>
      <c r="AQ331" s="14">
        <v>9.0</v>
      </c>
      <c r="AR331" s="14" t="s">
        <v>1726</v>
      </c>
    </row>
    <row r="332">
      <c r="A332" s="14">
        <v>330.0</v>
      </c>
      <c r="B332">
        <v>1.0</v>
      </c>
      <c r="C332">
        <v>0.0</v>
      </c>
      <c r="D332">
        <v>0.0</v>
      </c>
      <c r="E332">
        <v>0.0</v>
      </c>
      <c r="F332">
        <v>0.0</v>
      </c>
      <c r="G332">
        <v>0.0</v>
      </c>
      <c r="H332" s="14">
        <v>25259.0</v>
      </c>
      <c r="I332" s="14">
        <v>49.0</v>
      </c>
      <c r="J332" s="14">
        <v>8.0</v>
      </c>
      <c r="K332" s="14">
        <v>0.0</v>
      </c>
      <c r="L332" s="14">
        <v>14.0</v>
      </c>
      <c r="M332" s="14">
        <v>2.0</v>
      </c>
      <c r="N332" s="14" t="s">
        <v>87</v>
      </c>
      <c r="O332" s="14">
        <v>1.0</v>
      </c>
      <c r="T332" s="14">
        <v>0.0</v>
      </c>
      <c r="Z332" s="14" t="s">
        <v>78</v>
      </c>
      <c r="AA332">
        <v>0.0</v>
      </c>
      <c r="AB332">
        <v>0.0</v>
      </c>
      <c r="AC332">
        <v>0.0</v>
      </c>
      <c r="AD332">
        <v>1.0</v>
      </c>
      <c r="AE332">
        <v>0.0</v>
      </c>
      <c r="AF332">
        <v>0.0</v>
      </c>
      <c r="AG332">
        <v>0.0</v>
      </c>
      <c r="AH332">
        <v>0.0</v>
      </c>
      <c r="AI332">
        <v>0.0</v>
      </c>
      <c r="AJ332">
        <v>0.0</v>
      </c>
      <c r="AK332" t="s">
        <v>97</v>
      </c>
      <c r="AL332">
        <v>6.0</v>
      </c>
      <c r="AM332">
        <v>6.0</v>
      </c>
      <c r="AN332" s="14">
        <v>16.0</v>
      </c>
      <c r="AO332" s="14" t="s">
        <v>1727</v>
      </c>
      <c r="AP332" t="s">
        <v>101</v>
      </c>
      <c r="AQ332" s="14">
        <v>9.0</v>
      </c>
      <c r="AR332" s="14" t="s">
        <v>1728</v>
      </c>
      <c r="AT332" s="14" t="s">
        <v>1729</v>
      </c>
    </row>
    <row r="333">
      <c r="A333" s="14">
        <v>331.0</v>
      </c>
      <c r="B333">
        <v>0.0</v>
      </c>
      <c r="C333">
        <v>0.0</v>
      </c>
      <c r="D333">
        <v>0.0</v>
      </c>
      <c r="E333">
        <v>1.0</v>
      </c>
      <c r="F333">
        <v>0.0</v>
      </c>
      <c r="G333">
        <v>0.0</v>
      </c>
      <c r="H333" s="14">
        <v>32523.0</v>
      </c>
      <c r="I333" s="14">
        <v>29.0</v>
      </c>
      <c r="J333" s="14">
        <v>7.0</v>
      </c>
      <c r="K333" s="14">
        <v>10.0</v>
      </c>
      <c r="L333" s="14">
        <v>7.0</v>
      </c>
      <c r="M333" s="14">
        <v>10.0</v>
      </c>
      <c r="N333" s="14" t="s">
        <v>405</v>
      </c>
      <c r="O333" s="14">
        <v>0.0</v>
      </c>
      <c r="P333" s="14" t="s">
        <v>71</v>
      </c>
      <c r="R333" t="s">
        <v>71</v>
      </c>
      <c r="S333" t="s">
        <v>72</v>
      </c>
      <c r="T333" s="14">
        <v>1.0</v>
      </c>
      <c r="U333" t="s">
        <v>315</v>
      </c>
      <c r="V333" t="s">
        <v>147</v>
      </c>
      <c r="W333" t="s">
        <v>76</v>
      </c>
      <c r="X333" s="14">
        <v>4.0</v>
      </c>
      <c r="Y333" s="14" t="s">
        <v>1730</v>
      </c>
      <c r="Z333" s="14" t="s">
        <v>114</v>
      </c>
      <c r="AA333">
        <v>0.0</v>
      </c>
      <c r="AB333">
        <v>0.0</v>
      </c>
      <c r="AC333">
        <v>1.0</v>
      </c>
      <c r="AD333">
        <v>0.0</v>
      </c>
      <c r="AE333">
        <v>0.0</v>
      </c>
      <c r="AF333">
        <v>0.0</v>
      </c>
      <c r="AG333">
        <v>0.0</v>
      </c>
      <c r="AH333">
        <v>0.0</v>
      </c>
      <c r="AI333">
        <v>0.0</v>
      </c>
      <c r="AJ333">
        <v>0.0</v>
      </c>
      <c r="AK333" t="s">
        <v>97</v>
      </c>
      <c r="AL333">
        <v>5.0</v>
      </c>
      <c r="AM333">
        <v>5.0</v>
      </c>
      <c r="AN333" s="14">
        <v>180.0</v>
      </c>
      <c r="AO333" s="14" t="s">
        <v>1731</v>
      </c>
      <c r="AP333" t="s">
        <v>84</v>
      </c>
      <c r="AQ333" s="14">
        <v>10.0</v>
      </c>
      <c r="AR333" s="14" t="s">
        <v>1732</v>
      </c>
      <c r="AS333" s="14" t="s">
        <v>1733</v>
      </c>
      <c r="AT333" s="14" t="s">
        <v>1734</v>
      </c>
    </row>
    <row r="334">
      <c r="A334" s="14">
        <v>332.0</v>
      </c>
      <c r="B334">
        <v>1.0</v>
      </c>
      <c r="C334">
        <v>0.0</v>
      </c>
      <c r="D334">
        <v>0.0</v>
      </c>
      <c r="E334">
        <v>0.0</v>
      </c>
      <c r="F334">
        <v>1.0</v>
      </c>
      <c r="G334">
        <v>0.0</v>
      </c>
      <c r="H334" s="14">
        <v>33568.0</v>
      </c>
      <c r="I334" s="14">
        <v>26.0</v>
      </c>
      <c r="J334" s="14">
        <v>8.0</v>
      </c>
      <c r="K334" s="14">
        <v>110.0</v>
      </c>
      <c r="L334" s="14">
        <v>10.0</v>
      </c>
      <c r="M334" s="14">
        <v>0.0</v>
      </c>
      <c r="N334" s="14" t="s">
        <v>192</v>
      </c>
      <c r="O334" s="14">
        <v>0.0</v>
      </c>
      <c r="P334" s="14" t="s">
        <v>129</v>
      </c>
      <c r="R334" t="s">
        <v>129</v>
      </c>
      <c r="S334" t="s">
        <v>135</v>
      </c>
      <c r="T334" s="14">
        <v>1.0</v>
      </c>
      <c r="U334" t="s">
        <v>315</v>
      </c>
      <c r="V334" t="s">
        <v>111</v>
      </c>
      <c r="W334" t="s">
        <v>123</v>
      </c>
      <c r="X334" s="14">
        <v>3.0</v>
      </c>
      <c r="Y334" s="14" t="s">
        <v>1735</v>
      </c>
      <c r="Z334" s="14" t="s">
        <v>78</v>
      </c>
      <c r="AA334">
        <v>0.0</v>
      </c>
      <c r="AB334">
        <v>0.0</v>
      </c>
      <c r="AC334">
        <v>0.0</v>
      </c>
      <c r="AD334">
        <v>0.0</v>
      </c>
      <c r="AE334">
        <v>0.0</v>
      </c>
      <c r="AF334">
        <v>1.0</v>
      </c>
      <c r="AG334">
        <v>0.0</v>
      </c>
      <c r="AH334">
        <v>0.0</v>
      </c>
      <c r="AI334">
        <v>0.0</v>
      </c>
      <c r="AJ334">
        <v>0.0</v>
      </c>
      <c r="AK334" t="s">
        <v>97</v>
      </c>
      <c r="AL334">
        <v>6.0</v>
      </c>
      <c r="AM334">
        <v>6.0</v>
      </c>
      <c r="AN334" s="14">
        <v>6.0</v>
      </c>
      <c r="AO334" s="14" t="s">
        <v>1736</v>
      </c>
      <c r="AP334" t="s">
        <v>101</v>
      </c>
      <c r="AQ334" s="14">
        <v>9.0</v>
      </c>
      <c r="AR334" s="14" t="s">
        <v>1737</v>
      </c>
      <c r="AS334" s="14" t="s">
        <v>722</v>
      </c>
      <c r="AT334" s="14" t="s">
        <v>1738</v>
      </c>
    </row>
    <row r="335">
      <c r="A335" s="14">
        <v>333.0</v>
      </c>
      <c r="B335">
        <v>0.0</v>
      </c>
      <c r="C335">
        <v>1.0</v>
      </c>
      <c r="D335">
        <v>0.0</v>
      </c>
      <c r="E335">
        <v>0.0</v>
      </c>
      <c r="F335">
        <v>1.0</v>
      </c>
      <c r="G335">
        <v>0.0</v>
      </c>
      <c r="H335" s="14">
        <v>26479.0</v>
      </c>
      <c r="I335" s="14">
        <v>46.0</v>
      </c>
      <c r="J335" s="14">
        <v>7.0</v>
      </c>
      <c r="K335" s="14">
        <v>60.0</v>
      </c>
      <c r="L335" s="14">
        <v>11.0</v>
      </c>
      <c r="M335" s="14">
        <v>20.0</v>
      </c>
      <c r="N335" s="14" t="s">
        <v>327</v>
      </c>
      <c r="O335" s="14">
        <v>0.0</v>
      </c>
      <c r="P335" s="14" t="s">
        <v>205</v>
      </c>
      <c r="R335" t="s">
        <v>205</v>
      </c>
      <c r="S335" t="s">
        <v>130</v>
      </c>
      <c r="T335" s="14">
        <v>1.0</v>
      </c>
      <c r="U335" t="s">
        <v>145</v>
      </c>
      <c r="V335" t="s">
        <v>111</v>
      </c>
      <c r="W335" t="s">
        <v>123</v>
      </c>
      <c r="X335" s="14">
        <v>15.0</v>
      </c>
      <c r="Y335" s="14" t="s">
        <v>1739</v>
      </c>
      <c r="Z335" s="14" t="s">
        <v>114</v>
      </c>
      <c r="AA335">
        <v>0.0</v>
      </c>
      <c r="AB335">
        <v>0.0</v>
      </c>
      <c r="AC335">
        <v>0.0</v>
      </c>
      <c r="AD335">
        <v>0.0</v>
      </c>
      <c r="AE335">
        <v>1.0</v>
      </c>
      <c r="AF335">
        <v>0.0</v>
      </c>
      <c r="AG335">
        <v>0.0</v>
      </c>
      <c r="AH335">
        <v>0.0</v>
      </c>
      <c r="AI335">
        <v>0.0</v>
      </c>
      <c r="AJ335">
        <v>0.0</v>
      </c>
      <c r="AK335" t="s">
        <v>97</v>
      </c>
      <c r="AL335">
        <v>4.0</v>
      </c>
      <c r="AM335">
        <v>6.0</v>
      </c>
      <c r="AN335" s="14">
        <v>25.0</v>
      </c>
      <c r="AO335" s="14" t="s">
        <v>1740</v>
      </c>
      <c r="AP335" t="s">
        <v>101</v>
      </c>
      <c r="AQ335" s="14">
        <v>9.0</v>
      </c>
      <c r="AR335" s="14" t="s">
        <v>1741</v>
      </c>
      <c r="AS335" s="14" t="s">
        <v>1742</v>
      </c>
      <c r="AT335" s="14" t="s">
        <v>1743</v>
      </c>
    </row>
    <row r="336">
      <c r="A336" s="14">
        <v>334.0</v>
      </c>
      <c r="B336">
        <v>0.0</v>
      </c>
      <c r="C336">
        <v>1.0</v>
      </c>
      <c r="D336">
        <v>0.0</v>
      </c>
      <c r="E336">
        <v>0.0</v>
      </c>
      <c r="F336">
        <v>1.0</v>
      </c>
      <c r="G336">
        <v>0.0</v>
      </c>
      <c r="H336" s="14">
        <v>30461.0</v>
      </c>
      <c r="I336" s="14">
        <v>35.0</v>
      </c>
      <c r="J336" s="14">
        <v>8.0</v>
      </c>
      <c r="K336" s="14">
        <v>0.0</v>
      </c>
      <c r="L336" s="14">
        <v>16.0</v>
      </c>
      <c r="M336" s="14">
        <v>2.0</v>
      </c>
      <c r="N336" s="14" t="s">
        <v>291</v>
      </c>
      <c r="O336" s="14">
        <v>0.0</v>
      </c>
      <c r="P336" s="14" t="s">
        <v>89</v>
      </c>
      <c r="R336" t="s">
        <v>89</v>
      </c>
      <c r="S336" t="s">
        <v>130</v>
      </c>
      <c r="T336" s="14">
        <v>1.0</v>
      </c>
      <c r="U336" t="s">
        <v>315</v>
      </c>
      <c r="V336" t="s">
        <v>111</v>
      </c>
      <c r="W336" t="s">
        <v>138</v>
      </c>
      <c r="X336" s="14">
        <v>12.0</v>
      </c>
      <c r="Y336" s="14" t="s">
        <v>1744</v>
      </c>
      <c r="Z336" s="14" t="s">
        <v>236</v>
      </c>
      <c r="AA336">
        <v>0.0</v>
      </c>
      <c r="AB336">
        <v>0.0</v>
      </c>
      <c r="AC336">
        <v>0.0</v>
      </c>
      <c r="AD336">
        <v>1.0</v>
      </c>
      <c r="AE336">
        <v>0.0</v>
      </c>
      <c r="AF336">
        <v>1.0</v>
      </c>
      <c r="AG336">
        <v>0.0</v>
      </c>
      <c r="AH336">
        <v>0.0</v>
      </c>
      <c r="AI336">
        <v>0.0</v>
      </c>
      <c r="AJ336">
        <v>0.0</v>
      </c>
      <c r="AK336" t="s">
        <v>97</v>
      </c>
      <c r="AL336">
        <v>6.0</v>
      </c>
      <c r="AM336">
        <v>6.0</v>
      </c>
      <c r="AN336" s="14">
        <v>4.0</v>
      </c>
      <c r="AO336" s="14" t="s">
        <v>1745</v>
      </c>
      <c r="AP336" t="s">
        <v>101</v>
      </c>
      <c r="AQ336" s="14">
        <v>10.0</v>
      </c>
      <c r="AR336" s="14" t="s">
        <v>1746</v>
      </c>
      <c r="AS336" s="14" t="s">
        <v>1747</v>
      </c>
    </row>
    <row r="337">
      <c r="A337" s="14">
        <v>335.0</v>
      </c>
      <c r="B337">
        <v>1.0</v>
      </c>
      <c r="C337">
        <v>1.0</v>
      </c>
      <c r="D337">
        <v>1.0</v>
      </c>
      <c r="E337">
        <v>0.0</v>
      </c>
      <c r="F337">
        <v>1.0</v>
      </c>
      <c r="G337">
        <v>0.0</v>
      </c>
      <c r="I337" s="14"/>
      <c r="J337" s="14">
        <v>6.0</v>
      </c>
      <c r="K337" s="14">
        <v>120.0</v>
      </c>
      <c r="L337" s="14">
        <v>9.0</v>
      </c>
      <c r="M337" s="14">
        <v>10.0</v>
      </c>
      <c r="N337" s="14" t="s">
        <v>327</v>
      </c>
      <c r="O337" s="14">
        <v>0.0</v>
      </c>
      <c r="P337" s="14" t="s">
        <v>193</v>
      </c>
      <c r="R337" t="s">
        <v>193</v>
      </c>
      <c r="S337" t="s">
        <v>130</v>
      </c>
      <c r="T337" s="14">
        <v>1.0</v>
      </c>
      <c r="U337" t="s">
        <v>315</v>
      </c>
      <c r="V337" t="s">
        <v>111</v>
      </c>
      <c r="W337" t="s">
        <v>123</v>
      </c>
      <c r="X337" s="14">
        <v>2.0</v>
      </c>
      <c r="Y337" s="14" t="s">
        <v>1748</v>
      </c>
      <c r="Z337" s="14" t="s">
        <v>464</v>
      </c>
      <c r="AA337">
        <v>0.0</v>
      </c>
      <c r="AB337">
        <v>0.0</v>
      </c>
      <c r="AC337">
        <v>0.0</v>
      </c>
      <c r="AD337">
        <v>1.0</v>
      </c>
      <c r="AE337">
        <v>0.0</v>
      </c>
      <c r="AF337">
        <v>0.0</v>
      </c>
      <c r="AG337">
        <v>0.0</v>
      </c>
      <c r="AH337">
        <v>0.0</v>
      </c>
      <c r="AI337">
        <v>0.0</v>
      </c>
      <c r="AJ337">
        <v>0.0</v>
      </c>
      <c r="AK337" t="s">
        <v>237</v>
      </c>
      <c r="AL337">
        <v>6.0</v>
      </c>
      <c r="AM337">
        <v>4.0</v>
      </c>
      <c r="AN337" s="14">
        <v>12.0</v>
      </c>
      <c r="AO337" s="14" t="s">
        <v>1749</v>
      </c>
      <c r="AP337" t="s">
        <v>101</v>
      </c>
      <c r="AQ337" s="14">
        <v>10.0</v>
      </c>
      <c r="AR337" s="14" t="s">
        <v>1750</v>
      </c>
      <c r="AS337" s="14" t="s">
        <v>1751</v>
      </c>
      <c r="AT337" s="14" t="s">
        <v>154</v>
      </c>
    </row>
    <row r="338">
      <c r="A338" s="14">
        <v>336.0</v>
      </c>
      <c r="B338">
        <v>1.0</v>
      </c>
      <c r="C338">
        <v>0.0</v>
      </c>
      <c r="D338">
        <v>0.0</v>
      </c>
      <c r="E338">
        <v>0.0</v>
      </c>
      <c r="F338">
        <v>1.0</v>
      </c>
      <c r="G338">
        <v>0.0</v>
      </c>
      <c r="H338" s="14">
        <v>32534.0</v>
      </c>
      <c r="I338" s="14">
        <v>29.0</v>
      </c>
      <c r="J338" s="14">
        <v>8.0</v>
      </c>
      <c r="K338" s="14">
        <v>0.0</v>
      </c>
      <c r="L338" s="14">
        <v>4.0</v>
      </c>
      <c r="M338" s="14">
        <v>20.0</v>
      </c>
      <c r="N338" s="14" t="s">
        <v>167</v>
      </c>
      <c r="O338" s="14">
        <v>1.0</v>
      </c>
      <c r="P338" s="14" t="s">
        <v>71</v>
      </c>
      <c r="R338" t="s">
        <v>71</v>
      </c>
      <c r="S338" t="s">
        <v>130</v>
      </c>
      <c r="T338" s="14">
        <v>1.0</v>
      </c>
      <c r="U338" t="s">
        <v>195</v>
      </c>
      <c r="V338" t="s">
        <v>207</v>
      </c>
      <c r="W338" t="s">
        <v>123</v>
      </c>
      <c r="X338" s="14">
        <v>2.0</v>
      </c>
      <c r="Z338" s="14" t="s">
        <v>464</v>
      </c>
      <c r="AA338">
        <v>0.0</v>
      </c>
      <c r="AB338">
        <v>0.0</v>
      </c>
      <c r="AC338">
        <v>0.0</v>
      </c>
      <c r="AD338">
        <v>1.0</v>
      </c>
      <c r="AE338">
        <v>0.0</v>
      </c>
      <c r="AF338">
        <v>0.0</v>
      </c>
      <c r="AG338">
        <v>0.0</v>
      </c>
      <c r="AH338">
        <v>0.0</v>
      </c>
      <c r="AI338">
        <v>0.0</v>
      </c>
      <c r="AJ338">
        <v>1.0</v>
      </c>
      <c r="AK338" t="s">
        <v>79</v>
      </c>
      <c r="AL338">
        <v>6.0</v>
      </c>
      <c r="AM338">
        <v>6.0</v>
      </c>
      <c r="AN338" s="14">
        <v>20.0</v>
      </c>
      <c r="AO338" s="14" t="s">
        <v>1753</v>
      </c>
      <c r="AP338" t="s">
        <v>101</v>
      </c>
      <c r="AQ338" s="14">
        <v>10.0</v>
      </c>
      <c r="AR338" s="14" t="s">
        <v>1237</v>
      </c>
      <c r="AS338" s="14" t="s">
        <v>1754</v>
      </c>
      <c r="AT338" s="14" t="s">
        <v>1755</v>
      </c>
    </row>
    <row r="339" hidden="1">
      <c r="A339" s="14">
        <v>337.0</v>
      </c>
      <c r="B339">
        <v>1.0</v>
      </c>
      <c r="C339">
        <v>0.0</v>
      </c>
      <c r="D339">
        <v>0.0</v>
      </c>
      <c r="E339">
        <v>0.0</v>
      </c>
      <c r="F339">
        <v>0.0</v>
      </c>
      <c r="G339">
        <v>0.0</v>
      </c>
      <c r="H339" s="14">
        <v>35711.0</v>
      </c>
      <c r="I339" s="14">
        <v>20.0</v>
      </c>
      <c r="J339" s="14">
        <v>7.0</v>
      </c>
      <c r="K339" s="14">
        <v>120.0</v>
      </c>
      <c r="L339" s="14">
        <v>12.0</v>
      </c>
      <c r="M339" s="14">
        <v>3.0</v>
      </c>
      <c r="N339" s="14" t="s">
        <v>437</v>
      </c>
      <c r="O339" s="14">
        <v>1.0</v>
      </c>
      <c r="T339" s="14">
        <v>1.0</v>
      </c>
      <c r="U339" t="s">
        <v>36</v>
      </c>
      <c r="V339" t="s">
        <v>451</v>
      </c>
      <c r="W339" t="s">
        <v>123</v>
      </c>
      <c r="X339" s="14">
        <v>4.0</v>
      </c>
      <c r="Y339" s="14" t="s">
        <v>1756</v>
      </c>
      <c r="Z339" s="14" t="s">
        <v>1229</v>
      </c>
      <c r="AA339">
        <v>0.0</v>
      </c>
      <c r="AB339">
        <v>0.0</v>
      </c>
      <c r="AC339">
        <v>0.0</v>
      </c>
      <c r="AD339">
        <v>0.0</v>
      </c>
      <c r="AE339">
        <v>0.0</v>
      </c>
      <c r="AF339">
        <v>1.0</v>
      </c>
      <c r="AG339">
        <v>1.0</v>
      </c>
      <c r="AH339">
        <v>0.0</v>
      </c>
      <c r="AI339">
        <v>0.0</v>
      </c>
      <c r="AJ339">
        <v>0.0</v>
      </c>
      <c r="AK339" t="s">
        <v>79</v>
      </c>
      <c r="AL339">
        <v>5.0</v>
      </c>
      <c r="AM339" t="s">
        <v>1757</v>
      </c>
      <c r="AN339" s="14">
        <v>6.0</v>
      </c>
      <c r="AO339" s="14" t="s">
        <v>1758</v>
      </c>
      <c r="AP339" t="s">
        <v>84</v>
      </c>
      <c r="AQ339" s="14">
        <v>10.0</v>
      </c>
      <c r="AR339" s="14" t="s">
        <v>1759</v>
      </c>
      <c r="AS339" s="14" t="s">
        <v>1760</v>
      </c>
    </row>
    <row r="340">
      <c r="A340" s="14">
        <v>338.0</v>
      </c>
      <c r="B340">
        <v>0.0</v>
      </c>
      <c r="C340">
        <v>0.0</v>
      </c>
      <c r="D340">
        <v>0.0</v>
      </c>
      <c r="E340">
        <v>1.0</v>
      </c>
      <c r="F340">
        <v>1.0</v>
      </c>
      <c r="G340">
        <v>0.0</v>
      </c>
      <c r="H340" s="14">
        <v>34628.0</v>
      </c>
      <c r="I340" s="14">
        <v>23.0</v>
      </c>
      <c r="J340" s="14">
        <v>6.0</v>
      </c>
      <c r="K340" s="14">
        <v>40.0</v>
      </c>
      <c r="L340" s="14">
        <v>12.0</v>
      </c>
      <c r="M340" s="14">
        <v>5.0</v>
      </c>
      <c r="N340" s="14" t="s">
        <v>437</v>
      </c>
      <c r="O340" s="14">
        <v>1.0</v>
      </c>
      <c r="P340" s="14" t="s">
        <v>108</v>
      </c>
      <c r="R340" t="s">
        <v>108</v>
      </c>
      <c r="S340" t="s">
        <v>135</v>
      </c>
      <c r="T340" s="14">
        <v>1.0</v>
      </c>
      <c r="U340" t="s">
        <v>315</v>
      </c>
      <c r="V340" t="s">
        <v>111</v>
      </c>
      <c r="W340" t="s">
        <v>112</v>
      </c>
      <c r="X340" s="14">
        <v>0.0</v>
      </c>
      <c r="Y340" s="14" t="s">
        <v>1442</v>
      </c>
      <c r="Z340" s="14" t="s">
        <v>78</v>
      </c>
      <c r="AA340">
        <v>0.0</v>
      </c>
      <c r="AB340">
        <v>0.0</v>
      </c>
      <c r="AC340">
        <v>0.0</v>
      </c>
      <c r="AD340">
        <v>0.0</v>
      </c>
      <c r="AE340">
        <v>1.0</v>
      </c>
      <c r="AF340">
        <v>0.0</v>
      </c>
      <c r="AG340">
        <v>0.0</v>
      </c>
      <c r="AH340">
        <v>0.0</v>
      </c>
      <c r="AI340">
        <v>0.0</v>
      </c>
      <c r="AJ340">
        <v>0.0</v>
      </c>
      <c r="AK340" t="s">
        <v>97</v>
      </c>
      <c r="AL340">
        <v>4.0</v>
      </c>
      <c r="AM340">
        <v>2.0</v>
      </c>
      <c r="AN340" s="14">
        <v>48.0</v>
      </c>
      <c r="AO340" s="14" t="s">
        <v>1761</v>
      </c>
      <c r="AP340" t="s">
        <v>101</v>
      </c>
      <c r="AQ340" s="14">
        <v>9.0</v>
      </c>
      <c r="AR340" s="14" t="s">
        <v>1762</v>
      </c>
      <c r="AS340" s="14" t="s">
        <v>1763</v>
      </c>
    </row>
    <row r="341">
      <c r="A341" s="14">
        <v>339.0</v>
      </c>
      <c r="B341">
        <v>1.0</v>
      </c>
      <c r="C341">
        <v>1.0</v>
      </c>
      <c r="D341">
        <v>0.0</v>
      </c>
      <c r="E341">
        <v>0.0</v>
      </c>
      <c r="F341">
        <v>1.0</v>
      </c>
      <c r="G341">
        <v>0.0</v>
      </c>
      <c r="H341" s="14">
        <v>35373.0</v>
      </c>
      <c r="I341" s="14">
        <v>21.0</v>
      </c>
      <c r="J341" s="14">
        <v>6.0</v>
      </c>
      <c r="K341" s="14">
        <v>0.0</v>
      </c>
      <c r="L341" s="14">
        <v>12.0</v>
      </c>
      <c r="M341" s="14">
        <v>4.0</v>
      </c>
      <c r="N341" s="14" t="s">
        <v>167</v>
      </c>
      <c r="O341" s="14">
        <v>1.0</v>
      </c>
      <c r="P341" s="14" t="s">
        <v>129</v>
      </c>
      <c r="R341" t="s">
        <v>129</v>
      </c>
      <c r="S341" t="s">
        <v>90</v>
      </c>
      <c r="T341" s="14">
        <v>0.0</v>
      </c>
      <c r="Z341" s="14" t="s">
        <v>78</v>
      </c>
      <c r="AA341">
        <v>0.0</v>
      </c>
      <c r="AB341">
        <v>0.0</v>
      </c>
      <c r="AC341">
        <v>0.0</v>
      </c>
      <c r="AD341">
        <v>0.0</v>
      </c>
      <c r="AE341">
        <v>0.0</v>
      </c>
      <c r="AF341">
        <v>1.0</v>
      </c>
      <c r="AG341">
        <v>0.0</v>
      </c>
      <c r="AH341">
        <v>0.0</v>
      </c>
      <c r="AI341">
        <v>0.0</v>
      </c>
      <c r="AJ341">
        <v>0.0</v>
      </c>
      <c r="AK341" t="s">
        <v>79</v>
      </c>
      <c r="AL341">
        <v>3.0</v>
      </c>
      <c r="AM341">
        <v>6.0</v>
      </c>
      <c r="AN341" s="14">
        <v>80.0</v>
      </c>
      <c r="AO341" s="14" t="s">
        <v>1764</v>
      </c>
      <c r="AP341" t="s">
        <v>1553</v>
      </c>
      <c r="AQ341" s="14">
        <v>9.0</v>
      </c>
      <c r="AR341" s="14" t="s">
        <v>1765</v>
      </c>
      <c r="AS341" s="14" t="s">
        <v>1766</v>
      </c>
      <c r="AT341" s="14" t="s">
        <v>1767</v>
      </c>
    </row>
    <row r="342">
      <c r="A342" s="14">
        <v>340.0</v>
      </c>
      <c r="B342">
        <v>0.0</v>
      </c>
      <c r="C342">
        <v>0.0</v>
      </c>
      <c r="D342">
        <v>0.0</v>
      </c>
      <c r="E342">
        <v>0.0</v>
      </c>
      <c r="F342">
        <v>1.0</v>
      </c>
      <c r="G342">
        <v>0.0</v>
      </c>
      <c r="H342" s="14">
        <v>32492.0</v>
      </c>
      <c r="I342" s="14">
        <v>29.0</v>
      </c>
      <c r="J342" s="14">
        <v>8.0</v>
      </c>
      <c r="K342" s="14">
        <v>120.0</v>
      </c>
      <c r="L342" s="14">
        <v>10.0</v>
      </c>
      <c r="M342" s="14">
        <v>10.0</v>
      </c>
      <c r="N342" s="14" t="s">
        <v>327</v>
      </c>
      <c r="O342" s="14">
        <v>0.0</v>
      </c>
      <c r="P342" s="14" t="s">
        <v>108</v>
      </c>
      <c r="R342" t="s">
        <v>108</v>
      </c>
      <c r="S342" t="s">
        <v>72</v>
      </c>
      <c r="T342" s="14">
        <v>1.0</v>
      </c>
      <c r="U342" t="s">
        <v>315</v>
      </c>
      <c r="V342" t="s">
        <v>111</v>
      </c>
      <c r="W342" t="s">
        <v>123</v>
      </c>
      <c r="X342" s="14">
        <v>7.0</v>
      </c>
      <c r="Y342" s="14" t="s">
        <v>1768</v>
      </c>
      <c r="Z342" s="14" t="s">
        <v>78</v>
      </c>
      <c r="AA342">
        <v>0.0</v>
      </c>
      <c r="AB342">
        <v>0.0</v>
      </c>
      <c r="AC342">
        <v>0.0</v>
      </c>
      <c r="AD342">
        <v>1.0</v>
      </c>
      <c r="AE342">
        <v>0.0</v>
      </c>
      <c r="AF342">
        <v>0.0</v>
      </c>
      <c r="AG342">
        <v>0.0</v>
      </c>
      <c r="AH342">
        <v>0.0</v>
      </c>
      <c r="AI342">
        <v>0.0</v>
      </c>
      <c r="AJ342">
        <v>0.0</v>
      </c>
      <c r="AK342" t="s">
        <v>79</v>
      </c>
      <c r="AL342">
        <v>10.0</v>
      </c>
      <c r="AM342">
        <v>6.0</v>
      </c>
      <c r="AN342" s="14">
        <v>6.0</v>
      </c>
      <c r="AO342" s="14" t="s">
        <v>1769</v>
      </c>
      <c r="AP342" t="s">
        <v>101</v>
      </c>
      <c r="AQ342" s="14">
        <v>10.0</v>
      </c>
      <c r="AR342" s="14" t="s">
        <v>1770</v>
      </c>
      <c r="AS342" s="14" t="s">
        <v>1577</v>
      </c>
    </row>
    <row r="343">
      <c r="A343" s="14">
        <v>341.0</v>
      </c>
      <c r="B343">
        <v>1.0</v>
      </c>
      <c r="C343">
        <v>0.0</v>
      </c>
      <c r="D343">
        <v>0.0</v>
      </c>
      <c r="E343">
        <v>0.0</v>
      </c>
      <c r="F343">
        <v>0.0</v>
      </c>
      <c r="G343">
        <v>0.0</v>
      </c>
      <c r="H343" s="14">
        <v>32577.0</v>
      </c>
      <c r="I343" s="14">
        <v>29.0</v>
      </c>
      <c r="J343" s="14">
        <v>7.0</v>
      </c>
      <c r="K343" s="14">
        <v>420.0</v>
      </c>
      <c r="L343" s="14">
        <v>5.0</v>
      </c>
      <c r="M343" s="14">
        <v>3.0</v>
      </c>
      <c r="N343" s="14" t="s">
        <v>120</v>
      </c>
      <c r="O343" s="14">
        <v>0.0</v>
      </c>
      <c r="P343" s="14" t="s">
        <v>89</v>
      </c>
      <c r="R343" t="s">
        <v>89</v>
      </c>
      <c r="S343" t="s">
        <v>130</v>
      </c>
      <c r="T343" s="14">
        <v>0.0</v>
      </c>
      <c r="Z343" s="14" t="s">
        <v>78</v>
      </c>
      <c r="AA343">
        <v>0.0</v>
      </c>
      <c r="AB343">
        <v>0.0</v>
      </c>
      <c r="AC343">
        <v>0.0</v>
      </c>
      <c r="AD343">
        <v>1.0</v>
      </c>
      <c r="AE343">
        <v>0.0</v>
      </c>
      <c r="AF343">
        <v>0.0</v>
      </c>
      <c r="AG343">
        <v>0.0</v>
      </c>
      <c r="AH343">
        <v>0.0</v>
      </c>
      <c r="AI343">
        <v>0.0</v>
      </c>
      <c r="AJ343">
        <v>0.0</v>
      </c>
      <c r="AK343" t="s">
        <v>97</v>
      </c>
      <c r="AL343">
        <v>6.0</v>
      </c>
      <c r="AM343">
        <v>6.0</v>
      </c>
      <c r="AN343" s="14">
        <v>1.0</v>
      </c>
      <c r="AO343" s="14" t="s">
        <v>1771</v>
      </c>
      <c r="AP343" t="s">
        <v>101</v>
      </c>
      <c r="AQ343" s="14">
        <v>4.0</v>
      </c>
      <c r="AR343" s="14" t="s">
        <v>1772</v>
      </c>
    </row>
    <row r="344">
      <c r="A344" s="14">
        <v>342.0</v>
      </c>
      <c r="B344">
        <v>1.0</v>
      </c>
      <c r="C344">
        <v>0.0</v>
      </c>
      <c r="D344">
        <v>0.0</v>
      </c>
      <c r="E344">
        <v>1.0</v>
      </c>
      <c r="F344">
        <v>1.0</v>
      </c>
      <c r="G344">
        <v>0.0</v>
      </c>
      <c r="H344" s="14">
        <v>35261.0</v>
      </c>
      <c r="I344" s="14">
        <v>22.0</v>
      </c>
      <c r="J344" s="14">
        <v>7.0</v>
      </c>
      <c r="K344" s="14">
        <v>0.0</v>
      </c>
      <c r="L344" s="14">
        <v>10.0</v>
      </c>
      <c r="M344" s="14">
        <v>45.0</v>
      </c>
      <c r="N344" s="14" t="s">
        <v>405</v>
      </c>
      <c r="O344" s="14">
        <v>1.0</v>
      </c>
      <c r="P344" s="14" t="s">
        <v>193</v>
      </c>
      <c r="R344" t="s">
        <v>193</v>
      </c>
      <c r="S344" t="s">
        <v>130</v>
      </c>
      <c r="T344" s="14">
        <v>0.0</v>
      </c>
      <c r="Z344" s="14" t="s">
        <v>464</v>
      </c>
      <c r="AA344">
        <v>1.0</v>
      </c>
      <c r="AB344">
        <v>0.0</v>
      </c>
      <c r="AC344">
        <v>0.0</v>
      </c>
      <c r="AD344">
        <v>0.0</v>
      </c>
      <c r="AE344">
        <v>0.0</v>
      </c>
      <c r="AF344">
        <v>1.0</v>
      </c>
      <c r="AG344">
        <v>0.0</v>
      </c>
      <c r="AH344">
        <v>0.0</v>
      </c>
      <c r="AI344">
        <v>0.0</v>
      </c>
      <c r="AJ344">
        <v>1.0</v>
      </c>
      <c r="AK344" t="s">
        <v>79</v>
      </c>
      <c r="AL344">
        <v>18.0</v>
      </c>
      <c r="AM344">
        <v>40.0</v>
      </c>
      <c r="AN344" s="14">
        <v>18.0</v>
      </c>
      <c r="AO344" s="14" t="s">
        <v>1774</v>
      </c>
      <c r="AP344" t="s">
        <v>101</v>
      </c>
      <c r="AQ344" s="14">
        <v>10.0</v>
      </c>
      <c r="AR344" s="14" t="s">
        <v>1775</v>
      </c>
      <c r="AS344" s="14" t="s">
        <v>1776</v>
      </c>
    </row>
    <row r="345">
      <c r="A345" s="14">
        <v>343.0</v>
      </c>
      <c r="B345">
        <v>1.0</v>
      </c>
      <c r="C345">
        <v>0.0</v>
      </c>
      <c r="D345">
        <v>0.0</v>
      </c>
      <c r="E345">
        <v>0.0</v>
      </c>
      <c r="F345">
        <v>0.0</v>
      </c>
      <c r="G345">
        <v>0.0</v>
      </c>
      <c r="H345" s="14">
        <v>32329.0</v>
      </c>
      <c r="I345" s="14">
        <v>30.0</v>
      </c>
      <c r="J345" s="14">
        <v>7.0</v>
      </c>
      <c r="K345" s="14">
        <v>25.0</v>
      </c>
      <c r="L345" s="14">
        <v>9.0</v>
      </c>
      <c r="M345" s="14">
        <v>8.0</v>
      </c>
      <c r="N345" s="14" t="s">
        <v>291</v>
      </c>
      <c r="O345" s="14">
        <v>0.0</v>
      </c>
      <c r="P345" s="14" t="s">
        <v>491</v>
      </c>
      <c r="R345" t="s">
        <v>491</v>
      </c>
      <c r="S345" t="s">
        <v>130</v>
      </c>
      <c r="T345" s="14">
        <v>1.0</v>
      </c>
      <c r="U345" t="s">
        <v>524</v>
      </c>
      <c r="V345" t="s">
        <v>111</v>
      </c>
      <c r="W345" t="s">
        <v>469</v>
      </c>
      <c r="X345" s="14">
        <v>2.0</v>
      </c>
      <c r="Y345" s="14" t="s">
        <v>362</v>
      </c>
      <c r="Z345" s="14" t="s">
        <v>114</v>
      </c>
      <c r="AA345">
        <v>0.0</v>
      </c>
      <c r="AB345">
        <v>0.0</v>
      </c>
      <c r="AC345">
        <v>0.0</v>
      </c>
      <c r="AD345">
        <v>0.0</v>
      </c>
      <c r="AE345">
        <v>0.0</v>
      </c>
      <c r="AF345">
        <v>1.0</v>
      </c>
      <c r="AG345">
        <v>0.0</v>
      </c>
      <c r="AH345">
        <v>0.0</v>
      </c>
      <c r="AI345">
        <v>0.0</v>
      </c>
      <c r="AJ345">
        <v>0.0</v>
      </c>
      <c r="AK345" t="s">
        <v>116</v>
      </c>
      <c r="AL345">
        <v>10.0</v>
      </c>
      <c r="AM345">
        <v>6.0</v>
      </c>
      <c r="AN345" s="14">
        <v>20.0</v>
      </c>
      <c r="AO345" s="14" t="s">
        <v>1777</v>
      </c>
      <c r="AP345" t="s">
        <v>1778</v>
      </c>
      <c r="AQ345" s="14">
        <v>7.0</v>
      </c>
      <c r="AR345" s="14" t="s">
        <v>494</v>
      </c>
      <c r="AS345" s="14" t="s">
        <v>1779</v>
      </c>
      <c r="AT345" s="14" t="s">
        <v>1780</v>
      </c>
      <c r="AU345" s="14">
        <v>0.0</v>
      </c>
    </row>
    <row r="346">
      <c r="A346" s="14">
        <v>344.0</v>
      </c>
      <c r="B346">
        <v>0.0</v>
      </c>
      <c r="C346">
        <v>0.0</v>
      </c>
      <c r="D346">
        <v>0.0</v>
      </c>
      <c r="E346">
        <v>0.0</v>
      </c>
      <c r="F346">
        <v>1.0</v>
      </c>
      <c r="G346">
        <v>0.0</v>
      </c>
      <c r="H346" s="14">
        <v>33017.0</v>
      </c>
      <c r="I346" s="14">
        <v>28.0</v>
      </c>
      <c r="J346" s="14">
        <v>5.0</v>
      </c>
      <c r="K346" s="14">
        <v>30.0</v>
      </c>
      <c r="L346" s="14">
        <v>4.0</v>
      </c>
      <c r="M346" s="14">
        <v>56.0</v>
      </c>
      <c r="N346" s="14" t="s">
        <v>437</v>
      </c>
      <c r="O346" s="14">
        <v>1.0</v>
      </c>
      <c r="T346" s="14">
        <v>1.0</v>
      </c>
      <c r="U346" t="s">
        <v>315</v>
      </c>
      <c r="V346" t="s">
        <v>147</v>
      </c>
      <c r="W346" t="s">
        <v>531</v>
      </c>
      <c r="X346" s="14">
        <v>4.0</v>
      </c>
      <c r="Y346" s="14" t="s">
        <v>1781</v>
      </c>
      <c r="Z346" s="14" t="s">
        <v>78</v>
      </c>
      <c r="AA346">
        <v>0.0</v>
      </c>
      <c r="AB346">
        <v>0.0</v>
      </c>
      <c r="AC346">
        <v>0.0</v>
      </c>
      <c r="AD346">
        <v>0.0</v>
      </c>
      <c r="AE346">
        <v>0.0</v>
      </c>
      <c r="AF346">
        <v>1.0</v>
      </c>
      <c r="AG346">
        <v>0.0</v>
      </c>
      <c r="AH346">
        <v>0.0</v>
      </c>
      <c r="AI346">
        <v>0.0</v>
      </c>
      <c r="AJ346">
        <v>1.0</v>
      </c>
      <c r="AK346" t="s">
        <v>97</v>
      </c>
      <c r="AL346">
        <v>5.0</v>
      </c>
      <c r="AM346">
        <v>4.0</v>
      </c>
      <c r="AN346" s="14">
        <v>6.0</v>
      </c>
      <c r="AO346" s="14" t="s">
        <v>1783</v>
      </c>
      <c r="AP346" t="s">
        <v>101</v>
      </c>
      <c r="AQ346" s="14">
        <v>10.0</v>
      </c>
      <c r="AR346" s="14" t="s">
        <v>1784</v>
      </c>
      <c r="AS346" s="14" t="s">
        <v>1785</v>
      </c>
      <c r="AT346" s="14" t="s">
        <v>1786</v>
      </c>
    </row>
    <row r="347">
      <c r="A347" s="14">
        <v>345.0</v>
      </c>
      <c r="B347">
        <v>0.0</v>
      </c>
      <c r="C347">
        <v>1.0</v>
      </c>
      <c r="D347">
        <v>1.0</v>
      </c>
      <c r="E347">
        <v>0.0</v>
      </c>
      <c r="F347">
        <v>0.0</v>
      </c>
      <c r="G347">
        <v>0.0</v>
      </c>
      <c r="H347" s="14">
        <v>32297.0</v>
      </c>
      <c r="I347" s="14">
        <v>30.0</v>
      </c>
      <c r="J347" s="14">
        <v>7.0</v>
      </c>
      <c r="K347" s="14">
        <v>20.0</v>
      </c>
      <c r="L347" s="14">
        <v>10.0</v>
      </c>
      <c r="M347" s="14">
        <v>3.0</v>
      </c>
      <c r="N347" s="14" t="s">
        <v>120</v>
      </c>
      <c r="O347" s="14">
        <v>0.0</v>
      </c>
      <c r="P347" s="14" t="s">
        <v>129</v>
      </c>
      <c r="R347" t="s">
        <v>129</v>
      </c>
      <c r="S347" t="s">
        <v>90</v>
      </c>
      <c r="T347" s="14">
        <v>1.0</v>
      </c>
      <c r="U347" t="s">
        <v>224</v>
      </c>
      <c r="V347" t="s">
        <v>111</v>
      </c>
      <c r="W347" t="s">
        <v>228</v>
      </c>
      <c r="X347" s="14">
        <v>3.0</v>
      </c>
      <c r="Y347" s="14" t="s">
        <v>1787</v>
      </c>
      <c r="Z347" s="14" t="s">
        <v>96</v>
      </c>
      <c r="AA347">
        <v>0.0</v>
      </c>
      <c r="AB347">
        <v>0.0</v>
      </c>
      <c r="AC347">
        <v>1.0</v>
      </c>
      <c r="AD347">
        <v>1.0</v>
      </c>
      <c r="AE347">
        <v>0.0</v>
      </c>
      <c r="AF347">
        <v>0.0</v>
      </c>
      <c r="AG347">
        <v>0.0</v>
      </c>
      <c r="AH347">
        <v>0.0</v>
      </c>
      <c r="AI347">
        <v>0.0</v>
      </c>
      <c r="AJ347">
        <v>0.0</v>
      </c>
      <c r="AK347" t="s">
        <v>97</v>
      </c>
      <c r="AL347">
        <v>6.0</v>
      </c>
      <c r="AM347">
        <v>3.0</v>
      </c>
      <c r="AN347" s="14">
        <v>8.0</v>
      </c>
      <c r="AO347" s="14" t="s">
        <v>1788</v>
      </c>
      <c r="AP347" t="s">
        <v>101</v>
      </c>
      <c r="AQ347" s="14">
        <v>10.0</v>
      </c>
      <c r="AR347" s="14" t="s">
        <v>1789</v>
      </c>
    </row>
    <row r="348">
      <c r="A348" s="14">
        <v>346.0</v>
      </c>
      <c r="B348">
        <v>0.0</v>
      </c>
      <c r="C348">
        <v>1.0</v>
      </c>
      <c r="D348">
        <v>0.0</v>
      </c>
      <c r="E348">
        <v>0.0</v>
      </c>
      <c r="F348">
        <v>0.0</v>
      </c>
      <c r="G348">
        <v>0.0</v>
      </c>
      <c r="H348" s="14">
        <v>32679.0</v>
      </c>
      <c r="I348" s="14">
        <v>29.0</v>
      </c>
      <c r="J348" s="14">
        <v>6.0</v>
      </c>
      <c r="K348" s="14">
        <v>10.0</v>
      </c>
      <c r="L348" s="14">
        <v>7.0</v>
      </c>
      <c r="M348" s="14">
        <v>3.0</v>
      </c>
      <c r="N348" s="14" t="s">
        <v>87</v>
      </c>
      <c r="O348" s="14">
        <v>0.0</v>
      </c>
      <c r="P348" s="14" t="s">
        <v>108</v>
      </c>
      <c r="R348" t="s">
        <v>108</v>
      </c>
      <c r="S348" t="s">
        <v>130</v>
      </c>
      <c r="T348" s="14">
        <v>1.0</v>
      </c>
      <c r="U348" t="s">
        <v>213</v>
      </c>
      <c r="V348" t="s">
        <v>111</v>
      </c>
      <c r="W348" t="s">
        <v>228</v>
      </c>
      <c r="X348" s="14">
        <v>3.0</v>
      </c>
      <c r="Y348" s="14" t="s">
        <v>1790</v>
      </c>
      <c r="Z348" s="14" t="s">
        <v>114</v>
      </c>
      <c r="AA348">
        <v>1.0</v>
      </c>
      <c r="AB348">
        <v>0.0</v>
      </c>
      <c r="AC348">
        <v>0.0</v>
      </c>
      <c r="AD348">
        <v>1.0</v>
      </c>
      <c r="AE348">
        <v>0.0</v>
      </c>
      <c r="AF348">
        <v>0.0</v>
      </c>
      <c r="AG348">
        <v>0.0</v>
      </c>
      <c r="AH348">
        <v>0.0</v>
      </c>
      <c r="AI348">
        <v>0.0</v>
      </c>
      <c r="AJ348">
        <v>0.0</v>
      </c>
      <c r="AK348" t="s">
        <v>97</v>
      </c>
      <c r="AL348">
        <v>6.0</v>
      </c>
      <c r="AM348">
        <v>3.0</v>
      </c>
      <c r="AN348" s="14">
        <v>9.0</v>
      </c>
      <c r="AO348" s="14" t="s">
        <v>1791</v>
      </c>
      <c r="AP348" t="s">
        <v>101</v>
      </c>
      <c r="AQ348" s="14">
        <v>9.0</v>
      </c>
      <c r="AR348" s="14" t="s">
        <v>1792</v>
      </c>
      <c r="AS348" s="14" t="s">
        <v>1793</v>
      </c>
      <c r="AT348" s="14" t="s">
        <v>1794</v>
      </c>
    </row>
    <row r="349">
      <c r="A349" s="14">
        <v>347.0</v>
      </c>
      <c r="B349">
        <v>1.0</v>
      </c>
      <c r="C349">
        <v>1.0</v>
      </c>
      <c r="D349">
        <v>0.0</v>
      </c>
      <c r="E349">
        <v>1.0</v>
      </c>
      <c r="F349">
        <v>1.0</v>
      </c>
      <c r="G349">
        <v>0.0</v>
      </c>
      <c r="H349" s="14">
        <v>31625.0</v>
      </c>
      <c r="I349" s="14">
        <v>32.0</v>
      </c>
      <c r="J349" s="14">
        <v>7.0</v>
      </c>
      <c r="K349" s="14">
        <v>25.0</v>
      </c>
      <c r="L349" s="14">
        <v>10.0</v>
      </c>
      <c r="M349" s="14">
        <v>8.0</v>
      </c>
      <c r="N349" s="14" t="s">
        <v>405</v>
      </c>
      <c r="O349" s="14">
        <v>0.0</v>
      </c>
      <c r="P349" s="14" t="s">
        <v>71</v>
      </c>
      <c r="R349" t="s">
        <v>71</v>
      </c>
      <c r="S349" t="s">
        <v>72</v>
      </c>
      <c r="T349" s="14">
        <v>1.0</v>
      </c>
      <c r="U349" t="s">
        <v>1795</v>
      </c>
      <c r="V349" t="s">
        <v>361</v>
      </c>
      <c r="W349" t="s">
        <v>123</v>
      </c>
      <c r="X349" s="14">
        <v>4.0</v>
      </c>
      <c r="Y349" s="14" t="s">
        <v>567</v>
      </c>
      <c r="Z349" s="14" t="s">
        <v>114</v>
      </c>
      <c r="AA349">
        <v>0.0</v>
      </c>
      <c r="AB349">
        <v>0.0</v>
      </c>
      <c r="AC349">
        <v>0.0</v>
      </c>
      <c r="AD349">
        <v>0.0</v>
      </c>
      <c r="AE349">
        <v>0.0</v>
      </c>
      <c r="AF349">
        <v>1.0</v>
      </c>
      <c r="AG349">
        <v>0.0</v>
      </c>
      <c r="AH349">
        <v>0.0</v>
      </c>
      <c r="AI349">
        <v>0.0</v>
      </c>
      <c r="AJ349">
        <v>0.0</v>
      </c>
      <c r="AK349" t="s">
        <v>97</v>
      </c>
      <c r="AL349">
        <v>8.0</v>
      </c>
      <c r="AM349">
        <v>6.0</v>
      </c>
      <c r="AN349" s="14">
        <v>8.0</v>
      </c>
      <c r="AO349" s="14" t="s">
        <v>1796</v>
      </c>
      <c r="AP349" t="s">
        <v>1797</v>
      </c>
      <c r="AQ349" s="14">
        <v>10.0</v>
      </c>
      <c r="AR349" s="14" t="s">
        <v>1798</v>
      </c>
    </row>
    <row r="350">
      <c r="A350" s="14">
        <v>348.0</v>
      </c>
      <c r="B350">
        <v>0.0</v>
      </c>
      <c r="C350">
        <v>0.0</v>
      </c>
      <c r="D350">
        <v>1.0</v>
      </c>
      <c r="E350">
        <v>0.0</v>
      </c>
      <c r="F350">
        <v>1.0</v>
      </c>
      <c r="G350">
        <v>0.0</v>
      </c>
      <c r="H350" s="14">
        <v>32591.0</v>
      </c>
      <c r="I350" s="14">
        <v>29.0</v>
      </c>
      <c r="J350" s="14">
        <v>7.0</v>
      </c>
      <c r="K350" s="14">
        <v>30.0</v>
      </c>
      <c r="L350" s="14">
        <v>8.0</v>
      </c>
      <c r="M350" s="14">
        <v>12.0</v>
      </c>
      <c r="N350" s="14" t="s">
        <v>405</v>
      </c>
      <c r="O350" s="14">
        <v>1.0</v>
      </c>
      <c r="Q350" s="14" t="s">
        <v>1799</v>
      </c>
      <c r="R350" t="s">
        <v>1799</v>
      </c>
      <c r="S350" t="s">
        <v>130</v>
      </c>
      <c r="T350" s="14">
        <v>1.0</v>
      </c>
      <c r="U350" t="s">
        <v>515</v>
      </c>
      <c r="V350" t="s">
        <v>111</v>
      </c>
      <c r="W350" t="s">
        <v>123</v>
      </c>
      <c r="X350" s="14">
        <v>3.0</v>
      </c>
      <c r="Y350" s="14" t="s">
        <v>1800</v>
      </c>
      <c r="Z350" s="14" t="s">
        <v>114</v>
      </c>
      <c r="AA350">
        <v>0.0</v>
      </c>
      <c r="AB350">
        <v>0.0</v>
      </c>
      <c r="AC350">
        <v>0.0</v>
      </c>
      <c r="AD350">
        <v>1.0</v>
      </c>
      <c r="AE350">
        <v>0.0</v>
      </c>
      <c r="AF350">
        <v>0.0</v>
      </c>
      <c r="AG350">
        <v>0.0</v>
      </c>
      <c r="AH350">
        <v>0.0</v>
      </c>
      <c r="AI350">
        <v>0.0</v>
      </c>
      <c r="AJ350">
        <v>0.0</v>
      </c>
      <c r="AK350" t="s">
        <v>116</v>
      </c>
      <c r="AL350">
        <v>21.0</v>
      </c>
      <c r="AM350">
        <v>16.0</v>
      </c>
      <c r="AN350" s="14">
        <v>12.0</v>
      </c>
      <c r="AO350" s="14" t="s">
        <v>1801</v>
      </c>
      <c r="AP350" t="s">
        <v>1802</v>
      </c>
      <c r="AQ350" s="14">
        <v>10.0</v>
      </c>
      <c r="AR350" s="14" t="s">
        <v>1803</v>
      </c>
      <c r="AS350" s="14" t="s">
        <v>1804</v>
      </c>
      <c r="AT350" s="14" t="s">
        <v>1805</v>
      </c>
    </row>
    <row r="351">
      <c r="A351" s="14">
        <v>349.0</v>
      </c>
      <c r="B351">
        <v>1.0</v>
      </c>
      <c r="C351">
        <v>0.0</v>
      </c>
      <c r="D351">
        <v>0.0</v>
      </c>
      <c r="E351">
        <v>0.0</v>
      </c>
      <c r="F351">
        <v>0.0</v>
      </c>
      <c r="G351">
        <v>0.0</v>
      </c>
      <c r="I351" s="14"/>
      <c r="J351" s="14">
        <v>6.0</v>
      </c>
      <c r="K351" s="14">
        <v>180.0</v>
      </c>
      <c r="L351" s="14">
        <v>12.0</v>
      </c>
      <c r="M351" s="14">
        <v>5.0</v>
      </c>
      <c r="N351" s="14" t="s">
        <v>437</v>
      </c>
      <c r="O351" s="14">
        <v>1.0</v>
      </c>
      <c r="P351" s="14" t="s">
        <v>89</v>
      </c>
      <c r="R351" t="s">
        <v>89</v>
      </c>
      <c r="S351" t="s">
        <v>90</v>
      </c>
      <c r="T351" s="14">
        <v>1.0</v>
      </c>
      <c r="U351" t="s">
        <v>11</v>
      </c>
      <c r="V351" t="s">
        <v>111</v>
      </c>
      <c r="W351" t="s">
        <v>123</v>
      </c>
      <c r="X351" s="14">
        <v>13.0</v>
      </c>
      <c r="Y351" s="14" t="s">
        <v>1806</v>
      </c>
      <c r="Z351" s="14" t="s">
        <v>114</v>
      </c>
      <c r="AA351">
        <v>0.0</v>
      </c>
      <c r="AB351">
        <v>0.0</v>
      </c>
      <c r="AC351">
        <v>0.0</v>
      </c>
      <c r="AD351">
        <v>0.0</v>
      </c>
      <c r="AE351">
        <v>0.0</v>
      </c>
      <c r="AF351">
        <v>1.0</v>
      </c>
      <c r="AG351">
        <v>0.0</v>
      </c>
      <c r="AH351">
        <v>0.0</v>
      </c>
      <c r="AI351">
        <v>0.0</v>
      </c>
      <c r="AJ351">
        <v>0.0</v>
      </c>
      <c r="AK351" t="s">
        <v>79</v>
      </c>
      <c r="AL351">
        <v>5.0</v>
      </c>
      <c r="AM351">
        <v>5.0</v>
      </c>
      <c r="AN351" s="14">
        <v>15.0</v>
      </c>
      <c r="AO351" s="14" t="s">
        <v>1807</v>
      </c>
      <c r="AP351" t="s">
        <v>1808</v>
      </c>
      <c r="AQ351" s="14">
        <v>10.0</v>
      </c>
      <c r="AR351" s="14" t="s">
        <v>1809</v>
      </c>
      <c r="AS351" s="14" t="s">
        <v>1810</v>
      </c>
      <c r="AT351" s="14" t="s">
        <v>1811</v>
      </c>
    </row>
    <row r="352" hidden="1">
      <c r="A352" s="14">
        <v>350.0</v>
      </c>
      <c r="B352">
        <v>0.0</v>
      </c>
      <c r="C352">
        <v>0.0</v>
      </c>
      <c r="D352">
        <v>0.0</v>
      </c>
      <c r="E352">
        <v>0.0</v>
      </c>
      <c r="F352">
        <v>1.0</v>
      </c>
      <c r="G352">
        <v>0.0</v>
      </c>
      <c r="H352" s="14">
        <v>32005.0</v>
      </c>
      <c r="I352" s="14">
        <v>31.0</v>
      </c>
      <c r="J352" s="14">
        <v>8.0</v>
      </c>
      <c r="K352" s="14">
        <v>0.0</v>
      </c>
      <c r="L352" s="14">
        <v>12.0</v>
      </c>
      <c r="M352" s="14">
        <v>15.0</v>
      </c>
      <c r="N352" s="14" t="s">
        <v>291</v>
      </c>
      <c r="O352" s="14">
        <v>0.0</v>
      </c>
      <c r="Q352" s="14" t="s">
        <v>1812</v>
      </c>
      <c r="R352" t="s">
        <v>1812</v>
      </c>
      <c r="S352" t="s">
        <v>1813</v>
      </c>
      <c r="T352" s="14">
        <v>1.0</v>
      </c>
      <c r="U352" t="s">
        <v>11</v>
      </c>
      <c r="V352" t="s">
        <v>147</v>
      </c>
      <c r="W352" t="s">
        <v>123</v>
      </c>
      <c r="X352" s="14">
        <v>15.0</v>
      </c>
      <c r="Y352" s="14" t="s">
        <v>1814</v>
      </c>
      <c r="Z352" s="14" t="s">
        <v>78</v>
      </c>
      <c r="AA352">
        <v>0.0</v>
      </c>
      <c r="AB352">
        <v>0.0</v>
      </c>
      <c r="AC352">
        <v>0.0</v>
      </c>
      <c r="AD352">
        <v>1.0</v>
      </c>
      <c r="AE352">
        <v>0.0</v>
      </c>
      <c r="AF352">
        <v>0.0</v>
      </c>
      <c r="AG352">
        <v>0.0</v>
      </c>
      <c r="AH352">
        <v>0.0</v>
      </c>
      <c r="AI352">
        <v>0.0</v>
      </c>
      <c r="AJ352">
        <v>0.0</v>
      </c>
      <c r="AK352" t="s">
        <v>1815</v>
      </c>
      <c r="AL352" t="s">
        <v>1816</v>
      </c>
      <c r="AM352">
        <v>100.0</v>
      </c>
      <c r="AN352" s="14">
        <v>50.0</v>
      </c>
      <c r="AO352" s="14" t="s">
        <v>1817</v>
      </c>
      <c r="AP352" t="s">
        <v>84</v>
      </c>
      <c r="AQ352" s="14">
        <v>6.0</v>
      </c>
      <c r="AR352" s="14" t="s">
        <v>1818</v>
      </c>
      <c r="AS352" s="14" t="s">
        <v>1819</v>
      </c>
      <c r="AT352" s="14" t="s">
        <v>1820</v>
      </c>
    </row>
    <row r="353">
      <c r="A353" s="14">
        <v>351.0</v>
      </c>
      <c r="B353">
        <v>0.0</v>
      </c>
      <c r="C353">
        <v>1.0</v>
      </c>
      <c r="D353">
        <v>1.0</v>
      </c>
      <c r="E353">
        <v>0.0</v>
      </c>
      <c r="F353">
        <v>1.0</v>
      </c>
      <c r="G353">
        <v>0.0</v>
      </c>
      <c r="H353" s="14">
        <v>33740.0</v>
      </c>
      <c r="I353" s="14">
        <v>26.0</v>
      </c>
      <c r="J353" s="14">
        <v>6.0</v>
      </c>
      <c r="K353" s="14">
        <v>2.0</v>
      </c>
      <c r="L353" s="14">
        <v>12.0</v>
      </c>
      <c r="M353" s="14">
        <v>2.0</v>
      </c>
      <c r="N353" s="14" t="s">
        <v>192</v>
      </c>
      <c r="O353" s="14">
        <v>1.0</v>
      </c>
      <c r="T353" s="14">
        <v>0.0</v>
      </c>
      <c r="Z353" s="14" t="s">
        <v>114</v>
      </c>
      <c r="AA353">
        <v>0.0</v>
      </c>
      <c r="AB353">
        <v>0.0</v>
      </c>
      <c r="AC353">
        <v>0.0</v>
      </c>
      <c r="AD353">
        <v>0.0</v>
      </c>
      <c r="AE353">
        <v>0.0</v>
      </c>
      <c r="AF353">
        <v>1.0</v>
      </c>
      <c r="AG353">
        <v>0.0</v>
      </c>
      <c r="AH353">
        <v>0.0</v>
      </c>
      <c r="AI353">
        <v>0.0</v>
      </c>
      <c r="AJ353">
        <v>0.0</v>
      </c>
      <c r="AK353" t="s">
        <v>79</v>
      </c>
      <c r="AL353">
        <v>3.0</v>
      </c>
      <c r="AM353">
        <v>4.0</v>
      </c>
      <c r="AN353" s="14">
        <v>5.0</v>
      </c>
      <c r="AO353" s="14" t="s">
        <v>1821</v>
      </c>
      <c r="AP353" t="s">
        <v>101</v>
      </c>
      <c r="AQ353" s="14">
        <v>10.0</v>
      </c>
      <c r="AR353" s="14" t="s">
        <v>1822</v>
      </c>
      <c r="AS353" s="14" t="s">
        <v>1823</v>
      </c>
      <c r="AU353" s="14">
        <v>1.0</v>
      </c>
    </row>
    <row r="354">
      <c r="A354" s="14">
        <v>352.0</v>
      </c>
      <c r="B354">
        <v>1.0</v>
      </c>
      <c r="C354">
        <v>0.0</v>
      </c>
      <c r="D354">
        <v>0.0</v>
      </c>
      <c r="E354">
        <v>0.0</v>
      </c>
      <c r="F354">
        <v>1.0</v>
      </c>
      <c r="G354">
        <v>0.0</v>
      </c>
      <c r="H354" s="14">
        <v>28642.0</v>
      </c>
      <c r="I354" s="14">
        <v>40.0</v>
      </c>
      <c r="J354" s="14">
        <v>7.0</v>
      </c>
      <c r="K354" s="14">
        <v>100.0</v>
      </c>
      <c r="L354" s="14">
        <v>7.0</v>
      </c>
      <c r="M354" s="14">
        <v>12.0</v>
      </c>
      <c r="N354" s="14" t="s">
        <v>405</v>
      </c>
      <c r="O354" s="14">
        <v>1.0</v>
      </c>
      <c r="T354" s="14">
        <v>1.0</v>
      </c>
      <c r="U354" t="s">
        <v>121</v>
      </c>
      <c r="V354" t="s">
        <v>111</v>
      </c>
      <c r="W354" t="s">
        <v>123</v>
      </c>
      <c r="X354" s="14">
        <v>15.0</v>
      </c>
      <c r="Y354" s="14" t="s">
        <v>631</v>
      </c>
      <c r="Z354" s="14" t="s">
        <v>114</v>
      </c>
      <c r="AA354">
        <v>0.0</v>
      </c>
      <c r="AB354">
        <v>0.0</v>
      </c>
      <c r="AC354">
        <v>0.0</v>
      </c>
      <c r="AD354">
        <v>0.0</v>
      </c>
      <c r="AE354">
        <v>0.0</v>
      </c>
      <c r="AF354">
        <v>1.0</v>
      </c>
      <c r="AG354">
        <v>0.0</v>
      </c>
      <c r="AH354">
        <v>0.0</v>
      </c>
      <c r="AI354">
        <v>0.0</v>
      </c>
      <c r="AJ354">
        <v>0.0</v>
      </c>
      <c r="AK354" t="s">
        <v>97</v>
      </c>
      <c r="AL354">
        <v>10.0</v>
      </c>
      <c r="AM354">
        <v>5.0</v>
      </c>
      <c r="AN354" s="14">
        <v>300.0</v>
      </c>
      <c r="AO354" s="14" t="s">
        <v>1824</v>
      </c>
      <c r="AP354" t="s">
        <v>101</v>
      </c>
      <c r="AQ354" s="14">
        <v>10.0</v>
      </c>
      <c r="AR354" s="14" t="s">
        <v>1825</v>
      </c>
      <c r="AS354" s="14" t="s">
        <v>1826</v>
      </c>
      <c r="AT354" s="14" t="s">
        <v>1827</v>
      </c>
    </row>
    <row r="355">
      <c r="A355" s="14">
        <v>353.0</v>
      </c>
      <c r="B355">
        <v>0.0</v>
      </c>
      <c r="C355">
        <v>1.0</v>
      </c>
      <c r="D355">
        <v>0.0</v>
      </c>
      <c r="E355">
        <v>0.0</v>
      </c>
      <c r="F355">
        <v>1.0</v>
      </c>
      <c r="G355">
        <v>0.0</v>
      </c>
      <c r="H355" s="14">
        <v>30223.0</v>
      </c>
      <c r="I355" s="14">
        <v>35.0</v>
      </c>
      <c r="J355" s="14">
        <v>7.0</v>
      </c>
      <c r="K355" s="14">
        <v>15.0</v>
      </c>
      <c r="L355" s="14">
        <v>5.0</v>
      </c>
      <c r="M355" s="14">
        <v>1.0</v>
      </c>
      <c r="N355" s="14" t="s">
        <v>291</v>
      </c>
      <c r="O355" s="14">
        <v>1.0</v>
      </c>
      <c r="T355" s="14">
        <v>1.0</v>
      </c>
      <c r="U355" t="s">
        <v>206</v>
      </c>
      <c r="V355" t="s">
        <v>75</v>
      </c>
      <c r="W355" t="s">
        <v>407</v>
      </c>
      <c r="X355" s="14">
        <v>8.0</v>
      </c>
      <c r="Y355" s="14" t="s">
        <v>1828</v>
      </c>
      <c r="Z355" s="14" t="s">
        <v>78</v>
      </c>
      <c r="AA355">
        <v>0.0</v>
      </c>
      <c r="AB355">
        <v>0.0</v>
      </c>
      <c r="AC355">
        <v>0.0</v>
      </c>
      <c r="AD355">
        <v>0.0</v>
      </c>
      <c r="AE355">
        <v>0.0</v>
      </c>
      <c r="AF355">
        <v>1.0</v>
      </c>
      <c r="AG355">
        <v>0.0</v>
      </c>
      <c r="AH355">
        <v>0.0</v>
      </c>
      <c r="AI355">
        <v>0.0</v>
      </c>
      <c r="AJ355">
        <v>0.0</v>
      </c>
      <c r="AK355" t="s">
        <v>97</v>
      </c>
      <c r="AL355">
        <v>7.0</v>
      </c>
      <c r="AM355">
        <v>7.0</v>
      </c>
      <c r="AN355" s="14">
        <v>6.0</v>
      </c>
      <c r="AO355" s="14" t="s">
        <v>1829</v>
      </c>
      <c r="AP355" t="s">
        <v>528</v>
      </c>
      <c r="AQ355" s="14">
        <v>8.0</v>
      </c>
      <c r="AR355" s="14" t="s">
        <v>1830</v>
      </c>
      <c r="AS355" s="14" t="s">
        <v>1831</v>
      </c>
      <c r="AU355" s="14">
        <v>1.0</v>
      </c>
    </row>
    <row r="356">
      <c r="A356" s="14">
        <v>354.0</v>
      </c>
      <c r="B356">
        <v>0.0</v>
      </c>
      <c r="C356">
        <v>0.0</v>
      </c>
      <c r="D356">
        <v>0.0</v>
      </c>
      <c r="E356">
        <v>0.0</v>
      </c>
      <c r="F356">
        <v>1.0</v>
      </c>
      <c r="G356">
        <v>0.0</v>
      </c>
      <c r="H356" s="14">
        <v>26617.0</v>
      </c>
      <c r="I356" s="14">
        <v>45.0</v>
      </c>
      <c r="J356" s="14">
        <v>7.0</v>
      </c>
      <c r="K356" s="14">
        <v>120.0</v>
      </c>
      <c r="L356" s="14">
        <v>10.0</v>
      </c>
      <c r="M356" s="14">
        <v>3.0</v>
      </c>
      <c r="N356" s="14" t="s">
        <v>134</v>
      </c>
      <c r="O356" s="14">
        <v>0.0</v>
      </c>
      <c r="P356" s="14" t="s">
        <v>108</v>
      </c>
      <c r="R356" t="s">
        <v>108</v>
      </c>
      <c r="S356" t="s">
        <v>130</v>
      </c>
      <c r="T356" s="14">
        <v>1.0</v>
      </c>
      <c r="U356" t="s">
        <v>74</v>
      </c>
      <c r="V356" t="s">
        <v>1832</v>
      </c>
      <c r="W356" t="s">
        <v>123</v>
      </c>
      <c r="X356" s="14">
        <v>20.0</v>
      </c>
      <c r="Y356" s="14" t="s">
        <v>1833</v>
      </c>
      <c r="Z356" s="14" t="s">
        <v>114</v>
      </c>
      <c r="AA356">
        <v>0.0</v>
      </c>
      <c r="AB356">
        <v>0.0</v>
      </c>
      <c r="AC356">
        <v>1.0</v>
      </c>
      <c r="AD356">
        <v>0.0</v>
      </c>
      <c r="AE356">
        <v>0.0</v>
      </c>
      <c r="AF356">
        <v>0.0</v>
      </c>
      <c r="AG356">
        <v>0.0</v>
      </c>
      <c r="AH356">
        <v>0.0</v>
      </c>
      <c r="AI356">
        <v>0.0</v>
      </c>
      <c r="AJ356">
        <v>0.0</v>
      </c>
      <c r="AK356" t="s">
        <v>97</v>
      </c>
      <c r="AL356">
        <v>4.0</v>
      </c>
      <c r="AM356">
        <v>6.0</v>
      </c>
      <c r="AN356" s="14">
        <v>8.0</v>
      </c>
      <c r="AO356" s="14" t="s">
        <v>1834</v>
      </c>
      <c r="AP356" t="s">
        <v>1835</v>
      </c>
      <c r="AQ356" s="14">
        <v>9.0</v>
      </c>
      <c r="AR356" s="14" t="s">
        <v>1836</v>
      </c>
      <c r="AS356" s="14" t="s">
        <v>1837</v>
      </c>
      <c r="AT356" s="14" t="s">
        <v>1838</v>
      </c>
    </row>
    <row r="357">
      <c r="A357" s="14">
        <v>355.0</v>
      </c>
      <c r="B357">
        <v>0.0</v>
      </c>
      <c r="C357">
        <v>0.0</v>
      </c>
      <c r="D357">
        <v>0.0</v>
      </c>
      <c r="E357">
        <v>0.0</v>
      </c>
      <c r="F357">
        <v>1.0</v>
      </c>
      <c r="G357">
        <v>0.0</v>
      </c>
      <c r="H357" s="14">
        <v>33806.0</v>
      </c>
      <c r="I357" s="14">
        <v>26.0</v>
      </c>
      <c r="J357" s="14">
        <v>7.0</v>
      </c>
      <c r="K357" s="14">
        <v>0.0</v>
      </c>
      <c r="L357" s="14">
        <v>10.0</v>
      </c>
      <c r="M357" s="14">
        <v>4.0</v>
      </c>
      <c r="N357" s="14" t="s">
        <v>167</v>
      </c>
      <c r="O357" s="14">
        <v>1.0</v>
      </c>
      <c r="P357" s="14" t="s">
        <v>193</v>
      </c>
      <c r="R357" t="s">
        <v>193</v>
      </c>
      <c r="S357" t="s">
        <v>135</v>
      </c>
      <c r="T357" s="14">
        <v>0.0</v>
      </c>
      <c r="Z357" s="14" t="s">
        <v>114</v>
      </c>
      <c r="AA357">
        <v>0.0</v>
      </c>
      <c r="AB357">
        <v>0.0</v>
      </c>
      <c r="AC357">
        <v>0.0</v>
      </c>
      <c r="AD357">
        <v>0.0</v>
      </c>
      <c r="AE357">
        <v>0.0</v>
      </c>
      <c r="AF357">
        <v>1.0</v>
      </c>
      <c r="AG357">
        <v>0.0</v>
      </c>
      <c r="AH357">
        <v>0.0</v>
      </c>
      <c r="AI357">
        <v>0.0</v>
      </c>
      <c r="AJ357">
        <v>0.0</v>
      </c>
      <c r="AK357" t="s">
        <v>97</v>
      </c>
      <c r="AL357">
        <v>6.0</v>
      </c>
      <c r="AM357">
        <v>4.0</v>
      </c>
      <c r="AN357" s="14">
        <v>10.0</v>
      </c>
      <c r="AO357" s="14" t="s">
        <v>1839</v>
      </c>
      <c r="AP357" t="s">
        <v>478</v>
      </c>
      <c r="AQ357" s="14">
        <v>9.0</v>
      </c>
      <c r="AR357" s="14" t="s">
        <v>1840</v>
      </c>
      <c r="AS357" s="14" t="s">
        <v>1841</v>
      </c>
      <c r="AT357" s="14" t="s">
        <v>1842</v>
      </c>
    </row>
    <row r="358">
      <c r="A358" s="14">
        <v>356.0</v>
      </c>
      <c r="B358">
        <v>0.0</v>
      </c>
      <c r="C358">
        <v>0.0</v>
      </c>
      <c r="D358">
        <v>1.0</v>
      </c>
      <c r="E358">
        <v>0.0</v>
      </c>
      <c r="F358">
        <v>0.0</v>
      </c>
      <c r="G358">
        <v>0.0</v>
      </c>
      <c r="H358" s="14">
        <v>33552.0</v>
      </c>
      <c r="I358" s="14">
        <v>26.0</v>
      </c>
      <c r="J358" s="14">
        <v>6.0</v>
      </c>
      <c r="K358" s="14">
        <v>10.0</v>
      </c>
      <c r="L358" s="14">
        <v>13.0</v>
      </c>
      <c r="M358" s="14">
        <v>10.0</v>
      </c>
      <c r="N358" s="14" t="s">
        <v>327</v>
      </c>
      <c r="O358" s="14">
        <v>1.0</v>
      </c>
      <c r="P358" s="14" t="s">
        <v>172</v>
      </c>
      <c r="R358" t="s">
        <v>172</v>
      </c>
      <c r="S358" t="s">
        <v>130</v>
      </c>
      <c r="T358" s="14">
        <v>0.0</v>
      </c>
      <c r="Z358" s="14" t="s">
        <v>114</v>
      </c>
      <c r="AA358">
        <v>0.0</v>
      </c>
      <c r="AB358">
        <v>0.0</v>
      </c>
      <c r="AC358">
        <v>1.0</v>
      </c>
      <c r="AD358">
        <v>0.0</v>
      </c>
      <c r="AE358">
        <v>0.0</v>
      </c>
      <c r="AF358">
        <v>0.0</v>
      </c>
      <c r="AG358">
        <v>0.0</v>
      </c>
      <c r="AH358">
        <v>0.0</v>
      </c>
      <c r="AI358">
        <v>0.0</v>
      </c>
      <c r="AJ358">
        <v>0.0</v>
      </c>
      <c r="AK358" t="s">
        <v>97</v>
      </c>
      <c r="AL358">
        <v>6.0</v>
      </c>
      <c r="AM358">
        <v>5.0</v>
      </c>
      <c r="AN358" s="14">
        <v>30.0</v>
      </c>
      <c r="AO358" s="14" t="s">
        <v>1843</v>
      </c>
      <c r="AP358" t="s">
        <v>84</v>
      </c>
      <c r="AQ358" s="14">
        <v>8.0</v>
      </c>
      <c r="AR358" s="14" t="s">
        <v>1844</v>
      </c>
      <c r="AS358" s="14" t="s">
        <v>1845</v>
      </c>
      <c r="AT358" s="14" t="s">
        <v>1846</v>
      </c>
    </row>
    <row r="359">
      <c r="A359" s="14">
        <v>357.0</v>
      </c>
      <c r="B359">
        <v>1.0</v>
      </c>
      <c r="C359">
        <v>0.0</v>
      </c>
      <c r="D359">
        <v>0.0</v>
      </c>
      <c r="E359">
        <v>0.0</v>
      </c>
      <c r="F359">
        <v>1.0</v>
      </c>
      <c r="G359">
        <v>0.0</v>
      </c>
      <c r="H359" s="14">
        <v>32063.0</v>
      </c>
      <c r="I359" s="14">
        <v>30.0</v>
      </c>
      <c r="J359" s="14">
        <v>7.0</v>
      </c>
      <c r="K359" s="14">
        <v>0.0</v>
      </c>
      <c r="L359" s="14">
        <v>12.0</v>
      </c>
      <c r="M359" s="14">
        <v>2.0</v>
      </c>
      <c r="N359" s="14" t="s">
        <v>128</v>
      </c>
      <c r="O359" s="14">
        <v>1.0</v>
      </c>
      <c r="T359" s="14">
        <v>1.0</v>
      </c>
      <c r="U359" t="s">
        <v>315</v>
      </c>
      <c r="V359" t="s">
        <v>111</v>
      </c>
      <c r="W359" t="s">
        <v>112</v>
      </c>
      <c r="X359" s="14">
        <v>4.0</v>
      </c>
      <c r="Y359" s="14" t="s">
        <v>1847</v>
      </c>
      <c r="Z359" s="14" t="s">
        <v>78</v>
      </c>
      <c r="AA359">
        <v>0.0</v>
      </c>
      <c r="AB359">
        <v>0.0</v>
      </c>
      <c r="AC359">
        <v>0.0</v>
      </c>
      <c r="AD359">
        <v>0.0</v>
      </c>
      <c r="AE359">
        <v>0.0</v>
      </c>
      <c r="AF359">
        <v>1.0</v>
      </c>
      <c r="AG359">
        <v>0.0</v>
      </c>
      <c r="AH359">
        <v>0.0</v>
      </c>
      <c r="AI359">
        <v>0.0</v>
      </c>
      <c r="AJ359">
        <v>0.0</v>
      </c>
      <c r="AK359" t="s">
        <v>97</v>
      </c>
      <c r="AL359">
        <v>6.0</v>
      </c>
      <c r="AM359">
        <v>10.0</v>
      </c>
      <c r="AN359" s="14">
        <v>10.0</v>
      </c>
      <c r="AO359" s="14" t="s">
        <v>1848</v>
      </c>
      <c r="AP359" t="s">
        <v>101</v>
      </c>
      <c r="AQ359" s="14">
        <v>10.0</v>
      </c>
      <c r="AR359" s="14" t="s">
        <v>484</v>
      </c>
      <c r="AS359" s="14" t="s">
        <v>1849</v>
      </c>
    </row>
    <row r="360">
      <c r="A360" s="14">
        <v>358.0</v>
      </c>
      <c r="B360">
        <v>0.0</v>
      </c>
      <c r="C360">
        <v>1.0</v>
      </c>
      <c r="D360">
        <v>0.0</v>
      </c>
      <c r="E360">
        <v>0.0</v>
      </c>
      <c r="F360">
        <v>1.0</v>
      </c>
      <c r="G360">
        <v>0.0</v>
      </c>
      <c r="H360" s="14">
        <v>28821.0</v>
      </c>
      <c r="I360" s="14">
        <v>39.0</v>
      </c>
      <c r="J360" s="14">
        <v>7.0</v>
      </c>
      <c r="K360" s="14">
        <v>20.0</v>
      </c>
      <c r="L360" s="14">
        <v>9.0</v>
      </c>
      <c r="M360" s="14">
        <v>3.0</v>
      </c>
      <c r="N360" s="14" t="s">
        <v>291</v>
      </c>
      <c r="O360" s="14">
        <v>1.0</v>
      </c>
      <c r="T360" s="14">
        <v>1.0</v>
      </c>
      <c r="U360" t="s">
        <v>91</v>
      </c>
      <c r="V360" t="s">
        <v>75</v>
      </c>
      <c r="W360" t="s">
        <v>76</v>
      </c>
      <c r="X360" s="14">
        <v>8.0</v>
      </c>
      <c r="Y360" s="14" t="s">
        <v>1850</v>
      </c>
      <c r="Z360" s="14" t="s">
        <v>96</v>
      </c>
      <c r="AA360">
        <v>0.0</v>
      </c>
      <c r="AB360">
        <v>0.0</v>
      </c>
      <c r="AC360">
        <v>0.0</v>
      </c>
      <c r="AD360">
        <v>0.0</v>
      </c>
      <c r="AE360">
        <v>1.0</v>
      </c>
      <c r="AF360">
        <v>1.0</v>
      </c>
      <c r="AG360">
        <v>0.0</v>
      </c>
      <c r="AH360">
        <v>0.0</v>
      </c>
      <c r="AI360">
        <v>0.0</v>
      </c>
      <c r="AJ360">
        <v>0.0</v>
      </c>
      <c r="AK360" t="s">
        <v>116</v>
      </c>
      <c r="AL360">
        <v>6.0</v>
      </c>
      <c r="AM360">
        <v>6.0</v>
      </c>
      <c r="AN360" s="14">
        <v>36.0</v>
      </c>
      <c r="AO360" s="14" t="s">
        <v>1851</v>
      </c>
      <c r="AP360" t="s">
        <v>101</v>
      </c>
      <c r="AQ360" s="14">
        <v>8.0</v>
      </c>
      <c r="AR360" s="14" t="s">
        <v>1852</v>
      </c>
      <c r="AS360" s="14" t="s">
        <v>1853</v>
      </c>
      <c r="AT360" s="14" t="s">
        <v>1854</v>
      </c>
      <c r="AU360" s="14">
        <v>1.0</v>
      </c>
    </row>
    <row r="361">
      <c r="A361" s="14">
        <v>359.0</v>
      </c>
      <c r="B361">
        <v>1.0</v>
      </c>
      <c r="C361">
        <v>0.0</v>
      </c>
      <c r="D361">
        <v>0.0</v>
      </c>
      <c r="E361">
        <v>1.0</v>
      </c>
      <c r="F361">
        <v>0.0</v>
      </c>
      <c r="G361">
        <v>0.0</v>
      </c>
      <c r="H361" s="14">
        <v>31621.0</v>
      </c>
      <c r="I361" s="14">
        <v>32.0</v>
      </c>
      <c r="J361" s="14">
        <v>7.0</v>
      </c>
      <c r="K361" s="14">
        <v>13.0</v>
      </c>
      <c r="L361" s="14">
        <v>7.0</v>
      </c>
      <c r="M361" s="14">
        <v>5.0</v>
      </c>
      <c r="N361" s="14" t="s">
        <v>134</v>
      </c>
      <c r="O361" s="14">
        <v>1.0</v>
      </c>
      <c r="P361" s="14" t="s">
        <v>89</v>
      </c>
      <c r="R361" t="s">
        <v>89</v>
      </c>
      <c r="S361" t="s">
        <v>130</v>
      </c>
      <c r="T361" s="14">
        <v>1.0</v>
      </c>
      <c r="U361" t="s">
        <v>11</v>
      </c>
      <c r="V361" t="s">
        <v>75</v>
      </c>
      <c r="W361" t="s">
        <v>1410</v>
      </c>
      <c r="X361" s="14">
        <v>3.0</v>
      </c>
      <c r="Y361" s="14" t="s">
        <v>1855</v>
      </c>
      <c r="Z361" s="14" t="s">
        <v>78</v>
      </c>
      <c r="AA361">
        <v>0.0</v>
      </c>
      <c r="AB361">
        <v>0.0</v>
      </c>
      <c r="AC361">
        <v>0.0</v>
      </c>
      <c r="AD361">
        <v>0.0</v>
      </c>
      <c r="AE361">
        <v>0.0</v>
      </c>
      <c r="AF361">
        <v>1.0</v>
      </c>
      <c r="AG361">
        <v>0.0</v>
      </c>
      <c r="AH361">
        <v>0.0</v>
      </c>
      <c r="AI361">
        <v>0.0</v>
      </c>
      <c r="AJ361">
        <v>0.0</v>
      </c>
      <c r="AK361" t="s">
        <v>237</v>
      </c>
      <c r="AL361">
        <v>5.0</v>
      </c>
      <c r="AM361">
        <v>6.0</v>
      </c>
      <c r="AN361" s="14">
        <v>3.0</v>
      </c>
      <c r="AO361" s="14" t="s">
        <v>1856</v>
      </c>
      <c r="AP361" t="s">
        <v>101</v>
      </c>
      <c r="AQ361" s="14">
        <v>10.0</v>
      </c>
      <c r="AR361" s="14" t="s">
        <v>1857</v>
      </c>
      <c r="AS361" s="14" t="s">
        <v>1858</v>
      </c>
      <c r="AT361" s="14" t="s">
        <v>1859</v>
      </c>
    </row>
    <row r="362">
      <c r="A362" s="14">
        <v>360.0</v>
      </c>
      <c r="B362">
        <v>0.0</v>
      </c>
      <c r="C362">
        <v>1.0</v>
      </c>
      <c r="D362">
        <v>0.0</v>
      </c>
      <c r="E362">
        <v>0.0</v>
      </c>
      <c r="F362">
        <v>1.0</v>
      </c>
      <c r="G362">
        <v>0.0</v>
      </c>
      <c r="H362" s="14">
        <v>26673.0</v>
      </c>
      <c r="I362" s="14">
        <v>45.0</v>
      </c>
      <c r="J362" s="14">
        <v>6.0</v>
      </c>
      <c r="K362" s="14">
        <v>120.0</v>
      </c>
      <c r="L362" s="14">
        <v>12.0</v>
      </c>
      <c r="M362" s="14">
        <v>15.0</v>
      </c>
      <c r="N362" s="14" t="s">
        <v>167</v>
      </c>
      <c r="O362" s="14">
        <v>0.0</v>
      </c>
      <c r="P362" s="14" t="s">
        <v>71</v>
      </c>
      <c r="R362" t="s">
        <v>71</v>
      </c>
      <c r="S362" t="s">
        <v>130</v>
      </c>
      <c r="T362" s="14">
        <v>1.0</v>
      </c>
      <c r="U362" t="s">
        <v>577</v>
      </c>
      <c r="V362" t="s">
        <v>207</v>
      </c>
      <c r="W362" t="s">
        <v>333</v>
      </c>
      <c r="X362" s="14">
        <v>20.0</v>
      </c>
      <c r="Y362" s="14" t="s">
        <v>1860</v>
      </c>
      <c r="Z362" s="14" t="s">
        <v>114</v>
      </c>
      <c r="AA362">
        <v>0.0</v>
      </c>
      <c r="AB362">
        <v>0.0</v>
      </c>
      <c r="AC362">
        <v>1.0</v>
      </c>
      <c r="AD362">
        <v>0.0</v>
      </c>
      <c r="AE362">
        <v>0.0</v>
      </c>
      <c r="AF362">
        <v>1.0</v>
      </c>
      <c r="AG362">
        <v>0.0</v>
      </c>
      <c r="AH362">
        <v>0.0</v>
      </c>
      <c r="AI362">
        <v>0.0</v>
      </c>
      <c r="AJ362">
        <v>0.0</v>
      </c>
      <c r="AK362" t="s">
        <v>97</v>
      </c>
      <c r="AL362">
        <v>6.0</v>
      </c>
      <c r="AM362">
        <v>5.0</v>
      </c>
      <c r="AN362" s="14">
        <v>15.0</v>
      </c>
      <c r="AO362" s="14" t="s">
        <v>1861</v>
      </c>
      <c r="AP362" t="s">
        <v>101</v>
      </c>
      <c r="AQ362" s="14">
        <v>10.0</v>
      </c>
      <c r="AR362" s="14" t="s">
        <v>1862</v>
      </c>
      <c r="AS362" s="14" t="s">
        <v>1863</v>
      </c>
      <c r="AU362" s="14">
        <v>0.0</v>
      </c>
    </row>
    <row r="363">
      <c r="A363" s="14">
        <v>361.0</v>
      </c>
      <c r="B363">
        <v>0.0</v>
      </c>
      <c r="C363">
        <v>1.0</v>
      </c>
      <c r="D363">
        <v>0.0</v>
      </c>
      <c r="E363">
        <v>0.0</v>
      </c>
      <c r="F363">
        <v>0.0</v>
      </c>
      <c r="G363">
        <v>0.0</v>
      </c>
      <c r="H363" s="14">
        <v>28132.0</v>
      </c>
      <c r="I363" s="14">
        <v>41.0</v>
      </c>
      <c r="J363" s="14">
        <v>8.0</v>
      </c>
      <c r="K363" s="14">
        <v>45.0</v>
      </c>
      <c r="L363" s="14">
        <v>13.0</v>
      </c>
      <c r="M363" s="14">
        <v>20.0</v>
      </c>
      <c r="N363" s="14" t="s">
        <v>106</v>
      </c>
      <c r="O363" s="14">
        <v>0.0</v>
      </c>
      <c r="P363" s="14" t="s">
        <v>89</v>
      </c>
      <c r="R363" t="s">
        <v>89</v>
      </c>
      <c r="S363" t="s">
        <v>72</v>
      </c>
      <c r="T363" s="14">
        <v>1.0</v>
      </c>
      <c r="U363" t="s">
        <v>121</v>
      </c>
      <c r="V363" t="s">
        <v>75</v>
      </c>
      <c r="W363" t="s">
        <v>457</v>
      </c>
      <c r="X363" s="14">
        <v>15.0</v>
      </c>
      <c r="Y363" s="14" t="s">
        <v>1864</v>
      </c>
      <c r="Z363" s="14" t="s">
        <v>114</v>
      </c>
      <c r="AA363">
        <v>0.0</v>
      </c>
      <c r="AB363">
        <v>0.0</v>
      </c>
      <c r="AC363">
        <v>0.0</v>
      </c>
      <c r="AD363">
        <v>0.0</v>
      </c>
      <c r="AE363">
        <v>1.0</v>
      </c>
      <c r="AF363">
        <v>1.0</v>
      </c>
      <c r="AG363">
        <v>0.0</v>
      </c>
      <c r="AH363">
        <v>0.0</v>
      </c>
      <c r="AI363">
        <v>0.0</v>
      </c>
      <c r="AJ363">
        <v>0.0</v>
      </c>
      <c r="AK363" t="s">
        <v>79</v>
      </c>
      <c r="AL363">
        <v>3.0</v>
      </c>
      <c r="AM363">
        <v>5.0</v>
      </c>
      <c r="AN363" s="14">
        <v>15.0</v>
      </c>
      <c r="AO363" s="14" t="s">
        <v>1865</v>
      </c>
      <c r="AP363" t="s">
        <v>101</v>
      </c>
      <c r="AQ363" s="14">
        <v>9.0</v>
      </c>
      <c r="AR363" s="14" t="s">
        <v>1866</v>
      </c>
    </row>
    <row r="364">
      <c r="A364" s="14">
        <v>362.0</v>
      </c>
      <c r="B364">
        <v>0.0</v>
      </c>
      <c r="C364">
        <v>1.0</v>
      </c>
      <c r="D364">
        <v>0.0</v>
      </c>
      <c r="E364">
        <v>0.0</v>
      </c>
      <c r="F364">
        <v>1.0</v>
      </c>
      <c r="G364">
        <v>0.0</v>
      </c>
      <c r="H364" s="14">
        <v>30041.0</v>
      </c>
      <c r="I364" s="14">
        <v>36.0</v>
      </c>
      <c r="J364" s="14">
        <v>8.0</v>
      </c>
      <c r="K364" s="14">
        <v>2.0</v>
      </c>
      <c r="L364" s="14">
        <v>10.0</v>
      </c>
      <c r="M364" s="14">
        <v>7.0</v>
      </c>
      <c r="N364" s="14" t="s">
        <v>192</v>
      </c>
      <c r="O364" s="14">
        <v>0.0</v>
      </c>
      <c r="P364" s="14" t="s">
        <v>89</v>
      </c>
      <c r="R364" t="s">
        <v>89</v>
      </c>
      <c r="S364" t="s">
        <v>135</v>
      </c>
      <c r="T364" s="14">
        <v>1.0</v>
      </c>
      <c r="U364" t="s">
        <v>110</v>
      </c>
      <c r="V364" t="s">
        <v>111</v>
      </c>
      <c r="W364" t="s">
        <v>374</v>
      </c>
      <c r="X364" s="14">
        <v>11.0</v>
      </c>
      <c r="Y364" s="14" t="s">
        <v>1867</v>
      </c>
      <c r="Z364" s="14" t="s">
        <v>78</v>
      </c>
      <c r="AA364">
        <v>0.0</v>
      </c>
      <c r="AB364">
        <v>0.0</v>
      </c>
      <c r="AC364">
        <v>1.0</v>
      </c>
      <c r="AD364">
        <v>1.0</v>
      </c>
      <c r="AE364">
        <v>0.0</v>
      </c>
      <c r="AF364">
        <v>1.0</v>
      </c>
      <c r="AG364">
        <v>0.0</v>
      </c>
      <c r="AH364">
        <v>0.0</v>
      </c>
      <c r="AI364">
        <v>0.0</v>
      </c>
      <c r="AJ364">
        <v>0.0</v>
      </c>
      <c r="AK364" t="s">
        <v>116</v>
      </c>
      <c r="AL364">
        <v>6.0</v>
      </c>
      <c r="AM364">
        <v>5.0</v>
      </c>
      <c r="AN364" s="14">
        <v>4.0</v>
      </c>
      <c r="AO364" s="14" t="s">
        <v>1868</v>
      </c>
      <c r="AP364" t="s">
        <v>101</v>
      </c>
      <c r="AQ364" s="14">
        <v>8.0</v>
      </c>
      <c r="AR364" s="14" t="s">
        <v>1869</v>
      </c>
      <c r="AS364" s="14" t="s">
        <v>1870</v>
      </c>
      <c r="AT364" s="14" t="s">
        <v>1871</v>
      </c>
    </row>
    <row r="365">
      <c r="A365" s="14">
        <v>363.0</v>
      </c>
      <c r="B365">
        <v>1.0</v>
      </c>
      <c r="C365">
        <v>0.0</v>
      </c>
      <c r="D365">
        <v>0.0</v>
      </c>
      <c r="E365">
        <v>0.0</v>
      </c>
      <c r="F365">
        <v>0.0</v>
      </c>
      <c r="G365">
        <v>0.0</v>
      </c>
      <c r="H365" s="14">
        <v>33485.0</v>
      </c>
      <c r="I365" s="14">
        <v>27.0</v>
      </c>
      <c r="J365" s="14">
        <v>8.0</v>
      </c>
      <c r="K365" s="14">
        <v>30.0</v>
      </c>
      <c r="L365" s="14">
        <v>10.0</v>
      </c>
      <c r="M365" s="14">
        <v>1.0</v>
      </c>
      <c r="N365" s="14" t="s">
        <v>167</v>
      </c>
      <c r="O365" s="14">
        <v>0.0</v>
      </c>
      <c r="P365" s="14" t="s">
        <v>89</v>
      </c>
      <c r="R365" t="s">
        <v>89</v>
      </c>
      <c r="S365" t="s">
        <v>130</v>
      </c>
      <c r="T365" s="14">
        <v>1.0</v>
      </c>
      <c r="U365" t="s">
        <v>11</v>
      </c>
      <c r="V365" t="s">
        <v>111</v>
      </c>
      <c r="W365" t="s">
        <v>684</v>
      </c>
      <c r="X365" s="14">
        <v>3.0</v>
      </c>
      <c r="Y365" s="14" t="s">
        <v>1872</v>
      </c>
      <c r="Z365" s="14" t="s">
        <v>114</v>
      </c>
      <c r="AA365">
        <v>0.0</v>
      </c>
      <c r="AB365">
        <v>0.0</v>
      </c>
      <c r="AC365">
        <v>0.0</v>
      </c>
      <c r="AD365">
        <v>0.0</v>
      </c>
      <c r="AE365">
        <v>0.0</v>
      </c>
      <c r="AF365">
        <v>1.0</v>
      </c>
      <c r="AG365">
        <v>0.0</v>
      </c>
      <c r="AH365">
        <v>0.0</v>
      </c>
      <c r="AI365">
        <v>0.0</v>
      </c>
      <c r="AJ365">
        <v>0.0</v>
      </c>
      <c r="AK365" t="s">
        <v>97</v>
      </c>
      <c r="AL365">
        <v>4.0</v>
      </c>
      <c r="AM365">
        <v>3.0</v>
      </c>
      <c r="AN365" s="14">
        <v>6.0</v>
      </c>
      <c r="AO365" s="14" t="s">
        <v>1873</v>
      </c>
      <c r="AP365" t="s">
        <v>101</v>
      </c>
      <c r="AQ365" s="14">
        <v>9.0</v>
      </c>
      <c r="AR365" s="14" t="s">
        <v>1874</v>
      </c>
      <c r="AS365" s="14" t="s">
        <v>1875</v>
      </c>
      <c r="AT365" s="14" t="s">
        <v>1876</v>
      </c>
    </row>
    <row r="366">
      <c r="A366" s="14">
        <v>364.0</v>
      </c>
      <c r="B366">
        <v>1.0</v>
      </c>
      <c r="C366">
        <v>1.0</v>
      </c>
      <c r="D366">
        <v>0.0</v>
      </c>
      <c r="E366">
        <v>0.0</v>
      </c>
      <c r="F366">
        <v>1.0</v>
      </c>
      <c r="G366">
        <v>0.0</v>
      </c>
      <c r="H366" s="14">
        <v>33430.0</v>
      </c>
      <c r="I366" s="14">
        <v>27.0</v>
      </c>
      <c r="J366" s="14">
        <v>6.0</v>
      </c>
      <c r="K366" s="14">
        <v>90.0</v>
      </c>
      <c r="L366" s="14">
        <v>8.0</v>
      </c>
      <c r="M366" s="14">
        <v>12.0</v>
      </c>
      <c r="N366" s="14" t="s">
        <v>405</v>
      </c>
      <c r="O366" s="14">
        <v>1.0</v>
      </c>
      <c r="T366" s="14">
        <v>1.0</v>
      </c>
      <c r="U366" t="s">
        <v>213</v>
      </c>
      <c r="V366" t="s">
        <v>111</v>
      </c>
      <c r="W366" t="s">
        <v>123</v>
      </c>
      <c r="X366" s="14">
        <v>3.0</v>
      </c>
      <c r="Y366" s="14" t="s">
        <v>1877</v>
      </c>
      <c r="Z366" s="14" t="s">
        <v>78</v>
      </c>
      <c r="AA366">
        <v>0.0</v>
      </c>
      <c r="AB366">
        <v>0.0</v>
      </c>
      <c r="AC366">
        <v>0.0</v>
      </c>
      <c r="AD366">
        <v>1.0</v>
      </c>
      <c r="AE366">
        <v>0.0</v>
      </c>
      <c r="AF366">
        <v>1.0</v>
      </c>
      <c r="AG366">
        <v>0.0</v>
      </c>
      <c r="AH366">
        <v>0.0</v>
      </c>
      <c r="AI366">
        <v>0.0</v>
      </c>
      <c r="AJ366">
        <v>0.0</v>
      </c>
      <c r="AK366" t="s">
        <v>97</v>
      </c>
      <c r="AL366">
        <v>6.0</v>
      </c>
      <c r="AM366">
        <v>6.0</v>
      </c>
      <c r="AN366" s="14">
        <v>12.0</v>
      </c>
      <c r="AO366" s="14" t="s">
        <v>1878</v>
      </c>
      <c r="AP366" t="s">
        <v>84</v>
      </c>
      <c r="AQ366" s="14">
        <v>10.0</v>
      </c>
      <c r="AR366" s="14" t="s">
        <v>1879</v>
      </c>
      <c r="AS366" s="14" t="s">
        <v>1880</v>
      </c>
      <c r="AT366" s="14" t="s">
        <v>1881</v>
      </c>
      <c r="AU366" s="14">
        <v>1.0</v>
      </c>
    </row>
    <row r="367">
      <c r="A367" s="14">
        <v>365.0</v>
      </c>
      <c r="B367">
        <v>1.0</v>
      </c>
      <c r="C367">
        <v>0.0</v>
      </c>
      <c r="D367">
        <v>1.0</v>
      </c>
      <c r="E367">
        <v>0.0</v>
      </c>
      <c r="F367">
        <v>1.0</v>
      </c>
      <c r="G367">
        <v>0.0</v>
      </c>
      <c r="H367" s="14">
        <v>33565.0</v>
      </c>
      <c r="I367" s="14">
        <v>26.0</v>
      </c>
      <c r="J367" s="14">
        <v>7.0</v>
      </c>
      <c r="K367" s="14">
        <v>0.0</v>
      </c>
      <c r="L367" s="14">
        <v>12.0</v>
      </c>
      <c r="M367" s="14">
        <v>3.0</v>
      </c>
      <c r="N367" s="14" t="s">
        <v>70</v>
      </c>
      <c r="O367" s="14">
        <v>1.0</v>
      </c>
      <c r="T367" s="14">
        <v>1.0</v>
      </c>
      <c r="U367" t="s">
        <v>315</v>
      </c>
      <c r="V367" t="s">
        <v>147</v>
      </c>
      <c r="W367" t="s">
        <v>123</v>
      </c>
      <c r="X367" s="14">
        <v>2.0</v>
      </c>
      <c r="Y367" s="14" t="s">
        <v>1882</v>
      </c>
      <c r="Z367" s="14" t="s">
        <v>78</v>
      </c>
      <c r="AA367">
        <v>0.0</v>
      </c>
      <c r="AB367">
        <v>0.0</v>
      </c>
      <c r="AC367">
        <v>0.0</v>
      </c>
      <c r="AD367">
        <v>0.0</v>
      </c>
      <c r="AE367">
        <v>0.0</v>
      </c>
      <c r="AF367">
        <v>1.0</v>
      </c>
      <c r="AG367">
        <v>0.0</v>
      </c>
      <c r="AH367">
        <v>0.0</v>
      </c>
      <c r="AI367">
        <v>0.0</v>
      </c>
      <c r="AJ367">
        <v>0.0</v>
      </c>
      <c r="AK367" t="s">
        <v>79</v>
      </c>
      <c r="AL367">
        <v>3.0</v>
      </c>
      <c r="AM367">
        <v>6.0</v>
      </c>
      <c r="AN367" s="14">
        <v>200.0</v>
      </c>
      <c r="AO367" s="14" t="s">
        <v>1883</v>
      </c>
      <c r="AP367" t="s">
        <v>1884</v>
      </c>
      <c r="AQ367" s="14">
        <v>8.0</v>
      </c>
      <c r="AR367" s="14" t="s">
        <v>1885</v>
      </c>
      <c r="AT367" s="14" t="s">
        <v>1886</v>
      </c>
    </row>
    <row r="368">
      <c r="A368" s="14">
        <v>366.0</v>
      </c>
      <c r="B368">
        <v>1.0</v>
      </c>
      <c r="C368">
        <v>0.0</v>
      </c>
      <c r="D368">
        <v>0.0</v>
      </c>
      <c r="E368">
        <v>0.0</v>
      </c>
      <c r="F368">
        <v>1.0</v>
      </c>
      <c r="G368">
        <v>0.0</v>
      </c>
      <c r="H368" s="14">
        <v>30676.0</v>
      </c>
      <c r="I368" s="14">
        <v>34.0</v>
      </c>
      <c r="J368" s="14">
        <v>8.0</v>
      </c>
      <c r="K368" s="14">
        <v>0.0</v>
      </c>
      <c r="L368" s="14">
        <v>8.0</v>
      </c>
      <c r="M368" s="14">
        <v>2.0</v>
      </c>
      <c r="N368" s="14" t="s">
        <v>128</v>
      </c>
      <c r="O368" s="14">
        <v>1.0</v>
      </c>
      <c r="T368" s="14">
        <v>1.0</v>
      </c>
      <c r="U368" t="s">
        <v>195</v>
      </c>
      <c r="V368" t="s">
        <v>207</v>
      </c>
      <c r="W368" t="s">
        <v>123</v>
      </c>
      <c r="X368" s="14">
        <v>12.0</v>
      </c>
      <c r="Y368" s="14" t="s">
        <v>1887</v>
      </c>
      <c r="Z368" s="14" t="s">
        <v>114</v>
      </c>
      <c r="AA368">
        <v>0.0</v>
      </c>
      <c r="AB368">
        <v>0.0</v>
      </c>
      <c r="AC368">
        <v>0.0</v>
      </c>
      <c r="AD368">
        <v>1.0</v>
      </c>
      <c r="AE368">
        <v>0.0</v>
      </c>
      <c r="AF368">
        <v>0.0</v>
      </c>
      <c r="AG368">
        <v>0.0</v>
      </c>
      <c r="AH368">
        <v>0.0</v>
      </c>
      <c r="AI368">
        <v>0.0</v>
      </c>
      <c r="AJ368">
        <v>0.0</v>
      </c>
      <c r="AK368" t="s">
        <v>97</v>
      </c>
      <c r="AL368">
        <v>10.0</v>
      </c>
      <c r="AM368">
        <v>5.0</v>
      </c>
      <c r="AN368" s="14">
        <v>8.0</v>
      </c>
      <c r="AO368" s="14" t="s">
        <v>1888</v>
      </c>
      <c r="AP368" t="s">
        <v>101</v>
      </c>
      <c r="AQ368" s="14">
        <v>10.0</v>
      </c>
      <c r="AR368" s="14" t="s">
        <v>1889</v>
      </c>
      <c r="AS368" s="14" t="s">
        <v>1890</v>
      </c>
      <c r="AT368" s="14" t="s">
        <v>1891</v>
      </c>
      <c r="AU368" s="14">
        <v>1.0</v>
      </c>
    </row>
    <row r="369" hidden="1">
      <c r="A369" s="14">
        <v>367.0</v>
      </c>
      <c r="B369">
        <v>1.0</v>
      </c>
      <c r="C369">
        <v>0.0</v>
      </c>
      <c r="D369">
        <v>0.0</v>
      </c>
      <c r="E369">
        <v>0.0</v>
      </c>
      <c r="F369">
        <v>1.0</v>
      </c>
      <c r="G369">
        <v>0.0</v>
      </c>
      <c r="I369" s="14"/>
      <c r="J369" s="14">
        <v>6.0</v>
      </c>
      <c r="K369" s="14">
        <v>0.0</v>
      </c>
      <c r="L369" s="14">
        <v>10.0</v>
      </c>
      <c r="M369" s="14">
        <v>10.0</v>
      </c>
      <c r="N369" s="14" t="s">
        <v>120</v>
      </c>
      <c r="O369" s="14">
        <v>0.0</v>
      </c>
      <c r="P369" s="14" t="s">
        <v>89</v>
      </c>
      <c r="R369" t="s">
        <v>89</v>
      </c>
      <c r="S369" t="s">
        <v>130</v>
      </c>
      <c r="T369" s="14">
        <v>1.0</v>
      </c>
      <c r="U369" t="s">
        <v>315</v>
      </c>
      <c r="V369" t="s">
        <v>122</v>
      </c>
      <c r="W369" t="s">
        <v>123</v>
      </c>
      <c r="X369" s="14">
        <v>30.0</v>
      </c>
      <c r="Z369" s="14" t="s">
        <v>78</v>
      </c>
      <c r="AA369">
        <v>0.0</v>
      </c>
      <c r="AB369">
        <v>0.0</v>
      </c>
      <c r="AC369">
        <v>0.0</v>
      </c>
      <c r="AD369">
        <v>0.0</v>
      </c>
      <c r="AE369">
        <v>0.0</v>
      </c>
      <c r="AF369">
        <v>0.0</v>
      </c>
      <c r="AG369">
        <v>0.0</v>
      </c>
      <c r="AH369">
        <v>0.0</v>
      </c>
      <c r="AI369">
        <v>1.0</v>
      </c>
      <c r="AJ369">
        <v>0.0</v>
      </c>
      <c r="AP369" t="s">
        <v>84</v>
      </c>
      <c r="AQ369" s="14">
        <v>9.0</v>
      </c>
      <c r="AR369" s="14" t="s">
        <v>1892</v>
      </c>
      <c r="AS369" s="14" t="s">
        <v>1893</v>
      </c>
      <c r="AT369" s="14" t="s">
        <v>420</v>
      </c>
      <c r="AU369" s="14">
        <v>0.0</v>
      </c>
    </row>
    <row r="370">
      <c r="A370" s="14">
        <v>368.0</v>
      </c>
      <c r="B370">
        <v>0.0</v>
      </c>
      <c r="C370">
        <v>1.0</v>
      </c>
      <c r="D370">
        <v>0.0</v>
      </c>
      <c r="E370">
        <v>0.0</v>
      </c>
      <c r="F370">
        <v>0.0</v>
      </c>
      <c r="G370">
        <v>0.0</v>
      </c>
      <c r="H370" s="14">
        <v>26365.0</v>
      </c>
      <c r="I370" s="14">
        <v>46.0</v>
      </c>
      <c r="J370" s="14">
        <v>6.0</v>
      </c>
      <c r="K370" s="14">
        <v>80.0</v>
      </c>
      <c r="L370" s="14">
        <v>10.0</v>
      </c>
      <c r="M370" s="14">
        <v>12.0</v>
      </c>
      <c r="N370" s="14" t="s">
        <v>405</v>
      </c>
      <c r="O370" s="14">
        <v>1.0</v>
      </c>
      <c r="T370" s="14">
        <v>1.0</v>
      </c>
      <c r="U370" t="s">
        <v>315</v>
      </c>
      <c r="V370" t="s">
        <v>361</v>
      </c>
      <c r="W370" t="s">
        <v>1614</v>
      </c>
      <c r="X370" s="14">
        <v>15.0</v>
      </c>
      <c r="Y370" s="14" t="s">
        <v>1894</v>
      </c>
      <c r="Z370" s="14" t="s">
        <v>114</v>
      </c>
      <c r="AA370">
        <v>0.0</v>
      </c>
      <c r="AB370">
        <v>0.0</v>
      </c>
      <c r="AC370">
        <v>1.0</v>
      </c>
      <c r="AD370">
        <v>0.0</v>
      </c>
      <c r="AE370">
        <v>0.0</v>
      </c>
      <c r="AF370">
        <v>0.0</v>
      </c>
      <c r="AG370">
        <v>0.0</v>
      </c>
      <c r="AH370">
        <v>0.0</v>
      </c>
      <c r="AI370">
        <v>0.0</v>
      </c>
      <c r="AJ370">
        <v>0.0</v>
      </c>
      <c r="AK370" t="s">
        <v>97</v>
      </c>
      <c r="AL370">
        <v>4.0</v>
      </c>
      <c r="AM370">
        <v>4.0</v>
      </c>
      <c r="AN370" s="14">
        <v>10.0</v>
      </c>
      <c r="AO370" s="14" t="s">
        <v>1895</v>
      </c>
      <c r="AP370" t="s">
        <v>101</v>
      </c>
      <c r="AQ370" s="14">
        <v>9.0</v>
      </c>
      <c r="AR370" s="14" t="s">
        <v>1896</v>
      </c>
      <c r="AT370" s="14" t="s">
        <v>1897</v>
      </c>
    </row>
    <row r="371">
      <c r="A371" s="14">
        <v>369.0</v>
      </c>
      <c r="B371">
        <v>1.0</v>
      </c>
      <c r="C371">
        <v>0.0</v>
      </c>
      <c r="D371">
        <v>0.0</v>
      </c>
      <c r="E371">
        <v>0.0</v>
      </c>
      <c r="F371">
        <v>0.0</v>
      </c>
      <c r="G371">
        <v>0.0</v>
      </c>
      <c r="H371" s="14">
        <v>33162.0</v>
      </c>
      <c r="I371" s="14">
        <v>27.0</v>
      </c>
      <c r="J371" s="14">
        <v>7.0</v>
      </c>
      <c r="K371" s="14">
        <v>30.0</v>
      </c>
      <c r="L371" s="14">
        <v>8.0</v>
      </c>
      <c r="M371" s="14">
        <v>8.0</v>
      </c>
      <c r="N371" s="14" t="s">
        <v>405</v>
      </c>
      <c r="O371" s="14">
        <v>1.0</v>
      </c>
      <c r="T371" s="14">
        <v>1.0</v>
      </c>
      <c r="U371" t="s">
        <v>1898</v>
      </c>
      <c r="V371" t="s">
        <v>1899</v>
      </c>
      <c r="W371" t="s">
        <v>76</v>
      </c>
      <c r="X371" s="14">
        <v>1.0</v>
      </c>
      <c r="Y371" s="14" t="s">
        <v>77</v>
      </c>
      <c r="Z371" s="14" t="s">
        <v>78</v>
      </c>
      <c r="AA371">
        <v>0.0</v>
      </c>
      <c r="AB371">
        <v>0.0</v>
      </c>
      <c r="AC371">
        <v>0.0</v>
      </c>
      <c r="AD371">
        <v>1.0</v>
      </c>
      <c r="AE371">
        <v>0.0</v>
      </c>
      <c r="AF371">
        <v>1.0</v>
      </c>
      <c r="AG371">
        <v>0.0</v>
      </c>
      <c r="AH371">
        <v>0.0</v>
      </c>
      <c r="AI371">
        <v>0.0</v>
      </c>
      <c r="AJ371">
        <v>0.0</v>
      </c>
      <c r="AK371" t="s">
        <v>237</v>
      </c>
      <c r="AL371">
        <v>18.0</v>
      </c>
      <c r="AM371">
        <v>6.0</v>
      </c>
      <c r="AN371" s="14">
        <v>10.0</v>
      </c>
      <c r="AO371" s="14" t="s">
        <v>1900</v>
      </c>
      <c r="AP371" t="s">
        <v>101</v>
      </c>
      <c r="AQ371" s="14">
        <v>10.0</v>
      </c>
      <c r="AR371" s="14" t="s">
        <v>1901</v>
      </c>
      <c r="AS371" s="14" t="s">
        <v>1902</v>
      </c>
      <c r="AT371" s="14" t="s">
        <v>1903</v>
      </c>
      <c r="AU371" s="14">
        <v>1.0</v>
      </c>
    </row>
    <row r="372">
      <c r="A372" s="14">
        <v>370.0</v>
      </c>
      <c r="B372">
        <v>1.0</v>
      </c>
      <c r="C372">
        <v>0.0</v>
      </c>
      <c r="D372">
        <v>0.0</v>
      </c>
      <c r="E372">
        <v>0.0</v>
      </c>
      <c r="F372">
        <v>0.0</v>
      </c>
      <c r="G372">
        <v>0.0</v>
      </c>
      <c r="H372" s="14">
        <v>32330.0</v>
      </c>
      <c r="I372" s="14">
        <v>30.0</v>
      </c>
      <c r="J372" s="14">
        <v>7.0</v>
      </c>
      <c r="K372" s="14">
        <v>30.0</v>
      </c>
      <c r="L372" s="14">
        <v>4.0</v>
      </c>
      <c r="M372" s="14">
        <v>10.0</v>
      </c>
      <c r="N372" s="14" t="s">
        <v>327</v>
      </c>
      <c r="O372" s="14">
        <v>1.0</v>
      </c>
      <c r="T372" s="14">
        <v>1.0</v>
      </c>
      <c r="U372" t="s">
        <v>206</v>
      </c>
      <c r="V372" t="s">
        <v>111</v>
      </c>
      <c r="W372" t="s">
        <v>228</v>
      </c>
      <c r="X372" s="14">
        <v>1.0</v>
      </c>
      <c r="Y372" s="14" t="s">
        <v>1904</v>
      </c>
      <c r="Z372" s="14" t="s">
        <v>114</v>
      </c>
      <c r="AA372">
        <v>0.0</v>
      </c>
      <c r="AB372">
        <v>0.0</v>
      </c>
      <c r="AC372">
        <v>0.0</v>
      </c>
      <c r="AD372">
        <v>0.0</v>
      </c>
      <c r="AE372">
        <v>0.0</v>
      </c>
      <c r="AF372">
        <v>1.0</v>
      </c>
      <c r="AG372">
        <v>0.0</v>
      </c>
      <c r="AH372">
        <v>0.0</v>
      </c>
      <c r="AI372">
        <v>0.0</v>
      </c>
      <c r="AJ372">
        <v>0.0</v>
      </c>
      <c r="AK372" t="s">
        <v>79</v>
      </c>
      <c r="AL372">
        <v>6.0</v>
      </c>
      <c r="AM372">
        <v>5.0</v>
      </c>
      <c r="AN372" s="14">
        <v>8.0</v>
      </c>
      <c r="AO372" s="14" t="s">
        <v>1905</v>
      </c>
      <c r="AP372" t="s">
        <v>84</v>
      </c>
      <c r="AQ372" s="14">
        <v>10.0</v>
      </c>
      <c r="AR372" s="14" t="s">
        <v>1906</v>
      </c>
      <c r="AS372" s="14" t="s">
        <v>40</v>
      </c>
      <c r="AT372" s="14" t="s">
        <v>1780</v>
      </c>
      <c r="AU372" s="14">
        <v>0.0</v>
      </c>
    </row>
    <row r="373" hidden="1">
      <c r="A373" s="14">
        <v>371.0</v>
      </c>
      <c r="B373">
        <v>1.0</v>
      </c>
      <c r="C373">
        <v>0.0</v>
      </c>
      <c r="D373">
        <v>0.0</v>
      </c>
      <c r="E373">
        <v>1.0</v>
      </c>
      <c r="F373">
        <v>1.0</v>
      </c>
      <c r="G373">
        <v>0.0</v>
      </c>
      <c r="H373" s="14">
        <v>34961.0</v>
      </c>
      <c r="I373" s="14">
        <v>22.0</v>
      </c>
      <c r="J373" s="14">
        <v>8.0</v>
      </c>
      <c r="K373" s="14">
        <v>60.0</v>
      </c>
      <c r="L373" s="14">
        <v>9.0</v>
      </c>
      <c r="M373" s="14">
        <v>30.0</v>
      </c>
      <c r="N373" s="14" t="s">
        <v>70</v>
      </c>
      <c r="O373" s="14">
        <v>0.0</v>
      </c>
      <c r="P373" s="14" t="s">
        <v>129</v>
      </c>
      <c r="R373" t="s">
        <v>129</v>
      </c>
      <c r="S373" t="s">
        <v>1907</v>
      </c>
      <c r="T373" s="14">
        <v>0.0</v>
      </c>
      <c r="Z373" s="14" t="s">
        <v>78</v>
      </c>
      <c r="AA373">
        <v>0.0</v>
      </c>
      <c r="AB373">
        <v>0.0</v>
      </c>
      <c r="AC373">
        <v>1.0</v>
      </c>
      <c r="AD373">
        <v>0.0</v>
      </c>
      <c r="AE373">
        <v>0.0</v>
      </c>
      <c r="AF373">
        <v>0.0</v>
      </c>
      <c r="AG373">
        <v>0.0</v>
      </c>
      <c r="AH373">
        <v>0.0</v>
      </c>
      <c r="AI373">
        <v>0.0</v>
      </c>
      <c r="AJ373">
        <v>0.0</v>
      </c>
      <c r="AK373" t="s">
        <v>116</v>
      </c>
      <c r="AL373" t="s">
        <v>1908</v>
      </c>
      <c r="AM373">
        <v>5.0</v>
      </c>
      <c r="AN373" s="14">
        <v>20.0</v>
      </c>
      <c r="AO373" s="14" t="s">
        <v>1909</v>
      </c>
      <c r="AP373" t="s">
        <v>101</v>
      </c>
      <c r="AQ373" s="14">
        <v>8.0</v>
      </c>
      <c r="AR373" s="14" t="s">
        <v>1910</v>
      </c>
      <c r="AS373" s="14" t="s">
        <v>1911</v>
      </c>
      <c r="AT373" s="14" t="s">
        <v>1912</v>
      </c>
    </row>
    <row r="374">
      <c r="A374" s="14">
        <v>372.0</v>
      </c>
      <c r="B374">
        <v>1.0</v>
      </c>
      <c r="C374">
        <v>0.0</v>
      </c>
      <c r="D374">
        <v>0.0</v>
      </c>
      <c r="E374">
        <v>1.0</v>
      </c>
      <c r="F374">
        <v>1.0</v>
      </c>
      <c r="G374">
        <v>0.0</v>
      </c>
      <c r="H374" s="14">
        <v>32050.0</v>
      </c>
      <c r="I374" s="14">
        <v>30.0</v>
      </c>
      <c r="J374" s="14">
        <v>6.0</v>
      </c>
      <c r="K374" s="14">
        <v>60.0</v>
      </c>
      <c r="L374" s="14">
        <v>12.0</v>
      </c>
      <c r="M374" s="14">
        <v>5.0</v>
      </c>
      <c r="N374" s="14" t="s">
        <v>437</v>
      </c>
      <c r="O374" s="14">
        <v>0.0</v>
      </c>
      <c r="P374" s="14" t="s">
        <v>71</v>
      </c>
      <c r="R374" t="s">
        <v>71</v>
      </c>
      <c r="S374" t="s">
        <v>130</v>
      </c>
      <c r="T374" s="14">
        <v>1.0</v>
      </c>
      <c r="U374" t="s">
        <v>315</v>
      </c>
      <c r="V374" t="s">
        <v>841</v>
      </c>
      <c r="W374" t="s">
        <v>123</v>
      </c>
      <c r="X374" s="14">
        <v>1.0</v>
      </c>
      <c r="Y374" s="14" t="s">
        <v>1913</v>
      </c>
      <c r="Z374" s="14" t="s">
        <v>78</v>
      </c>
      <c r="AA374">
        <v>0.0</v>
      </c>
      <c r="AB374">
        <v>0.0</v>
      </c>
      <c r="AC374">
        <v>0.0</v>
      </c>
      <c r="AD374">
        <v>0.0</v>
      </c>
      <c r="AE374">
        <v>0.0</v>
      </c>
      <c r="AF374">
        <v>1.0</v>
      </c>
      <c r="AG374">
        <v>0.0</v>
      </c>
      <c r="AH374">
        <v>0.0</v>
      </c>
      <c r="AI374">
        <v>0.0</v>
      </c>
      <c r="AJ374">
        <v>0.0</v>
      </c>
      <c r="AK374" t="s">
        <v>79</v>
      </c>
      <c r="AL374">
        <v>3.0</v>
      </c>
      <c r="AM374">
        <v>4.0</v>
      </c>
      <c r="AN374" s="14">
        <v>3.0</v>
      </c>
      <c r="AO374" s="14" t="s">
        <v>1914</v>
      </c>
      <c r="AP374" t="s">
        <v>101</v>
      </c>
      <c r="AQ374" s="14">
        <v>8.0</v>
      </c>
      <c r="AR374" s="14" t="s">
        <v>1915</v>
      </c>
      <c r="AS374" s="14" t="s">
        <v>1916</v>
      </c>
      <c r="AT374" s="14" t="s">
        <v>1917</v>
      </c>
      <c r="AU374" s="14">
        <v>1.0</v>
      </c>
    </row>
    <row r="375">
      <c r="A375" s="14">
        <v>373.0</v>
      </c>
      <c r="B375">
        <v>1.0</v>
      </c>
      <c r="C375">
        <v>0.0</v>
      </c>
      <c r="D375">
        <v>0.0</v>
      </c>
      <c r="E375">
        <v>0.0</v>
      </c>
      <c r="F375">
        <v>0.0</v>
      </c>
      <c r="G375">
        <v>0.0</v>
      </c>
      <c r="H375" s="14">
        <v>30265.0</v>
      </c>
      <c r="I375" s="14">
        <v>35.0</v>
      </c>
      <c r="J375" s="14">
        <v>8.0</v>
      </c>
      <c r="K375" s="14">
        <v>8.0</v>
      </c>
      <c r="L375" s="14">
        <v>8.0</v>
      </c>
      <c r="M375" s="14">
        <v>25.0</v>
      </c>
      <c r="N375" s="14" t="s">
        <v>128</v>
      </c>
      <c r="O375" s="14">
        <v>0.0</v>
      </c>
      <c r="P375" s="14" t="s">
        <v>108</v>
      </c>
      <c r="R375" t="s">
        <v>108</v>
      </c>
      <c r="S375" t="s">
        <v>135</v>
      </c>
      <c r="T375" s="14">
        <v>1.0</v>
      </c>
      <c r="U375" t="s">
        <v>631</v>
      </c>
      <c r="V375" t="s">
        <v>147</v>
      </c>
      <c r="W375" t="s">
        <v>123</v>
      </c>
      <c r="X375" s="14">
        <v>2.0</v>
      </c>
      <c r="Z375" s="14" t="s">
        <v>114</v>
      </c>
      <c r="AA375">
        <v>1.0</v>
      </c>
      <c r="AB375">
        <v>0.0</v>
      </c>
      <c r="AC375">
        <v>0.0</v>
      </c>
      <c r="AD375">
        <v>1.0</v>
      </c>
      <c r="AE375">
        <v>0.0</v>
      </c>
      <c r="AF375">
        <v>1.0</v>
      </c>
      <c r="AG375">
        <v>0.0</v>
      </c>
      <c r="AH375">
        <v>0.0</v>
      </c>
      <c r="AI375">
        <v>0.0</v>
      </c>
      <c r="AJ375">
        <v>0.0</v>
      </c>
      <c r="AK375" t="s">
        <v>116</v>
      </c>
      <c r="AL375">
        <v>25.0</v>
      </c>
      <c r="AM375">
        <v>10.0</v>
      </c>
      <c r="AN375" s="14">
        <v>5.0</v>
      </c>
      <c r="AO375" s="14" t="s">
        <v>1918</v>
      </c>
      <c r="AP375" t="s">
        <v>101</v>
      </c>
      <c r="AQ375" s="14">
        <v>9.0</v>
      </c>
      <c r="AR375" s="14" t="s">
        <v>1919</v>
      </c>
      <c r="AS375" s="14" t="s">
        <v>1349</v>
      </c>
      <c r="AU375" s="14">
        <v>1.0</v>
      </c>
    </row>
    <row r="376">
      <c r="A376" s="14">
        <v>374.0</v>
      </c>
      <c r="B376">
        <v>0.0</v>
      </c>
      <c r="C376">
        <v>1.0</v>
      </c>
      <c r="D376">
        <v>0.0</v>
      </c>
      <c r="E376">
        <v>0.0</v>
      </c>
      <c r="F376">
        <v>0.0</v>
      </c>
      <c r="G376">
        <v>0.0</v>
      </c>
      <c r="H376" s="14">
        <v>27461.0</v>
      </c>
      <c r="I376" s="14">
        <v>43.0</v>
      </c>
      <c r="J376" s="14">
        <v>8.0</v>
      </c>
      <c r="K376" s="14">
        <v>30.0</v>
      </c>
      <c r="L376" s="14">
        <v>6.0</v>
      </c>
      <c r="M376" s="14">
        <v>25.0</v>
      </c>
      <c r="N376" s="14" t="s">
        <v>437</v>
      </c>
      <c r="O376" s="14">
        <v>1.0</v>
      </c>
      <c r="T376" s="14">
        <v>1.0</v>
      </c>
      <c r="U376" t="s">
        <v>315</v>
      </c>
      <c r="V376" t="s">
        <v>111</v>
      </c>
      <c r="W376" t="s">
        <v>148</v>
      </c>
      <c r="X376" s="14">
        <v>9.0</v>
      </c>
      <c r="Y376" s="14" t="s">
        <v>1920</v>
      </c>
      <c r="Z376" s="14" t="s">
        <v>78</v>
      </c>
      <c r="AA376">
        <v>0.0</v>
      </c>
      <c r="AB376">
        <v>0.0</v>
      </c>
      <c r="AC376">
        <v>0.0</v>
      </c>
      <c r="AD376">
        <v>0.0</v>
      </c>
      <c r="AE376">
        <v>0.0</v>
      </c>
      <c r="AF376">
        <v>1.0</v>
      </c>
      <c r="AG376">
        <v>0.0</v>
      </c>
      <c r="AH376">
        <v>0.0</v>
      </c>
      <c r="AI376">
        <v>0.0</v>
      </c>
      <c r="AJ376">
        <v>0.0</v>
      </c>
      <c r="AK376" t="s">
        <v>97</v>
      </c>
      <c r="AL376">
        <v>4.0</v>
      </c>
      <c r="AM376">
        <v>5.0</v>
      </c>
      <c r="AN376" s="14">
        <v>20.0</v>
      </c>
      <c r="AO376" s="14" t="s">
        <v>1921</v>
      </c>
      <c r="AP376" t="s">
        <v>101</v>
      </c>
      <c r="AQ376" s="14">
        <v>8.0</v>
      </c>
      <c r="AR376" s="14" t="s">
        <v>1922</v>
      </c>
      <c r="AS376" s="14" t="s">
        <v>1923</v>
      </c>
      <c r="AT376" s="14" t="s">
        <v>1924</v>
      </c>
      <c r="AU376" s="14">
        <v>1.0</v>
      </c>
    </row>
    <row r="377">
      <c r="A377" s="14">
        <v>375.0</v>
      </c>
      <c r="B377">
        <v>0.0</v>
      </c>
      <c r="C377">
        <v>0.0</v>
      </c>
      <c r="D377">
        <v>0.0</v>
      </c>
      <c r="E377">
        <v>0.0</v>
      </c>
      <c r="F377">
        <v>1.0</v>
      </c>
      <c r="G377">
        <v>0.0</v>
      </c>
      <c r="H377" s="14">
        <v>29053.0</v>
      </c>
      <c r="I377" s="14">
        <v>39.0</v>
      </c>
      <c r="J377" s="14">
        <v>7.0</v>
      </c>
      <c r="K377" s="14">
        <v>2.0</v>
      </c>
      <c r="L377" s="14">
        <v>9.0</v>
      </c>
      <c r="M377" s="14">
        <v>3.0</v>
      </c>
      <c r="N377" s="14" t="s">
        <v>120</v>
      </c>
      <c r="O377" s="14">
        <v>1.0</v>
      </c>
      <c r="P377" s="14" t="s">
        <v>89</v>
      </c>
      <c r="R377" t="s">
        <v>89</v>
      </c>
      <c r="S377" t="s">
        <v>1925</v>
      </c>
      <c r="T377" s="14">
        <v>1.0</v>
      </c>
      <c r="U377" t="s">
        <v>206</v>
      </c>
      <c r="V377" t="s">
        <v>111</v>
      </c>
      <c r="W377" t="s">
        <v>374</v>
      </c>
      <c r="X377" s="14">
        <v>10.0</v>
      </c>
      <c r="Y377" s="14" t="s">
        <v>1926</v>
      </c>
      <c r="Z377" s="14" t="s">
        <v>114</v>
      </c>
      <c r="AA377">
        <v>0.0</v>
      </c>
      <c r="AB377">
        <v>0.0</v>
      </c>
      <c r="AC377">
        <v>0.0</v>
      </c>
      <c r="AD377">
        <v>0.0</v>
      </c>
      <c r="AE377">
        <v>0.0</v>
      </c>
      <c r="AF377">
        <v>1.0</v>
      </c>
      <c r="AG377">
        <v>0.0</v>
      </c>
      <c r="AH377">
        <v>0.0</v>
      </c>
      <c r="AI377">
        <v>0.0</v>
      </c>
      <c r="AJ377">
        <v>0.0</v>
      </c>
      <c r="AK377" t="s">
        <v>79</v>
      </c>
      <c r="AL377">
        <v>3.0</v>
      </c>
      <c r="AM377">
        <v>3.0</v>
      </c>
      <c r="AN377" s="14">
        <v>24.0</v>
      </c>
      <c r="AO377" s="14" t="s">
        <v>1927</v>
      </c>
      <c r="AP377" t="s">
        <v>1928</v>
      </c>
      <c r="AQ377" s="14">
        <v>7.0</v>
      </c>
      <c r="AR377" s="14" t="s">
        <v>1929</v>
      </c>
      <c r="AS377" s="14" t="s">
        <v>1930</v>
      </c>
      <c r="AT377" s="14" t="s">
        <v>1931</v>
      </c>
    </row>
    <row r="378">
      <c r="A378" s="14">
        <v>376.0</v>
      </c>
      <c r="B378">
        <v>0.0</v>
      </c>
      <c r="C378">
        <v>0.0</v>
      </c>
      <c r="D378">
        <v>0.0</v>
      </c>
      <c r="E378">
        <v>1.0</v>
      </c>
      <c r="F378">
        <v>0.0</v>
      </c>
      <c r="G378">
        <v>0.0</v>
      </c>
      <c r="H378" s="14">
        <v>31079.0</v>
      </c>
      <c r="I378" s="14">
        <v>33.0</v>
      </c>
      <c r="J378" s="14">
        <v>7.0</v>
      </c>
      <c r="K378" s="14">
        <v>100.0</v>
      </c>
      <c r="L378" s="14">
        <v>9.0</v>
      </c>
      <c r="M378" s="14">
        <v>15.0</v>
      </c>
      <c r="N378" s="14" t="s">
        <v>192</v>
      </c>
      <c r="O378" s="14">
        <v>1.0</v>
      </c>
      <c r="T378" s="14">
        <v>0.0</v>
      </c>
      <c r="Z378" s="14" t="s">
        <v>78</v>
      </c>
      <c r="AA378">
        <v>0.0</v>
      </c>
      <c r="AB378">
        <v>0.0</v>
      </c>
      <c r="AC378">
        <v>0.0</v>
      </c>
      <c r="AD378">
        <v>0.0</v>
      </c>
      <c r="AE378">
        <v>0.0</v>
      </c>
      <c r="AF378">
        <v>1.0</v>
      </c>
      <c r="AG378">
        <v>0.0</v>
      </c>
      <c r="AH378">
        <v>0.0</v>
      </c>
      <c r="AI378">
        <v>0.0</v>
      </c>
      <c r="AJ378">
        <v>0.0</v>
      </c>
      <c r="AK378" t="s">
        <v>665</v>
      </c>
      <c r="AL378">
        <v>3.0</v>
      </c>
      <c r="AM378">
        <v>5.0</v>
      </c>
      <c r="AN378" s="14">
        <v>4.0</v>
      </c>
      <c r="AO378" s="14" t="s">
        <v>1932</v>
      </c>
      <c r="AP378" t="s">
        <v>101</v>
      </c>
      <c r="AQ378" s="14">
        <v>9.0</v>
      </c>
      <c r="AR378" s="14" t="s">
        <v>1933</v>
      </c>
      <c r="AS378" s="14" t="s">
        <v>1934</v>
      </c>
      <c r="AT378" s="14" t="s">
        <v>1935</v>
      </c>
      <c r="AU378" s="14">
        <v>1.0</v>
      </c>
    </row>
    <row r="379">
      <c r="A379" s="14">
        <v>377.0</v>
      </c>
      <c r="B379">
        <v>0.0</v>
      </c>
      <c r="C379">
        <v>0.0</v>
      </c>
      <c r="D379">
        <v>0.0</v>
      </c>
      <c r="E379">
        <v>1.0</v>
      </c>
      <c r="F379">
        <v>0.0</v>
      </c>
      <c r="G379">
        <v>0.0</v>
      </c>
      <c r="H379" s="14">
        <v>31048.0</v>
      </c>
      <c r="I379" s="14">
        <v>33.0</v>
      </c>
      <c r="J379" s="14">
        <v>7.0</v>
      </c>
      <c r="K379" s="14">
        <v>90.0</v>
      </c>
      <c r="L379" s="14">
        <v>14.0</v>
      </c>
      <c r="M379" s="14">
        <v>12.0</v>
      </c>
      <c r="N379" s="14" t="s">
        <v>120</v>
      </c>
      <c r="O379" s="14">
        <v>1.0</v>
      </c>
      <c r="T379" s="14">
        <v>1.0</v>
      </c>
      <c r="U379" t="s">
        <v>315</v>
      </c>
      <c r="V379" t="s">
        <v>1936</v>
      </c>
      <c r="W379" t="s">
        <v>123</v>
      </c>
      <c r="X379" s="14">
        <v>11.0</v>
      </c>
      <c r="Y379" s="14" t="s">
        <v>1937</v>
      </c>
      <c r="Z379" s="14" t="s">
        <v>114</v>
      </c>
      <c r="AA379">
        <v>0.0</v>
      </c>
      <c r="AB379">
        <v>0.0</v>
      </c>
      <c r="AC379">
        <v>0.0</v>
      </c>
      <c r="AD379">
        <v>0.0</v>
      </c>
      <c r="AE379">
        <v>0.0</v>
      </c>
      <c r="AF379">
        <v>1.0</v>
      </c>
      <c r="AG379">
        <v>0.0</v>
      </c>
      <c r="AH379">
        <v>0.0</v>
      </c>
      <c r="AI379">
        <v>0.0</v>
      </c>
      <c r="AJ379">
        <v>0.0</v>
      </c>
      <c r="AK379" t="s">
        <v>116</v>
      </c>
      <c r="AL379">
        <v>6.0</v>
      </c>
      <c r="AM379">
        <v>4.0</v>
      </c>
      <c r="AN379" s="14">
        <v>24.0</v>
      </c>
      <c r="AO379" s="14" t="s">
        <v>1938</v>
      </c>
      <c r="AP379" t="s">
        <v>101</v>
      </c>
      <c r="AQ379" s="14">
        <v>8.0</v>
      </c>
      <c r="AU379" s="14">
        <v>0.0</v>
      </c>
    </row>
    <row r="380">
      <c r="A380" s="14">
        <v>378.0</v>
      </c>
      <c r="B380">
        <v>1.0</v>
      </c>
      <c r="C380">
        <v>0.0</v>
      </c>
      <c r="D380">
        <v>0.0</v>
      </c>
      <c r="E380">
        <v>0.0</v>
      </c>
      <c r="F380">
        <v>0.0</v>
      </c>
      <c r="G380">
        <v>0.0</v>
      </c>
      <c r="H380" s="14">
        <v>32442.0</v>
      </c>
      <c r="I380" s="14">
        <v>29.0</v>
      </c>
      <c r="J380" s="14">
        <v>7.0</v>
      </c>
      <c r="K380" s="14">
        <v>45.0</v>
      </c>
      <c r="L380" s="14">
        <v>6.0</v>
      </c>
      <c r="M380" s="14">
        <v>3.0</v>
      </c>
      <c r="N380" s="14" t="s">
        <v>192</v>
      </c>
      <c r="O380" s="14">
        <v>1.0</v>
      </c>
      <c r="T380" s="14">
        <v>1.0</v>
      </c>
      <c r="U380" t="s">
        <v>11</v>
      </c>
      <c r="V380" t="s">
        <v>111</v>
      </c>
      <c r="W380" t="s">
        <v>1939</v>
      </c>
      <c r="X380" s="14">
        <v>0.0</v>
      </c>
      <c r="Y380" s="14" t="s">
        <v>1940</v>
      </c>
      <c r="Z380" s="14" t="s">
        <v>78</v>
      </c>
      <c r="AA380">
        <v>0.0</v>
      </c>
      <c r="AB380">
        <v>0.0</v>
      </c>
      <c r="AC380">
        <v>0.0</v>
      </c>
      <c r="AD380">
        <v>1.0</v>
      </c>
      <c r="AE380">
        <v>0.0</v>
      </c>
      <c r="AF380">
        <v>0.0</v>
      </c>
      <c r="AG380">
        <v>0.0</v>
      </c>
      <c r="AH380">
        <v>0.0</v>
      </c>
      <c r="AI380">
        <v>0.0</v>
      </c>
      <c r="AJ380">
        <v>0.0</v>
      </c>
      <c r="AK380" t="s">
        <v>97</v>
      </c>
      <c r="AL380">
        <v>5.0</v>
      </c>
      <c r="AM380">
        <v>5.0</v>
      </c>
      <c r="AN380" s="14">
        <v>15.0</v>
      </c>
      <c r="AO380" s="14" t="s">
        <v>1941</v>
      </c>
      <c r="AP380" t="s">
        <v>101</v>
      </c>
      <c r="AQ380" s="14">
        <v>6.0</v>
      </c>
      <c r="AR380" s="14" t="s">
        <v>1942</v>
      </c>
      <c r="AS380" s="14" t="s">
        <v>1943</v>
      </c>
      <c r="AU380" s="14">
        <v>1.0</v>
      </c>
    </row>
    <row r="381">
      <c r="A381" s="14">
        <v>379.0</v>
      </c>
      <c r="B381">
        <v>1.0</v>
      </c>
      <c r="C381">
        <v>0.0</v>
      </c>
      <c r="D381">
        <v>0.0</v>
      </c>
      <c r="E381">
        <v>0.0</v>
      </c>
      <c r="F381">
        <v>0.0</v>
      </c>
      <c r="G381">
        <v>0.0</v>
      </c>
      <c r="H381" s="14">
        <v>29068.0</v>
      </c>
      <c r="I381" s="14">
        <v>39.0</v>
      </c>
      <c r="J381" s="14">
        <v>8.0</v>
      </c>
      <c r="K381" s="14">
        <v>90.0</v>
      </c>
      <c r="L381" s="14">
        <v>12.0</v>
      </c>
      <c r="M381" s="14">
        <v>15.0</v>
      </c>
      <c r="N381" s="14" t="s">
        <v>87</v>
      </c>
      <c r="O381" s="14">
        <v>0.0</v>
      </c>
      <c r="P381" s="14" t="s">
        <v>491</v>
      </c>
      <c r="R381" t="s">
        <v>491</v>
      </c>
      <c r="S381" t="s">
        <v>1944</v>
      </c>
      <c r="T381" s="14">
        <v>1.0</v>
      </c>
      <c r="U381" t="s">
        <v>74</v>
      </c>
      <c r="V381" t="s">
        <v>75</v>
      </c>
      <c r="W381" t="s">
        <v>374</v>
      </c>
      <c r="X381" s="14">
        <v>1.0</v>
      </c>
      <c r="Y381" s="14" t="s">
        <v>1945</v>
      </c>
      <c r="Z381" s="14" t="s">
        <v>114</v>
      </c>
      <c r="AA381">
        <v>0.0</v>
      </c>
      <c r="AB381">
        <v>0.0</v>
      </c>
      <c r="AC381">
        <v>0.0</v>
      </c>
      <c r="AD381">
        <v>0.0</v>
      </c>
      <c r="AE381">
        <v>1.0</v>
      </c>
      <c r="AF381">
        <v>0.0</v>
      </c>
      <c r="AG381">
        <v>0.0</v>
      </c>
      <c r="AH381">
        <v>0.0</v>
      </c>
      <c r="AI381">
        <v>0.0</v>
      </c>
      <c r="AJ381">
        <v>0.0</v>
      </c>
      <c r="AK381" t="s">
        <v>97</v>
      </c>
      <c r="AL381">
        <v>10.0</v>
      </c>
      <c r="AM381">
        <v>5.0</v>
      </c>
      <c r="AN381" s="14">
        <v>16.0</v>
      </c>
      <c r="AO381" s="14" t="s">
        <v>1946</v>
      </c>
      <c r="AP381" t="s">
        <v>1947</v>
      </c>
      <c r="AQ381" s="14">
        <v>10.0</v>
      </c>
      <c r="AR381" s="14" t="s">
        <v>1948</v>
      </c>
      <c r="AS381" s="14" t="s">
        <v>1949</v>
      </c>
      <c r="AT381" s="14" t="s">
        <v>1950</v>
      </c>
      <c r="AU381" s="14">
        <v>0.0</v>
      </c>
    </row>
    <row r="382">
      <c r="A382" s="14">
        <v>380.0</v>
      </c>
      <c r="B382">
        <v>0.0</v>
      </c>
      <c r="C382">
        <v>0.0</v>
      </c>
      <c r="D382">
        <v>0.0</v>
      </c>
      <c r="E382">
        <v>0.0</v>
      </c>
      <c r="F382">
        <v>1.0</v>
      </c>
      <c r="G382">
        <v>0.0</v>
      </c>
      <c r="H382" s="14">
        <v>35217.0</v>
      </c>
      <c r="I382" s="14">
        <v>22.0</v>
      </c>
      <c r="J382" s="14">
        <v>8.0</v>
      </c>
      <c r="K382" s="14">
        <v>45.0</v>
      </c>
      <c r="L382" s="14">
        <v>10.0</v>
      </c>
      <c r="M382" s="14">
        <v>5.0</v>
      </c>
      <c r="N382" s="14" t="s">
        <v>291</v>
      </c>
      <c r="O382" s="14">
        <v>1.0</v>
      </c>
      <c r="T382" s="14">
        <v>1.0</v>
      </c>
      <c r="U382" t="s">
        <v>315</v>
      </c>
      <c r="V382" t="s">
        <v>451</v>
      </c>
      <c r="W382" t="s">
        <v>374</v>
      </c>
      <c r="X382" s="14">
        <v>1.0</v>
      </c>
      <c r="Y382" s="14" t="s">
        <v>1951</v>
      </c>
      <c r="Z382" s="14" t="s">
        <v>1229</v>
      </c>
      <c r="AA382">
        <v>0.0</v>
      </c>
      <c r="AB382">
        <v>0.0</v>
      </c>
      <c r="AC382">
        <v>0.0</v>
      </c>
      <c r="AD382">
        <v>1.0</v>
      </c>
      <c r="AE382">
        <v>0.0</v>
      </c>
      <c r="AF382">
        <v>0.0</v>
      </c>
      <c r="AG382">
        <v>0.0</v>
      </c>
      <c r="AH382">
        <v>0.0</v>
      </c>
      <c r="AI382">
        <v>0.0</v>
      </c>
      <c r="AJ382">
        <v>0.0</v>
      </c>
      <c r="AK382" t="s">
        <v>116</v>
      </c>
      <c r="AL382">
        <v>25.0</v>
      </c>
      <c r="AM382">
        <v>5.0</v>
      </c>
      <c r="AN382" s="14">
        <v>1.0</v>
      </c>
      <c r="AO382" s="14" t="s">
        <v>808</v>
      </c>
      <c r="AP382" t="s">
        <v>101</v>
      </c>
      <c r="AQ382" s="14">
        <v>10.0</v>
      </c>
      <c r="AR382" s="14" t="s">
        <v>1952</v>
      </c>
      <c r="AS382" s="14" t="s">
        <v>1953</v>
      </c>
      <c r="AU382" s="14">
        <v>1.0</v>
      </c>
    </row>
    <row r="383">
      <c r="A383" s="14">
        <v>381.0</v>
      </c>
      <c r="B383">
        <v>1.0</v>
      </c>
      <c r="C383">
        <v>1.0</v>
      </c>
      <c r="D383">
        <v>0.0</v>
      </c>
      <c r="E383">
        <v>0.0</v>
      </c>
      <c r="F383">
        <v>1.0</v>
      </c>
      <c r="G383">
        <v>0.0</v>
      </c>
      <c r="H383" s="14">
        <v>26635.0</v>
      </c>
      <c r="I383" s="14">
        <v>45.0</v>
      </c>
      <c r="J383" s="14">
        <v>8.0</v>
      </c>
      <c r="K383" s="14">
        <v>15.0</v>
      </c>
      <c r="L383" s="14">
        <v>12.0</v>
      </c>
      <c r="M383" s="14">
        <v>24.0</v>
      </c>
      <c r="N383" s="14" t="s">
        <v>405</v>
      </c>
      <c r="O383" s="14">
        <v>1.0</v>
      </c>
      <c r="T383" s="14">
        <v>1.0</v>
      </c>
      <c r="U383" t="s">
        <v>11</v>
      </c>
      <c r="V383" t="s">
        <v>173</v>
      </c>
      <c r="W383" t="s">
        <v>148</v>
      </c>
      <c r="X383" s="14">
        <v>20.0</v>
      </c>
      <c r="Y383" s="14" t="s">
        <v>1954</v>
      </c>
      <c r="Z383" s="14" t="s">
        <v>114</v>
      </c>
      <c r="AA383">
        <v>0.0</v>
      </c>
      <c r="AB383">
        <v>0.0</v>
      </c>
      <c r="AC383">
        <v>0.0</v>
      </c>
      <c r="AD383">
        <v>1.0</v>
      </c>
      <c r="AE383">
        <v>0.0</v>
      </c>
      <c r="AF383">
        <v>0.0</v>
      </c>
      <c r="AG383">
        <v>0.0</v>
      </c>
      <c r="AH383">
        <v>0.0</v>
      </c>
      <c r="AI383">
        <v>0.0</v>
      </c>
      <c r="AJ383">
        <v>0.0</v>
      </c>
      <c r="AK383" t="s">
        <v>97</v>
      </c>
      <c r="AL383">
        <v>4.0</v>
      </c>
      <c r="AM383">
        <v>6.0</v>
      </c>
      <c r="AN383" s="14">
        <v>12.0</v>
      </c>
      <c r="AO383" s="14" t="s">
        <v>1955</v>
      </c>
      <c r="AP383" t="s">
        <v>101</v>
      </c>
      <c r="AQ383" s="14">
        <v>10.0</v>
      </c>
      <c r="AR383" s="14" t="s">
        <v>1956</v>
      </c>
      <c r="AS383" s="14" t="s">
        <v>1957</v>
      </c>
      <c r="AT383" s="14" t="s">
        <v>1958</v>
      </c>
      <c r="AU383" s="14">
        <v>1.0</v>
      </c>
    </row>
    <row r="384">
      <c r="A384" s="14">
        <v>382.0</v>
      </c>
      <c r="B384">
        <v>1.0</v>
      </c>
      <c r="C384">
        <v>0.0</v>
      </c>
      <c r="D384">
        <v>0.0</v>
      </c>
      <c r="E384">
        <v>0.0</v>
      </c>
      <c r="F384">
        <v>0.0</v>
      </c>
      <c r="G384">
        <v>0.0</v>
      </c>
      <c r="H384" s="14">
        <v>33730.0</v>
      </c>
      <c r="I384" s="14">
        <v>26.0</v>
      </c>
      <c r="J384" s="14">
        <v>7.0</v>
      </c>
      <c r="K384" s="14">
        <v>2.0</v>
      </c>
      <c r="L384" s="14">
        <v>7.0</v>
      </c>
      <c r="M384" s="14">
        <v>2.0</v>
      </c>
      <c r="N384" s="14" t="s">
        <v>106</v>
      </c>
      <c r="O384" s="14">
        <v>0.0</v>
      </c>
      <c r="P384" s="14" t="s">
        <v>193</v>
      </c>
      <c r="R384" t="s">
        <v>193</v>
      </c>
      <c r="S384" t="s">
        <v>1959</v>
      </c>
      <c r="T384" s="14">
        <v>1.0</v>
      </c>
      <c r="U384" t="s">
        <v>315</v>
      </c>
      <c r="V384" t="s">
        <v>111</v>
      </c>
      <c r="W384" t="s">
        <v>148</v>
      </c>
      <c r="X384" s="14">
        <v>2.0</v>
      </c>
      <c r="Y384" s="14" t="s">
        <v>1960</v>
      </c>
      <c r="Z384" s="14" t="s">
        <v>78</v>
      </c>
      <c r="AA384">
        <v>0.0</v>
      </c>
      <c r="AB384">
        <v>0.0</v>
      </c>
      <c r="AC384">
        <v>0.0</v>
      </c>
      <c r="AD384">
        <v>0.0</v>
      </c>
      <c r="AE384">
        <v>0.0</v>
      </c>
      <c r="AF384">
        <v>1.0</v>
      </c>
      <c r="AG384">
        <v>0.0</v>
      </c>
      <c r="AH384">
        <v>0.0</v>
      </c>
      <c r="AI384">
        <v>0.0</v>
      </c>
      <c r="AJ384">
        <v>0.0</v>
      </c>
      <c r="AK384" t="s">
        <v>79</v>
      </c>
      <c r="AL384">
        <v>4.0</v>
      </c>
      <c r="AM384">
        <v>3.0</v>
      </c>
      <c r="AN384" s="14">
        <v>5.0</v>
      </c>
      <c r="AO384" s="14" t="s">
        <v>1961</v>
      </c>
      <c r="AP384" t="s">
        <v>292</v>
      </c>
      <c r="AQ384" s="14">
        <v>8.0</v>
      </c>
      <c r="AR384" s="14" t="s">
        <v>1962</v>
      </c>
      <c r="AS384" s="14" t="s">
        <v>1963</v>
      </c>
    </row>
    <row r="385">
      <c r="A385" s="14">
        <v>383.0</v>
      </c>
      <c r="B385">
        <v>1.0</v>
      </c>
      <c r="C385">
        <v>0.0</v>
      </c>
      <c r="D385">
        <v>0.0</v>
      </c>
      <c r="E385">
        <v>0.0</v>
      </c>
      <c r="F385">
        <v>1.0</v>
      </c>
      <c r="G385">
        <v>0.0</v>
      </c>
      <c r="H385" s="14">
        <v>31660.0</v>
      </c>
      <c r="I385" s="14">
        <v>32.0</v>
      </c>
      <c r="J385" s="14">
        <v>6.0</v>
      </c>
      <c r="K385" s="14">
        <v>80.0</v>
      </c>
      <c r="L385" s="14">
        <v>10.0</v>
      </c>
      <c r="M385" s="14">
        <v>3.0</v>
      </c>
      <c r="N385" s="14" t="s">
        <v>192</v>
      </c>
      <c r="O385" s="14">
        <v>1.0</v>
      </c>
      <c r="P385" s="14" t="s">
        <v>108</v>
      </c>
      <c r="R385" t="s">
        <v>108</v>
      </c>
      <c r="S385" t="s">
        <v>72</v>
      </c>
      <c r="T385" s="14">
        <v>1.0</v>
      </c>
      <c r="U385" t="s">
        <v>195</v>
      </c>
      <c r="V385" t="s">
        <v>147</v>
      </c>
      <c r="W385" t="s">
        <v>123</v>
      </c>
      <c r="X385" s="14">
        <v>10.0</v>
      </c>
      <c r="Y385" s="14" t="s">
        <v>1964</v>
      </c>
      <c r="Z385" s="14" t="s">
        <v>78</v>
      </c>
      <c r="AA385">
        <v>0.0</v>
      </c>
      <c r="AB385">
        <v>0.0</v>
      </c>
      <c r="AC385">
        <v>0.0</v>
      </c>
      <c r="AD385">
        <v>0.0</v>
      </c>
      <c r="AE385">
        <v>0.0</v>
      </c>
      <c r="AF385">
        <v>1.0</v>
      </c>
      <c r="AG385">
        <v>0.0</v>
      </c>
      <c r="AH385">
        <v>0.0</v>
      </c>
      <c r="AI385">
        <v>0.0</v>
      </c>
      <c r="AJ385">
        <v>0.0</v>
      </c>
      <c r="AK385" t="s">
        <v>79</v>
      </c>
      <c r="AL385">
        <v>18.0</v>
      </c>
      <c r="AM385">
        <v>4.0</v>
      </c>
      <c r="AN385" s="14">
        <v>20.0</v>
      </c>
      <c r="AO385" s="14" t="s">
        <v>1965</v>
      </c>
      <c r="AP385" t="s">
        <v>101</v>
      </c>
      <c r="AQ385" s="14">
        <v>10.0</v>
      </c>
      <c r="AR385" s="14" t="s">
        <v>102</v>
      </c>
      <c r="AS385" s="14" t="s">
        <v>1966</v>
      </c>
      <c r="AT385" s="14" t="s">
        <v>1967</v>
      </c>
    </row>
    <row r="386">
      <c r="A386" s="14">
        <v>384.0</v>
      </c>
      <c r="B386">
        <v>1.0</v>
      </c>
      <c r="C386">
        <v>0.0</v>
      </c>
      <c r="D386">
        <v>0.0</v>
      </c>
      <c r="E386">
        <v>0.0</v>
      </c>
      <c r="F386">
        <v>1.0</v>
      </c>
      <c r="G386">
        <v>0.0</v>
      </c>
      <c r="H386" s="14">
        <v>33340.0</v>
      </c>
      <c r="I386" s="14">
        <v>27.0</v>
      </c>
      <c r="J386" s="14">
        <v>7.0</v>
      </c>
      <c r="K386" s="14">
        <v>0.0</v>
      </c>
      <c r="L386" s="14">
        <v>8.0</v>
      </c>
      <c r="M386" s="14">
        <v>12.0</v>
      </c>
      <c r="N386" s="14" t="s">
        <v>128</v>
      </c>
      <c r="O386" s="14">
        <v>0.0</v>
      </c>
      <c r="P386" s="14" t="s">
        <v>71</v>
      </c>
      <c r="R386" t="s">
        <v>71</v>
      </c>
      <c r="S386" t="s">
        <v>90</v>
      </c>
      <c r="T386" s="14">
        <v>1.0</v>
      </c>
      <c r="U386" t="s">
        <v>315</v>
      </c>
      <c r="V386" t="s">
        <v>122</v>
      </c>
      <c r="W386" t="s">
        <v>228</v>
      </c>
      <c r="X386" s="14">
        <v>8.0</v>
      </c>
      <c r="Y386" s="14" t="s">
        <v>1968</v>
      </c>
      <c r="Z386" s="14" t="s">
        <v>78</v>
      </c>
      <c r="AA386">
        <v>0.0</v>
      </c>
      <c r="AB386">
        <v>0.0</v>
      </c>
      <c r="AC386">
        <v>0.0</v>
      </c>
      <c r="AD386">
        <v>0.0</v>
      </c>
      <c r="AE386">
        <v>0.0</v>
      </c>
      <c r="AF386">
        <v>1.0</v>
      </c>
      <c r="AG386">
        <v>0.0</v>
      </c>
      <c r="AH386">
        <v>0.0</v>
      </c>
      <c r="AI386">
        <v>0.0</v>
      </c>
      <c r="AJ386">
        <v>1.0</v>
      </c>
      <c r="AK386" t="s">
        <v>116</v>
      </c>
      <c r="AL386">
        <v>1.0</v>
      </c>
      <c r="AM386">
        <v>1.0</v>
      </c>
      <c r="AN386" s="14">
        <v>1.0</v>
      </c>
      <c r="AO386" s="14" t="s">
        <v>1969</v>
      </c>
      <c r="AP386" t="s">
        <v>101</v>
      </c>
      <c r="AQ386" s="14">
        <v>6.0</v>
      </c>
      <c r="AR386" s="14" t="s">
        <v>1970</v>
      </c>
      <c r="AU386" s="14">
        <v>0.0</v>
      </c>
    </row>
    <row r="387">
      <c r="A387" s="14">
        <v>385.0</v>
      </c>
      <c r="B387">
        <v>0.0</v>
      </c>
      <c r="C387">
        <v>1.0</v>
      </c>
      <c r="D387">
        <v>0.0</v>
      </c>
      <c r="E387">
        <v>0.0</v>
      </c>
      <c r="F387">
        <v>0.0</v>
      </c>
      <c r="G387">
        <v>0.0</v>
      </c>
      <c r="H387" s="14">
        <v>34721.0</v>
      </c>
      <c r="I387" s="14">
        <v>23.0</v>
      </c>
      <c r="J387" s="14">
        <v>7.0</v>
      </c>
      <c r="K387" s="14">
        <v>40.0</v>
      </c>
      <c r="L387" s="14">
        <v>7.0</v>
      </c>
      <c r="M387" s="14">
        <v>2.0</v>
      </c>
      <c r="N387" s="14" t="s">
        <v>128</v>
      </c>
      <c r="O387" s="14">
        <v>1.0</v>
      </c>
      <c r="T387" s="14">
        <v>1.0</v>
      </c>
      <c r="U387" t="s">
        <v>206</v>
      </c>
      <c r="V387" t="s">
        <v>111</v>
      </c>
      <c r="W387" t="s">
        <v>123</v>
      </c>
      <c r="X387" s="14">
        <v>1.0</v>
      </c>
      <c r="Y387" s="14" t="s">
        <v>1971</v>
      </c>
      <c r="Z387" s="14" t="s">
        <v>114</v>
      </c>
      <c r="AA387">
        <v>0.0</v>
      </c>
      <c r="AB387">
        <v>0.0</v>
      </c>
      <c r="AC387">
        <v>0.0</v>
      </c>
      <c r="AD387">
        <v>0.0</v>
      </c>
      <c r="AE387">
        <v>0.0</v>
      </c>
      <c r="AF387">
        <v>1.0</v>
      </c>
      <c r="AG387">
        <v>0.0</v>
      </c>
      <c r="AH387">
        <v>0.0</v>
      </c>
      <c r="AI387">
        <v>0.0</v>
      </c>
      <c r="AJ387">
        <v>0.0</v>
      </c>
      <c r="AK387" t="s">
        <v>79</v>
      </c>
      <c r="AL387">
        <v>5.0</v>
      </c>
      <c r="AM387">
        <v>3.0</v>
      </c>
      <c r="AN387" s="14">
        <v>9.0</v>
      </c>
      <c r="AO387" s="14" t="s">
        <v>1972</v>
      </c>
      <c r="AP387" t="s">
        <v>84</v>
      </c>
      <c r="AQ387" s="14">
        <v>8.0</v>
      </c>
      <c r="AR387" s="14" t="s">
        <v>1973</v>
      </c>
      <c r="AU387" s="14">
        <v>1.0</v>
      </c>
    </row>
    <row r="388">
      <c r="A388" s="14">
        <v>386.0</v>
      </c>
      <c r="B388">
        <v>0.0</v>
      </c>
      <c r="C388">
        <v>1.0</v>
      </c>
      <c r="D388">
        <v>0.0</v>
      </c>
      <c r="E388">
        <v>0.0</v>
      </c>
      <c r="F388">
        <v>0.0</v>
      </c>
      <c r="G388">
        <v>0.0</v>
      </c>
      <c r="H388" s="14">
        <v>42843.0</v>
      </c>
      <c r="I388" s="14">
        <v>1.0</v>
      </c>
      <c r="J388" s="14">
        <v>7.0</v>
      </c>
      <c r="K388" s="14">
        <v>40.0</v>
      </c>
      <c r="L388" s="14">
        <v>8.0</v>
      </c>
      <c r="M388" s="14">
        <v>3.0</v>
      </c>
      <c r="N388" s="14" t="s">
        <v>70</v>
      </c>
      <c r="O388" s="14">
        <v>1.0</v>
      </c>
      <c r="T388" s="14">
        <v>1.0</v>
      </c>
      <c r="U388" t="s">
        <v>315</v>
      </c>
      <c r="V388" t="s">
        <v>111</v>
      </c>
      <c r="W388" t="s">
        <v>457</v>
      </c>
      <c r="X388" s="14">
        <v>9.0</v>
      </c>
      <c r="Y388" s="14" t="s">
        <v>1974</v>
      </c>
      <c r="Z388" s="14" t="s">
        <v>78</v>
      </c>
      <c r="AA388">
        <v>0.0</v>
      </c>
      <c r="AB388">
        <v>0.0</v>
      </c>
      <c r="AC388">
        <v>0.0</v>
      </c>
      <c r="AD388">
        <v>0.0</v>
      </c>
      <c r="AE388">
        <v>0.0</v>
      </c>
      <c r="AF388">
        <v>1.0</v>
      </c>
      <c r="AG388">
        <v>0.0</v>
      </c>
      <c r="AH388">
        <v>0.0</v>
      </c>
      <c r="AI388">
        <v>0.0</v>
      </c>
      <c r="AJ388">
        <v>1.0</v>
      </c>
      <c r="AK388" t="s">
        <v>97</v>
      </c>
      <c r="AL388">
        <v>6.0</v>
      </c>
      <c r="AM388">
        <v>2.0</v>
      </c>
      <c r="AN388" s="14">
        <v>10.0</v>
      </c>
      <c r="AO388" s="14" t="s">
        <v>1975</v>
      </c>
      <c r="AP388" t="s">
        <v>101</v>
      </c>
      <c r="AQ388" s="14">
        <v>10.0</v>
      </c>
      <c r="AR388" s="14" t="s">
        <v>1976</v>
      </c>
      <c r="AS388" s="14" t="s">
        <v>1977</v>
      </c>
      <c r="AT388" s="14" t="s">
        <v>1978</v>
      </c>
      <c r="AU388" s="14">
        <v>1.0</v>
      </c>
    </row>
    <row r="389">
      <c r="A389" s="14">
        <v>387.0</v>
      </c>
      <c r="B389">
        <v>0.0</v>
      </c>
      <c r="C389">
        <v>1.0</v>
      </c>
      <c r="D389">
        <v>0.0</v>
      </c>
      <c r="E389">
        <v>0.0</v>
      </c>
      <c r="F389">
        <v>0.0</v>
      </c>
      <c r="G389">
        <v>0.0</v>
      </c>
      <c r="H389" s="14">
        <v>30581.0</v>
      </c>
      <c r="I389" s="14">
        <v>34.0</v>
      </c>
      <c r="J389" s="14">
        <v>7.0</v>
      </c>
      <c r="K389" s="14">
        <v>35.0</v>
      </c>
      <c r="L389" s="14">
        <v>6.0</v>
      </c>
      <c r="M389" s="14">
        <v>2.0</v>
      </c>
      <c r="N389" s="14" t="s">
        <v>291</v>
      </c>
      <c r="O389" s="14">
        <v>1.0</v>
      </c>
      <c r="T389" s="14">
        <v>1.0</v>
      </c>
      <c r="U389" t="s">
        <v>121</v>
      </c>
      <c r="V389" t="s">
        <v>122</v>
      </c>
      <c r="W389" t="s">
        <v>123</v>
      </c>
      <c r="X389" s="14">
        <v>12.0</v>
      </c>
      <c r="Y389" s="14" t="s">
        <v>101</v>
      </c>
      <c r="Z389" s="14" t="s">
        <v>78</v>
      </c>
      <c r="AA389">
        <v>0.0</v>
      </c>
      <c r="AB389">
        <v>0.0</v>
      </c>
      <c r="AC389">
        <v>0.0</v>
      </c>
      <c r="AD389">
        <v>0.0</v>
      </c>
      <c r="AE389">
        <v>0.0</v>
      </c>
      <c r="AF389">
        <v>1.0</v>
      </c>
      <c r="AG389">
        <v>0.0</v>
      </c>
      <c r="AH389">
        <v>0.0</v>
      </c>
      <c r="AI389">
        <v>0.0</v>
      </c>
      <c r="AJ389">
        <v>0.0</v>
      </c>
      <c r="AK389" t="s">
        <v>79</v>
      </c>
      <c r="AL389">
        <v>6.0</v>
      </c>
      <c r="AM389">
        <v>4.0</v>
      </c>
      <c r="AN389" s="14">
        <v>5.0</v>
      </c>
      <c r="AO389" s="14" t="s">
        <v>1979</v>
      </c>
      <c r="AP389" t="s">
        <v>292</v>
      </c>
      <c r="AQ389" s="14">
        <v>10.0</v>
      </c>
      <c r="AR389" s="14" t="s">
        <v>1980</v>
      </c>
      <c r="AU389" s="14">
        <v>1.0</v>
      </c>
    </row>
    <row r="390">
      <c r="A390" s="14">
        <v>388.0</v>
      </c>
      <c r="B390">
        <v>1.0</v>
      </c>
      <c r="C390">
        <v>1.0</v>
      </c>
      <c r="D390">
        <v>0.0</v>
      </c>
      <c r="E390">
        <v>0.0</v>
      </c>
      <c r="F390">
        <v>1.0</v>
      </c>
      <c r="G390">
        <v>0.0</v>
      </c>
      <c r="H390" s="14">
        <v>32562.0</v>
      </c>
      <c r="I390" s="14">
        <v>29.0</v>
      </c>
      <c r="J390" s="14">
        <v>6.0</v>
      </c>
      <c r="K390" s="14">
        <v>140.0</v>
      </c>
      <c r="L390" s="14">
        <v>5.0</v>
      </c>
      <c r="M390" s="14">
        <v>4.0</v>
      </c>
      <c r="N390" s="14" t="s">
        <v>87</v>
      </c>
      <c r="O390" s="14">
        <v>1.0</v>
      </c>
      <c r="T390" s="14">
        <v>1.0</v>
      </c>
      <c r="U390" t="s">
        <v>315</v>
      </c>
      <c r="V390" t="s">
        <v>111</v>
      </c>
      <c r="W390" t="s">
        <v>1410</v>
      </c>
      <c r="X390" s="14">
        <v>3.0</v>
      </c>
      <c r="Y390" s="14" t="s">
        <v>1981</v>
      </c>
      <c r="Z390" s="14" t="s">
        <v>78</v>
      </c>
      <c r="AA390">
        <v>0.0</v>
      </c>
      <c r="AB390">
        <v>0.0</v>
      </c>
      <c r="AC390">
        <v>0.0</v>
      </c>
      <c r="AD390">
        <v>0.0</v>
      </c>
      <c r="AE390">
        <v>1.0</v>
      </c>
      <c r="AF390">
        <v>1.0</v>
      </c>
      <c r="AG390">
        <v>0.0</v>
      </c>
      <c r="AH390">
        <v>0.0</v>
      </c>
      <c r="AI390">
        <v>0.0</v>
      </c>
      <c r="AJ390">
        <v>0.0</v>
      </c>
      <c r="AK390" t="s">
        <v>97</v>
      </c>
      <c r="AL390">
        <v>5.0</v>
      </c>
      <c r="AM390">
        <v>5.0</v>
      </c>
      <c r="AN390" s="14">
        <v>10.0</v>
      </c>
      <c r="AO390" s="14" t="s">
        <v>1982</v>
      </c>
      <c r="AP390" t="s">
        <v>101</v>
      </c>
      <c r="AQ390" s="14">
        <v>7.0</v>
      </c>
      <c r="AR390" s="14" t="s">
        <v>1983</v>
      </c>
      <c r="AU390" s="14">
        <v>1.0</v>
      </c>
    </row>
    <row r="391">
      <c r="A391" s="14">
        <v>389.0</v>
      </c>
      <c r="B391">
        <v>0.0</v>
      </c>
      <c r="C391">
        <v>1.0</v>
      </c>
      <c r="D391">
        <v>0.0</v>
      </c>
      <c r="E391">
        <v>0.0</v>
      </c>
      <c r="F391">
        <v>0.0</v>
      </c>
      <c r="G391">
        <v>0.0</v>
      </c>
      <c r="H391" s="14">
        <v>34100.0</v>
      </c>
      <c r="I391" s="14">
        <v>25.0</v>
      </c>
      <c r="J391" s="14">
        <v>7.0</v>
      </c>
      <c r="K391" s="14">
        <v>120.0</v>
      </c>
      <c r="L391" s="14">
        <v>8.0</v>
      </c>
      <c r="M391" s="14">
        <v>3.0</v>
      </c>
      <c r="N391" s="14" t="s">
        <v>327</v>
      </c>
      <c r="O391" s="14">
        <v>0.0</v>
      </c>
      <c r="P391" s="14" t="s">
        <v>193</v>
      </c>
      <c r="R391" t="s">
        <v>193</v>
      </c>
      <c r="S391" t="s">
        <v>130</v>
      </c>
      <c r="T391" s="14">
        <v>1.0</v>
      </c>
      <c r="U391" t="s">
        <v>315</v>
      </c>
      <c r="V391" t="s">
        <v>111</v>
      </c>
      <c r="W391" t="s">
        <v>123</v>
      </c>
      <c r="X391" s="14">
        <v>2.0</v>
      </c>
      <c r="Y391" s="14" t="s">
        <v>1984</v>
      </c>
      <c r="Z391" s="14" t="s">
        <v>464</v>
      </c>
      <c r="AA391">
        <v>0.0</v>
      </c>
      <c r="AB391">
        <v>0.0</v>
      </c>
      <c r="AC391">
        <v>0.0</v>
      </c>
      <c r="AD391">
        <v>1.0</v>
      </c>
      <c r="AE391">
        <v>0.0</v>
      </c>
      <c r="AF391">
        <v>0.0</v>
      </c>
      <c r="AG391">
        <v>0.0</v>
      </c>
      <c r="AH391">
        <v>0.0</v>
      </c>
      <c r="AI391">
        <v>0.0</v>
      </c>
      <c r="AJ391">
        <v>0.0</v>
      </c>
      <c r="AK391" t="s">
        <v>97</v>
      </c>
      <c r="AL391">
        <v>6.0</v>
      </c>
      <c r="AM391">
        <v>5.0</v>
      </c>
      <c r="AN391" s="14">
        <v>3.0</v>
      </c>
      <c r="AO391" s="14" t="s">
        <v>1985</v>
      </c>
      <c r="AP391" t="s">
        <v>1986</v>
      </c>
      <c r="AQ391" s="14">
        <v>9.0</v>
      </c>
      <c r="AR391" s="14" t="s">
        <v>1987</v>
      </c>
      <c r="AS391" s="14" t="s">
        <v>1988</v>
      </c>
      <c r="AT391" s="14" t="s">
        <v>1989</v>
      </c>
      <c r="AU391" s="14">
        <v>1.0</v>
      </c>
    </row>
    <row r="392">
      <c r="A392" s="14">
        <v>390.0</v>
      </c>
      <c r="B392">
        <v>1.0</v>
      </c>
      <c r="C392">
        <v>1.0</v>
      </c>
      <c r="D392">
        <v>0.0</v>
      </c>
      <c r="E392">
        <v>0.0</v>
      </c>
      <c r="F392">
        <v>1.0</v>
      </c>
      <c r="G392">
        <v>0.0</v>
      </c>
      <c r="H392" s="14">
        <v>28381.0</v>
      </c>
      <c r="I392" s="14">
        <v>40.0</v>
      </c>
      <c r="J392" s="14">
        <v>7.0</v>
      </c>
      <c r="K392" s="14">
        <v>50.0</v>
      </c>
      <c r="L392" s="14">
        <v>10.0</v>
      </c>
      <c r="M392" s="14">
        <v>6.0</v>
      </c>
      <c r="N392" s="14" t="s">
        <v>192</v>
      </c>
      <c r="O392" s="14">
        <v>1.0</v>
      </c>
      <c r="T392" s="14">
        <v>1.0</v>
      </c>
      <c r="U392" t="s">
        <v>315</v>
      </c>
      <c r="V392" t="s">
        <v>485</v>
      </c>
      <c r="W392" t="s">
        <v>322</v>
      </c>
      <c r="X392" s="14">
        <v>11.0</v>
      </c>
      <c r="Y392" s="14" t="s">
        <v>1990</v>
      </c>
      <c r="Z392" s="14" t="s">
        <v>96</v>
      </c>
      <c r="AA392">
        <v>0.0</v>
      </c>
      <c r="AB392">
        <v>0.0</v>
      </c>
      <c r="AC392">
        <v>0.0</v>
      </c>
      <c r="AD392">
        <v>0.0</v>
      </c>
      <c r="AE392">
        <v>1.0</v>
      </c>
      <c r="AF392">
        <v>0.0</v>
      </c>
      <c r="AG392">
        <v>0.0</v>
      </c>
      <c r="AH392">
        <v>0.0</v>
      </c>
      <c r="AI392">
        <v>0.0</v>
      </c>
      <c r="AJ392">
        <v>0.0</v>
      </c>
      <c r="AK392" t="s">
        <v>97</v>
      </c>
      <c r="AL392">
        <v>4.0</v>
      </c>
      <c r="AM392">
        <v>1.0</v>
      </c>
      <c r="AN392" s="14">
        <v>40.0</v>
      </c>
      <c r="AO392" s="14" t="s">
        <v>1991</v>
      </c>
      <c r="AP392" t="s">
        <v>101</v>
      </c>
      <c r="AQ392" s="14">
        <v>7.0</v>
      </c>
      <c r="AR392" s="14" t="s">
        <v>1992</v>
      </c>
      <c r="AU392" s="14">
        <v>0.0</v>
      </c>
    </row>
    <row r="393">
      <c r="A393" s="14">
        <v>391.0</v>
      </c>
      <c r="B393">
        <v>0.0</v>
      </c>
      <c r="C393">
        <v>0.0</v>
      </c>
      <c r="D393">
        <v>0.0</v>
      </c>
      <c r="E393">
        <v>1.0</v>
      </c>
      <c r="F393">
        <v>0.0</v>
      </c>
      <c r="G393">
        <v>0.0</v>
      </c>
      <c r="H393" s="14">
        <v>29632.0</v>
      </c>
      <c r="I393" s="14">
        <v>37.0</v>
      </c>
      <c r="J393" s="14">
        <v>8.0</v>
      </c>
      <c r="K393" s="14">
        <v>60.0</v>
      </c>
      <c r="L393" s="14">
        <v>10.0</v>
      </c>
      <c r="M393" s="14">
        <v>5.0</v>
      </c>
      <c r="N393" s="14" t="s">
        <v>106</v>
      </c>
      <c r="O393" s="14">
        <v>0.0</v>
      </c>
      <c r="P393" s="14" t="s">
        <v>89</v>
      </c>
      <c r="R393" t="s">
        <v>89</v>
      </c>
      <c r="S393" t="s">
        <v>135</v>
      </c>
      <c r="T393" s="14">
        <v>1.0</v>
      </c>
      <c r="U393" t="s">
        <v>315</v>
      </c>
      <c r="V393" t="s">
        <v>147</v>
      </c>
      <c r="W393" t="s">
        <v>399</v>
      </c>
      <c r="X393" s="14">
        <v>1.0</v>
      </c>
      <c r="Y393" s="14" t="s">
        <v>1993</v>
      </c>
      <c r="Z393" s="14" t="s">
        <v>1229</v>
      </c>
      <c r="AA393">
        <v>0.0</v>
      </c>
      <c r="AB393">
        <v>0.0</v>
      </c>
      <c r="AC393">
        <v>0.0</v>
      </c>
      <c r="AD393">
        <v>0.0</v>
      </c>
      <c r="AE393">
        <v>0.0</v>
      </c>
      <c r="AF393">
        <v>1.0</v>
      </c>
      <c r="AG393">
        <v>0.0</v>
      </c>
      <c r="AH393">
        <v>0.0</v>
      </c>
      <c r="AI393">
        <v>0.0</v>
      </c>
      <c r="AJ393">
        <v>0.0</v>
      </c>
      <c r="AK393" t="s">
        <v>97</v>
      </c>
      <c r="AL393">
        <v>5.0</v>
      </c>
      <c r="AM393">
        <v>3.0</v>
      </c>
      <c r="AN393" s="14">
        <v>14.0</v>
      </c>
      <c r="AO393" s="14" t="s">
        <v>1994</v>
      </c>
      <c r="AP393" t="s">
        <v>101</v>
      </c>
      <c r="AQ393" s="14">
        <v>7.0</v>
      </c>
      <c r="AR393" s="14" t="s">
        <v>1995</v>
      </c>
      <c r="AS393" s="14" t="s">
        <v>1996</v>
      </c>
      <c r="AT393" s="14" t="s">
        <v>1997</v>
      </c>
      <c r="AU393" s="14">
        <v>1.0</v>
      </c>
    </row>
    <row r="394">
      <c r="A394" s="14">
        <v>392.0</v>
      </c>
      <c r="B394">
        <v>0.0</v>
      </c>
      <c r="C394">
        <v>0.0</v>
      </c>
      <c r="D394">
        <v>0.0</v>
      </c>
      <c r="E394">
        <v>0.0</v>
      </c>
      <c r="F394">
        <v>1.0</v>
      </c>
      <c r="G394">
        <v>0.0</v>
      </c>
      <c r="H394" s="14">
        <v>27272.0</v>
      </c>
      <c r="I394" s="14">
        <v>44.0</v>
      </c>
      <c r="J394" s="14">
        <v>7.0</v>
      </c>
      <c r="K394" s="14">
        <v>30.0</v>
      </c>
      <c r="L394" s="14">
        <v>10.0</v>
      </c>
      <c r="M394" s="14">
        <v>4.0</v>
      </c>
      <c r="N394" s="14" t="s">
        <v>134</v>
      </c>
      <c r="O394" s="14">
        <v>1.0</v>
      </c>
      <c r="T394" s="14">
        <v>1.0</v>
      </c>
      <c r="U394" t="s">
        <v>213</v>
      </c>
      <c r="V394" t="s">
        <v>75</v>
      </c>
      <c r="W394" t="s">
        <v>457</v>
      </c>
      <c r="X394" s="14">
        <v>10.0</v>
      </c>
      <c r="Y394" s="14" t="s">
        <v>1998</v>
      </c>
      <c r="Z394" s="14" t="s">
        <v>78</v>
      </c>
      <c r="AA394">
        <v>1.0</v>
      </c>
      <c r="AB394">
        <v>0.0</v>
      </c>
      <c r="AC394">
        <v>0.0</v>
      </c>
      <c r="AD394">
        <v>0.0</v>
      </c>
      <c r="AE394">
        <v>0.0</v>
      </c>
      <c r="AF394">
        <v>0.0</v>
      </c>
      <c r="AG394">
        <v>0.0</v>
      </c>
      <c r="AH394">
        <v>0.0</v>
      </c>
      <c r="AI394">
        <v>0.0</v>
      </c>
      <c r="AJ394">
        <v>1.0</v>
      </c>
      <c r="AK394" t="s">
        <v>237</v>
      </c>
      <c r="AL394">
        <v>10.0</v>
      </c>
      <c r="AM394">
        <v>6.0</v>
      </c>
      <c r="AN394" s="14">
        <v>40.0</v>
      </c>
      <c r="AO394" s="14" t="s">
        <v>1999</v>
      </c>
      <c r="AP394" t="s">
        <v>84</v>
      </c>
      <c r="AQ394" s="14">
        <v>10.0</v>
      </c>
      <c r="AR394" s="14" t="s">
        <v>2000</v>
      </c>
      <c r="AS394" s="14" t="s">
        <v>2001</v>
      </c>
      <c r="AT394" s="14" t="s">
        <v>2002</v>
      </c>
      <c r="AU394" s="14">
        <v>1.0</v>
      </c>
    </row>
    <row r="395">
      <c r="A395" s="14">
        <v>393.0</v>
      </c>
      <c r="B395">
        <v>0.0</v>
      </c>
      <c r="C395">
        <v>0.0</v>
      </c>
      <c r="D395">
        <v>1.0</v>
      </c>
      <c r="E395">
        <v>0.0</v>
      </c>
      <c r="F395">
        <v>1.0</v>
      </c>
      <c r="G395">
        <v>0.0</v>
      </c>
      <c r="H395" s="14">
        <v>31097.0</v>
      </c>
      <c r="I395" s="14">
        <v>33.0</v>
      </c>
      <c r="J395" s="14">
        <v>8.0</v>
      </c>
      <c r="K395" s="14">
        <v>40.0</v>
      </c>
      <c r="L395" s="14">
        <v>12.0</v>
      </c>
      <c r="M395" s="14">
        <v>75.0</v>
      </c>
      <c r="N395" s="14" t="s">
        <v>405</v>
      </c>
      <c r="O395" s="14">
        <v>1.0</v>
      </c>
      <c r="T395" s="14">
        <v>1.0</v>
      </c>
      <c r="U395" t="s">
        <v>224</v>
      </c>
      <c r="V395" t="s">
        <v>111</v>
      </c>
      <c r="W395" t="s">
        <v>228</v>
      </c>
      <c r="X395" s="14">
        <v>2.0</v>
      </c>
      <c r="Y395" s="14" t="s">
        <v>2003</v>
      </c>
      <c r="Z395" s="14" t="s">
        <v>114</v>
      </c>
      <c r="AA395">
        <v>0.0</v>
      </c>
      <c r="AB395">
        <v>0.0</v>
      </c>
      <c r="AC395">
        <v>0.0</v>
      </c>
      <c r="AD395">
        <v>1.0</v>
      </c>
      <c r="AE395">
        <v>0.0</v>
      </c>
      <c r="AF395">
        <v>0.0</v>
      </c>
      <c r="AG395">
        <v>0.0</v>
      </c>
      <c r="AH395">
        <v>0.0</v>
      </c>
      <c r="AI395">
        <v>0.0</v>
      </c>
      <c r="AJ395">
        <v>0.0</v>
      </c>
      <c r="AK395" t="s">
        <v>2004</v>
      </c>
      <c r="AL395">
        <v>4.0</v>
      </c>
      <c r="AM395">
        <v>12.0</v>
      </c>
      <c r="AN395" s="14">
        <v>12.0</v>
      </c>
      <c r="AO395" s="14" t="s">
        <v>2005</v>
      </c>
      <c r="AP395" t="s">
        <v>2006</v>
      </c>
      <c r="AQ395" s="14">
        <v>7.0</v>
      </c>
      <c r="AR395" s="14" t="s">
        <v>2007</v>
      </c>
      <c r="AS395" s="14" t="s">
        <v>2008</v>
      </c>
      <c r="AU395" s="14">
        <v>1.0</v>
      </c>
    </row>
    <row r="396">
      <c r="A396" s="14">
        <v>394.0</v>
      </c>
      <c r="B396">
        <v>0.0</v>
      </c>
      <c r="C396">
        <v>0.0</v>
      </c>
      <c r="D396">
        <v>0.0</v>
      </c>
      <c r="E396">
        <v>0.0</v>
      </c>
      <c r="F396">
        <v>1.0</v>
      </c>
      <c r="G396">
        <v>0.0</v>
      </c>
      <c r="H396" s="14">
        <v>27924.0</v>
      </c>
      <c r="I396" s="14">
        <v>42.0</v>
      </c>
      <c r="J396" s="14">
        <v>8.0</v>
      </c>
      <c r="K396" s="14">
        <v>0.0</v>
      </c>
      <c r="L396" s="14">
        <v>2.0</v>
      </c>
      <c r="M396" s="14">
        <v>0.0</v>
      </c>
      <c r="N396" s="14" t="s">
        <v>327</v>
      </c>
      <c r="O396" s="14">
        <v>1.0</v>
      </c>
      <c r="T396" s="14">
        <v>1.0</v>
      </c>
      <c r="U396" t="s">
        <v>524</v>
      </c>
      <c r="V396" t="s">
        <v>111</v>
      </c>
      <c r="W396" t="s">
        <v>123</v>
      </c>
      <c r="X396" s="14">
        <v>20.0</v>
      </c>
      <c r="Y396" s="14" t="s">
        <v>2009</v>
      </c>
      <c r="Z396" s="14" t="s">
        <v>114</v>
      </c>
      <c r="AA396">
        <v>0.0</v>
      </c>
      <c r="AB396">
        <v>0.0</v>
      </c>
      <c r="AC396">
        <v>0.0</v>
      </c>
      <c r="AD396">
        <v>1.0</v>
      </c>
      <c r="AE396">
        <v>0.0</v>
      </c>
      <c r="AF396">
        <v>0.0</v>
      </c>
      <c r="AG396">
        <v>0.0</v>
      </c>
      <c r="AH396">
        <v>0.0</v>
      </c>
      <c r="AI396">
        <v>0.0</v>
      </c>
      <c r="AJ396">
        <v>0.0</v>
      </c>
      <c r="AK396" t="s">
        <v>97</v>
      </c>
      <c r="AL396">
        <v>2.0</v>
      </c>
      <c r="AM396">
        <v>2.0</v>
      </c>
      <c r="AN396" s="14">
        <v>80.0</v>
      </c>
      <c r="AO396" s="14" t="s">
        <v>2010</v>
      </c>
      <c r="AP396" t="s">
        <v>2011</v>
      </c>
      <c r="AQ396" s="14">
        <v>10.0</v>
      </c>
      <c r="AR396" s="14" t="s">
        <v>1685</v>
      </c>
      <c r="AS396" s="14" t="s">
        <v>1487</v>
      </c>
      <c r="AT396" s="14" t="s">
        <v>2012</v>
      </c>
      <c r="AU396" s="14">
        <v>1.0</v>
      </c>
    </row>
    <row r="397">
      <c r="A397" s="14">
        <v>395.0</v>
      </c>
      <c r="B397">
        <v>1.0</v>
      </c>
      <c r="C397">
        <v>1.0</v>
      </c>
      <c r="D397">
        <v>0.0</v>
      </c>
      <c r="E397">
        <v>1.0</v>
      </c>
      <c r="F397">
        <v>1.0</v>
      </c>
      <c r="G397">
        <v>0.0</v>
      </c>
      <c r="H397" s="14">
        <v>28110.0</v>
      </c>
      <c r="I397" s="14">
        <v>41.0</v>
      </c>
      <c r="J397" s="14">
        <v>7.0</v>
      </c>
      <c r="K397" s="14">
        <v>3.0</v>
      </c>
      <c r="L397" s="14">
        <v>15.0</v>
      </c>
      <c r="M397" s="14">
        <v>7.0</v>
      </c>
      <c r="N397" s="14" t="s">
        <v>106</v>
      </c>
      <c r="O397" s="14">
        <v>0.0</v>
      </c>
      <c r="P397" s="14" t="s">
        <v>129</v>
      </c>
      <c r="R397" t="s">
        <v>129</v>
      </c>
      <c r="S397" t="s">
        <v>2013</v>
      </c>
      <c r="T397" s="14">
        <v>1.0</v>
      </c>
      <c r="U397" t="s">
        <v>524</v>
      </c>
      <c r="V397" t="s">
        <v>75</v>
      </c>
      <c r="W397" t="s">
        <v>457</v>
      </c>
      <c r="X397" s="14">
        <v>20.0</v>
      </c>
      <c r="Y397" s="14" t="s">
        <v>2014</v>
      </c>
      <c r="Z397" s="14" t="s">
        <v>78</v>
      </c>
      <c r="AA397">
        <v>0.0</v>
      </c>
      <c r="AB397">
        <v>0.0</v>
      </c>
      <c r="AC397">
        <v>0.0</v>
      </c>
      <c r="AD397">
        <v>0.0</v>
      </c>
      <c r="AE397">
        <v>0.0</v>
      </c>
      <c r="AF397">
        <v>1.0</v>
      </c>
      <c r="AG397">
        <v>0.0</v>
      </c>
      <c r="AH397">
        <v>0.0</v>
      </c>
      <c r="AI397">
        <v>0.0</v>
      </c>
      <c r="AJ397">
        <v>0.0</v>
      </c>
      <c r="AK397" t="s">
        <v>79</v>
      </c>
      <c r="AL397">
        <v>5.0</v>
      </c>
      <c r="AM397">
        <v>7.0</v>
      </c>
      <c r="AN397" s="14">
        <v>16.0</v>
      </c>
      <c r="AO397" s="14" t="s">
        <v>2015</v>
      </c>
      <c r="AP397" t="s">
        <v>101</v>
      </c>
      <c r="AQ397" s="14">
        <v>10.0</v>
      </c>
      <c r="AR397" s="14" t="s">
        <v>2016</v>
      </c>
      <c r="AS397" s="14" t="s">
        <v>2017</v>
      </c>
      <c r="AT397" s="14" t="s">
        <v>2018</v>
      </c>
    </row>
    <row r="398">
      <c r="A398" s="14">
        <v>396.0</v>
      </c>
      <c r="B398">
        <v>1.0</v>
      </c>
      <c r="C398">
        <v>0.0</v>
      </c>
      <c r="D398">
        <v>0.0</v>
      </c>
      <c r="E398">
        <v>1.0</v>
      </c>
      <c r="F398">
        <v>1.0</v>
      </c>
      <c r="G398">
        <v>0.0</v>
      </c>
      <c r="H398" s="14">
        <v>28531.0</v>
      </c>
      <c r="I398" s="14">
        <v>40.0</v>
      </c>
      <c r="J398" s="14">
        <v>7.0</v>
      </c>
      <c r="K398" s="14">
        <v>0.0</v>
      </c>
      <c r="L398" s="14">
        <v>8.0</v>
      </c>
      <c r="M398" s="14">
        <v>10.0</v>
      </c>
      <c r="N398" s="14" t="s">
        <v>70</v>
      </c>
      <c r="O398" s="14">
        <v>1.0</v>
      </c>
      <c r="T398" s="14">
        <v>1.0</v>
      </c>
      <c r="U398" t="s">
        <v>195</v>
      </c>
      <c r="V398" t="s">
        <v>122</v>
      </c>
      <c r="W398" t="s">
        <v>412</v>
      </c>
      <c r="X398" s="14">
        <v>15.0</v>
      </c>
      <c r="Y398" s="14" t="s">
        <v>2019</v>
      </c>
      <c r="Z398" s="14" t="s">
        <v>114</v>
      </c>
      <c r="AA398">
        <v>0.0</v>
      </c>
      <c r="AB398">
        <v>0.0</v>
      </c>
      <c r="AC398">
        <v>0.0</v>
      </c>
      <c r="AD398">
        <v>0.0</v>
      </c>
      <c r="AE398">
        <v>0.0</v>
      </c>
      <c r="AF398">
        <v>1.0</v>
      </c>
      <c r="AG398">
        <v>0.0</v>
      </c>
      <c r="AH398">
        <v>0.0</v>
      </c>
      <c r="AI398">
        <v>0.0</v>
      </c>
      <c r="AJ398">
        <v>0.0</v>
      </c>
      <c r="AK398" t="s">
        <v>97</v>
      </c>
      <c r="AL398">
        <v>6.0</v>
      </c>
      <c r="AM398">
        <v>6.0</v>
      </c>
      <c r="AN398" s="14">
        <v>8.0</v>
      </c>
      <c r="AO398" s="14" t="s">
        <v>2020</v>
      </c>
      <c r="AP398" t="s">
        <v>101</v>
      </c>
      <c r="AQ398" s="14">
        <v>10.0</v>
      </c>
      <c r="AR398" s="14" t="s">
        <v>2021</v>
      </c>
      <c r="AU398" s="14">
        <v>1.0</v>
      </c>
    </row>
    <row r="399">
      <c r="A399" s="14">
        <v>397.0</v>
      </c>
      <c r="B399">
        <v>0.0</v>
      </c>
      <c r="C399">
        <v>1.0</v>
      </c>
      <c r="D399">
        <v>0.0</v>
      </c>
      <c r="E399">
        <v>0.0</v>
      </c>
      <c r="F399">
        <v>0.0</v>
      </c>
      <c r="G399">
        <v>0.0</v>
      </c>
      <c r="H399" s="14">
        <v>31647.0</v>
      </c>
      <c r="I399" s="14">
        <v>32.0</v>
      </c>
      <c r="J399" s="14">
        <v>8.0</v>
      </c>
      <c r="K399" s="14">
        <v>20.0</v>
      </c>
      <c r="L399" s="14">
        <v>6.0</v>
      </c>
      <c r="M399" s="14">
        <v>0.0</v>
      </c>
      <c r="N399" s="14" t="s">
        <v>70</v>
      </c>
      <c r="O399" s="14">
        <v>0.0</v>
      </c>
      <c r="P399" s="14" t="s">
        <v>108</v>
      </c>
      <c r="R399" t="s">
        <v>108</v>
      </c>
      <c r="S399" t="s">
        <v>135</v>
      </c>
      <c r="T399" s="14">
        <v>1.0</v>
      </c>
      <c r="U399" t="s">
        <v>315</v>
      </c>
      <c r="V399" t="s">
        <v>111</v>
      </c>
      <c r="W399" t="s">
        <v>123</v>
      </c>
      <c r="X399" s="14">
        <v>8.0</v>
      </c>
      <c r="Y399" s="14" t="s">
        <v>292</v>
      </c>
      <c r="Z399" s="14" t="s">
        <v>78</v>
      </c>
      <c r="AA399">
        <v>0.0</v>
      </c>
      <c r="AB399">
        <v>0.0</v>
      </c>
      <c r="AC399">
        <v>0.0</v>
      </c>
      <c r="AD399">
        <v>0.0</v>
      </c>
      <c r="AE399">
        <v>1.0</v>
      </c>
      <c r="AF399">
        <v>0.0</v>
      </c>
      <c r="AG399">
        <v>0.0</v>
      </c>
      <c r="AH399">
        <v>0.0</v>
      </c>
      <c r="AI399">
        <v>0.0</v>
      </c>
      <c r="AJ399">
        <v>0.0</v>
      </c>
      <c r="AK399" t="s">
        <v>79</v>
      </c>
      <c r="AL399">
        <v>2.0</v>
      </c>
      <c r="AM399">
        <v>2.0</v>
      </c>
      <c r="AN399" s="14">
        <v>3.0</v>
      </c>
      <c r="AO399" s="14" t="s">
        <v>2022</v>
      </c>
      <c r="AP399" t="s">
        <v>292</v>
      </c>
      <c r="AQ399" s="14">
        <v>6.0</v>
      </c>
      <c r="AR399" s="14" t="s">
        <v>2023</v>
      </c>
      <c r="AU399" s="14">
        <v>1.0</v>
      </c>
    </row>
    <row r="400">
      <c r="A400" s="14">
        <v>398.0</v>
      </c>
      <c r="B400">
        <v>1.0</v>
      </c>
      <c r="C400">
        <v>0.0</v>
      </c>
      <c r="D400">
        <v>0.0</v>
      </c>
      <c r="E400">
        <v>0.0</v>
      </c>
      <c r="F400">
        <v>1.0</v>
      </c>
      <c r="G400">
        <v>0.0</v>
      </c>
      <c r="H400" s="14">
        <v>22802.0</v>
      </c>
      <c r="I400" s="14">
        <v>56.0</v>
      </c>
      <c r="J400" s="14">
        <v>7.0</v>
      </c>
      <c r="K400" s="14">
        <v>90.0</v>
      </c>
      <c r="L400" s="14">
        <v>13.0</v>
      </c>
      <c r="M400" s="14">
        <v>20.0</v>
      </c>
      <c r="N400" s="14" t="s">
        <v>327</v>
      </c>
      <c r="O400" s="14">
        <v>1.0</v>
      </c>
      <c r="P400" s="14" t="s">
        <v>89</v>
      </c>
      <c r="R400" t="s">
        <v>89</v>
      </c>
      <c r="S400" t="s">
        <v>130</v>
      </c>
      <c r="T400" s="14">
        <v>1.0</v>
      </c>
      <c r="U400" t="s">
        <v>315</v>
      </c>
      <c r="V400" t="s">
        <v>75</v>
      </c>
      <c r="W400" t="s">
        <v>123</v>
      </c>
      <c r="X400" s="14">
        <v>20.0</v>
      </c>
      <c r="Y400" s="14" t="s">
        <v>2024</v>
      </c>
      <c r="Z400" s="14" t="s">
        <v>114</v>
      </c>
      <c r="AA400">
        <v>0.0</v>
      </c>
      <c r="AB400">
        <v>0.0</v>
      </c>
      <c r="AC400">
        <v>0.0</v>
      </c>
      <c r="AD400">
        <v>0.0</v>
      </c>
      <c r="AE400">
        <v>1.0</v>
      </c>
      <c r="AF400">
        <v>1.0</v>
      </c>
      <c r="AG400">
        <v>0.0</v>
      </c>
      <c r="AH400">
        <v>0.0</v>
      </c>
      <c r="AI400">
        <v>0.0</v>
      </c>
      <c r="AJ400">
        <v>1.0</v>
      </c>
      <c r="AK400" t="s">
        <v>116</v>
      </c>
      <c r="AL400">
        <v>6.0</v>
      </c>
      <c r="AM400">
        <v>3.0</v>
      </c>
      <c r="AN400" s="14">
        <v>12.0</v>
      </c>
      <c r="AO400" s="14" t="s">
        <v>2025</v>
      </c>
      <c r="AP400" t="s">
        <v>101</v>
      </c>
      <c r="AQ400" s="14">
        <v>10.0</v>
      </c>
      <c r="AR400" s="14" t="s">
        <v>2026</v>
      </c>
      <c r="AS400" s="14" t="s">
        <v>2027</v>
      </c>
      <c r="AT400" s="14" t="s">
        <v>2028</v>
      </c>
    </row>
    <row r="401" hidden="1">
      <c r="A401" s="14">
        <v>399.0</v>
      </c>
      <c r="B401">
        <v>0.0</v>
      </c>
      <c r="C401">
        <v>1.0</v>
      </c>
      <c r="D401">
        <v>1.0</v>
      </c>
      <c r="E401">
        <v>1.0</v>
      </c>
      <c r="F401">
        <v>0.0</v>
      </c>
      <c r="G401">
        <v>0.0</v>
      </c>
      <c r="H401" s="14">
        <v>34906.0</v>
      </c>
      <c r="I401" s="14">
        <v>23.0</v>
      </c>
      <c r="J401" s="14">
        <v>5.0</v>
      </c>
      <c r="K401" s="14">
        <v>0.0</v>
      </c>
      <c r="L401" s="14">
        <v>8.0</v>
      </c>
      <c r="M401" s="14">
        <v>10.0</v>
      </c>
      <c r="N401" s="14" t="s">
        <v>134</v>
      </c>
      <c r="O401" s="14">
        <v>1.0</v>
      </c>
      <c r="T401" s="14">
        <v>0.0</v>
      </c>
      <c r="Z401" s="14" t="s">
        <v>236</v>
      </c>
      <c r="AA401">
        <v>0.0</v>
      </c>
      <c r="AB401">
        <v>0.0</v>
      </c>
      <c r="AC401">
        <v>1.0</v>
      </c>
      <c r="AD401">
        <v>0.0</v>
      </c>
      <c r="AE401">
        <v>0.0</v>
      </c>
      <c r="AF401">
        <v>0.0</v>
      </c>
      <c r="AG401">
        <v>0.0</v>
      </c>
      <c r="AH401">
        <v>0.0</v>
      </c>
      <c r="AI401">
        <v>1.0</v>
      </c>
      <c r="AJ401">
        <v>0.0</v>
      </c>
      <c r="AP401" t="s">
        <v>84</v>
      </c>
      <c r="AQ401" s="14">
        <v>8.0</v>
      </c>
      <c r="AR401" s="14" t="s">
        <v>2029</v>
      </c>
      <c r="AS401" s="14" t="s">
        <v>2030</v>
      </c>
      <c r="AT401" s="14" t="s">
        <v>2031</v>
      </c>
      <c r="AU401" s="14">
        <v>1.0</v>
      </c>
    </row>
    <row r="402">
      <c r="A402" s="14">
        <v>400.0</v>
      </c>
      <c r="B402">
        <v>1.0</v>
      </c>
      <c r="C402">
        <v>1.0</v>
      </c>
      <c r="D402">
        <v>0.0</v>
      </c>
      <c r="E402">
        <v>0.0</v>
      </c>
      <c r="F402">
        <v>1.0</v>
      </c>
      <c r="G402">
        <v>0.0</v>
      </c>
      <c r="H402" s="14">
        <v>42940.0</v>
      </c>
      <c r="I402" s="14">
        <v>1.0</v>
      </c>
      <c r="J402" s="14">
        <v>7.0</v>
      </c>
      <c r="K402" s="14">
        <v>30.0</v>
      </c>
      <c r="L402" s="14">
        <v>12.0</v>
      </c>
      <c r="M402" s="14">
        <v>25.0</v>
      </c>
      <c r="N402" s="14" t="s">
        <v>405</v>
      </c>
      <c r="O402" s="14">
        <v>0.0</v>
      </c>
      <c r="P402" s="14" t="s">
        <v>491</v>
      </c>
      <c r="R402" t="s">
        <v>491</v>
      </c>
      <c r="S402" t="s">
        <v>135</v>
      </c>
      <c r="T402" s="14">
        <v>1.0</v>
      </c>
      <c r="U402" t="s">
        <v>577</v>
      </c>
      <c r="V402" t="s">
        <v>75</v>
      </c>
      <c r="W402" t="s">
        <v>407</v>
      </c>
      <c r="X402" s="14">
        <v>6.0</v>
      </c>
      <c r="Y402" s="14" t="s">
        <v>2032</v>
      </c>
      <c r="Z402" s="14" t="s">
        <v>114</v>
      </c>
      <c r="AA402">
        <v>0.0</v>
      </c>
      <c r="AB402">
        <v>0.0</v>
      </c>
      <c r="AC402">
        <v>1.0</v>
      </c>
      <c r="AD402">
        <v>0.0</v>
      </c>
      <c r="AE402">
        <v>0.0</v>
      </c>
      <c r="AF402">
        <v>0.0</v>
      </c>
      <c r="AG402">
        <v>0.0</v>
      </c>
      <c r="AH402">
        <v>0.0</v>
      </c>
      <c r="AI402">
        <v>0.0</v>
      </c>
      <c r="AJ402">
        <v>0.0</v>
      </c>
      <c r="AK402" t="s">
        <v>116</v>
      </c>
      <c r="AL402">
        <v>4.0</v>
      </c>
      <c r="AM402">
        <v>4.0</v>
      </c>
      <c r="AN402" s="14">
        <v>25.0</v>
      </c>
      <c r="AO402" s="14" t="s">
        <v>2033</v>
      </c>
      <c r="AP402" t="s">
        <v>1254</v>
      </c>
      <c r="AQ402" s="14">
        <v>7.0</v>
      </c>
      <c r="AR402" s="14" t="s">
        <v>2034</v>
      </c>
      <c r="AT402" s="14" t="s">
        <v>2035</v>
      </c>
      <c r="AU402" s="14">
        <v>0.0</v>
      </c>
    </row>
    <row r="403">
      <c r="A403" s="14">
        <v>401.0</v>
      </c>
      <c r="B403">
        <v>1.0</v>
      </c>
      <c r="C403">
        <v>1.0</v>
      </c>
      <c r="D403">
        <v>0.0</v>
      </c>
      <c r="E403">
        <v>0.0</v>
      </c>
      <c r="F403">
        <v>1.0</v>
      </c>
      <c r="G403">
        <v>0.0</v>
      </c>
      <c r="H403" s="14">
        <v>27108.0</v>
      </c>
      <c r="I403" s="14">
        <v>44.0</v>
      </c>
      <c r="J403" s="14">
        <v>7.0</v>
      </c>
      <c r="K403" s="14">
        <v>100.0</v>
      </c>
      <c r="L403" s="14">
        <v>11.0</v>
      </c>
      <c r="M403" s="14">
        <v>6.0</v>
      </c>
      <c r="N403" s="14" t="s">
        <v>70</v>
      </c>
      <c r="O403" s="14">
        <v>0.0</v>
      </c>
      <c r="P403" s="14" t="s">
        <v>172</v>
      </c>
      <c r="R403" t="s">
        <v>172</v>
      </c>
      <c r="S403" t="s">
        <v>135</v>
      </c>
      <c r="T403" s="14">
        <v>1.0</v>
      </c>
      <c r="U403" t="s">
        <v>11</v>
      </c>
      <c r="V403" t="s">
        <v>2036</v>
      </c>
      <c r="W403" t="s">
        <v>531</v>
      </c>
      <c r="X403" s="14">
        <v>3.0</v>
      </c>
      <c r="Y403" s="14" t="s">
        <v>2037</v>
      </c>
      <c r="Z403" s="14" t="s">
        <v>78</v>
      </c>
      <c r="AA403">
        <v>0.0</v>
      </c>
      <c r="AB403">
        <v>0.0</v>
      </c>
      <c r="AC403">
        <v>0.0</v>
      </c>
      <c r="AD403">
        <v>1.0</v>
      </c>
      <c r="AE403">
        <v>0.0</v>
      </c>
      <c r="AF403">
        <v>0.0</v>
      </c>
      <c r="AG403">
        <v>0.0</v>
      </c>
      <c r="AH403">
        <v>0.0</v>
      </c>
      <c r="AI403">
        <v>0.0</v>
      </c>
      <c r="AJ403">
        <v>0.0</v>
      </c>
      <c r="AK403" t="s">
        <v>97</v>
      </c>
      <c r="AL403">
        <v>5.0</v>
      </c>
      <c r="AM403">
        <v>5.0</v>
      </c>
      <c r="AN403" s="14">
        <v>130.0</v>
      </c>
      <c r="AO403" s="14" t="s">
        <v>2038</v>
      </c>
      <c r="AP403" t="s">
        <v>101</v>
      </c>
      <c r="AQ403" s="14">
        <v>7.0</v>
      </c>
      <c r="AR403" s="14" t="s">
        <v>2039</v>
      </c>
      <c r="AS403" s="14" t="s">
        <v>2040</v>
      </c>
      <c r="AU403" s="14">
        <v>1.0</v>
      </c>
    </row>
    <row r="404">
      <c r="A404" s="14">
        <v>402.0</v>
      </c>
      <c r="B404">
        <v>0.0</v>
      </c>
      <c r="C404">
        <v>1.0</v>
      </c>
      <c r="D404">
        <v>0.0</v>
      </c>
      <c r="E404">
        <v>0.0</v>
      </c>
      <c r="F404">
        <v>0.0</v>
      </c>
      <c r="G404">
        <v>0.0</v>
      </c>
      <c r="H404" s="14">
        <v>32681.0</v>
      </c>
      <c r="I404" s="14">
        <v>29.0</v>
      </c>
      <c r="J404" s="14">
        <v>7.0</v>
      </c>
      <c r="K404" s="14">
        <v>10.0</v>
      </c>
      <c r="L404" s="14">
        <v>10.0</v>
      </c>
      <c r="M404" s="14">
        <v>15.0</v>
      </c>
      <c r="N404" s="14" t="s">
        <v>167</v>
      </c>
      <c r="O404" s="14">
        <v>1.0</v>
      </c>
      <c r="T404" s="14">
        <v>1.0</v>
      </c>
      <c r="U404" t="s">
        <v>315</v>
      </c>
      <c r="V404" t="s">
        <v>147</v>
      </c>
      <c r="W404" t="s">
        <v>123</v>
      </c>
      <c r="X404" s="14">
        <v>6.0</v>
      </c>
      <c r="Y404" s="14" t="s">
        <v>2041</v>
      </c>
      <c r="Z404" s="14" t="s">
        <v>114</v>
      </c>
      <c r="AA404">
        <v>0.0</v>
      </c>
      <c r="AB404">
        <v>0.0</v>
      </c>
      <c r="AC404">
        <v>0.0</v>
      </c>
      <c r="AD404">
        <v>1.0</v>
      </c>
      <c r="AE404">
        <v>0.0</v>
      </c>
      <c r="AF404">
        <v>0.0</v>
      </c>
      <c r="AG404">
        <v>0.0</v>
      </c>
      <c r="AH404">
        <v>0.0</v>
      </c>
      <c r="AI404">
        <v>0.0</v>
      </c>
      <c r="AJ404">
        <v>0.0</v>
      </c>
      <c r="AK404" t="s">
        <v>79</v>
      </c>
      <c r="AL404">
        <v>4.0</v>
      </c>
      <c r="AM404">
        <v>4.0</v>
      </c>
      <c r="AN404" s="14">
        <v>10.0</v>
      </c>
      <c r="AO404" s="14" t="s">
        <v>2042</v>
      </c>
      <c r="AP404" t="s">
        <v>101</v>
      </c>
      <c r="AQ404" s="14">
        <v>10.0</v>
      </c>
      <c r="AR404" s="14" t="s">
        <v>2043</v>
      </c>
      <c r="AS404" s="14" t="s">
        <v>2044</v>
      </c>
      <c r="AU404" s="14">
        <v>1.0</v>
      </c>
    </row>
    <row r="405">
      <c r="A405" s="14">
        <v>403.0</v>
      </c>
      <c r="B405">
        <v>1.0</v>
      </c>
      <c r="C405">
        <v>1.0</v>
      </c>
      <c r="D405">
        <v>0.0</v>
      </c>
      <c r="E405">
        <v>0.0</v>
      </c>
      <c r="F405">
        <v>1.0</v>
      </c>
      <c r="G405">
        <v>0.0</v>
      </c>
      <c r="H405" s="14">
        <v>31806.0</v>
      </c>
      <c r="I405" s="14">
        <v>31.0</v>
      </c>
      <c r="J405" s="14">
        <v>8.0</v>
      </c>
      <c r="K405" s="14">
        <v>45.0</v>
      </c>
      <c r="L405" s="14">
        <v>12.0</v>
      </c>
      <c r="M405" s="14">
        <v>2.0</v>
      </c>
      <c r="N405" s="14" t="s">
        <v>437</v>
      </c>
      <c r="O405" s="14">
        <v>1.0</v>
      </c>
      <c r="T405" s="14">
        <v>1.0</v>
      </c>
      <c r="U405" t="s">
        <v>213</v>
      </c>
      <c r="V405" t="s">
        <v>75</v>
      </c>
      <c r="W405" t="s">
        <v>228</v>
      </c>
      <c r="X405" s="14">
        <v>2.0</v>
      </c>
      <c r="Y405" s="14" t="s">
        <v>2045</v>
      </c>
      <c r="Z405" s="14" t="s">
        <v>78</v>
      </c>
      <c r="AA405">
        <v>0.0</v>
      </c>
      <c r="AB405">
        <v>0.0</v>
      </c>
      <c r="AC405">
        <v>1.0</v>
      </c>
      <c r="AD405">
        <v>0.0</v>
      </c>
      <c r="AE405">
        <v>0.0</v>
      </c>
      <c r="AF405">
        <v>0.0</v>
      </c>
      <c r="AG405">
        <v>0.0</v>
      </c>
      <c r="AH405">
        <v>0.0</v>
      </c>
      <c r="AI405">
        <v>0.0</v>
      </c>
      <c r="AJ405">
        <v>0.0</v>
      </c>
      <c r="AK405" t="s">
        <v>97</v>
      </c>
      <c r="AL405">
        <v>6.0</v>
      </c>
      <c r="AM405">
        <v>4.0</v>
      </c>
      <c r="AN405" s="14">
        <v>35.0</v>
      </c>
      <c r="AO405" s="14" t="s">
        <v>2046</v>
      </c>
      <c r="AP405" t="s">
        <v>101</v>
      </c>
      <c r="AQ405" s="14">
        <v>9.0</v>
      </c>
      <c r="AR405" s="14" t="s">
        <v>102</v>
      </c>
      <c r="AS405" s="14" t="s">
        <v>2047</v>
      </c>
      <c r="AU405" s="14">
        <v>1.0</v>
      </c>
    </row>
    <row r="406">
      <c r="A406" s="14">
        <v>404.0</v>
      </c>
      <c r="B406">
        <v>1.0</v>
      </c>
      <c r="C406">
        <v>0.0</v>
      </c>
      <c r="D406">
        <v>1.0</v>
      </c>
      <c r="E406">
        <v>1.0</v>
      </c>
      <c r="F406">
        <v>1.0</v>
      </c>
      <c r="G406">
        <v>0.0</v>
      </c>
      <c r="H406" s="14">
        <v>33365.0</v>
      </c>
      <c r="I406" s="14">
        <v>27.0</v>
      </c>
      <c r="J406" s="14">
        <v>7.0</v>
      </c>
      <c r="K406" s="14">
        <v>60.0</v>
      </c>
      <c r="L406" s="14">
        <v>8.0</v>
      </c>
      <c r="M406" s="14">
        <v>2.0</v>
      </c>
      <c r="N406" s="14" t="s">
        <v>405</v>
      </c>
      <c r="O406" s="14">
        <v>0.0</v>
      </c>
      <c r="P406" s="14" t="s">
        <v>89</v>
      </c>
      <c r="R406" t="s">
        <v>89</v>
      </c>
      <c r="S406" t="s">
        <v>72</v>
      </c>
      <c r="T406" s="14">
        <v>1.0</v>
      </c>
      <c r="U406" t="s">
        <v>259</v>
      </c>
      <c r="V406" t="s">
        <v>451</v>
      </c>
      <c r="W406" t="s">
        <v>605</v>
      </c>
      <c r="X406" s="14">
        <v>2.0</v>
      </c>
      <c r="Y406" s="14" t="s">
        <v>2048</v>
      </c>
      <c r="Z406" s="14" t="s">
        <v>78</v>
      </c>
      <c r="AA406">
        <v>0.0</v>
      </c>
      <c r="AB406">
        <v>0.0</v>
      </c>
      <c r="AC406">
        <v>0.0</v>
      </c>
      <c r="AD406">
        <v>0.0</v>
      </c>
      <c r="AE406">
        <v>1.0</v>
      </c>
      <c r="AF406">
        <v>0.0</v>
      </c>
      <c r="AG406">
        <v>0.0</v>
      </c>
      <c r="AH406">
        <v>0.0</v>
      </c>
      <c r="AI406">
        <v>0.0</v>
      </c>
      <c r="AJ406">
        <v>0.0</v>
      </c>
      <c r="AK406" t="s">
        <v>116</v>
      </c>
      <c r="AL406">
        <v>5.0</v>
      </c>
      <c r="AM406">
        <v>3.0</v>
      </c>
      <c r="AN406" s="14">
        <v>10.0</v>
      </c>
      <c r="AO406" s="14" t="s">
        <v>2049</v>
      </c>
      <c r="AP406" t="s">
        <v>101</v>
      </c>
      <c r="AQ406" s="14">
        <v>10.0</v>
      </c>
      <c r="AR406" s="14" t="s">
        <v>2050</v>
      </c>
      <c r="AS406" s="14" t="s">
        <v>2051</v>
      </c>
      <c r="AT406" s="14" t="s">
        <v>2052</v>
      </c>
      <c r="AU406" s="14">
        <v>1.0</v>
      </c>
    </row>
    <row r="407">
      <c r="A407" s="14">
        <v>405.0</v>
      </c>
      <c r="B407">
        <v>0.0</v>
      </c>
      <c r="C407">
        <v>0.0</v>
      </c>
      <c r="D407">
        <v>0.0</v>
      </c>
      <c r="E407">
        <v>1.0</v>
      </c>
      <c r="F407">
        <v>1.0</v>
      </c>
      <c r="G407">
        <v>0.0</v>
      </c>
      <c r="H407" s="14">
        <v>35212.0</v>
      </c>
      <c r="I407" s="14">
        <v>22.0</v>
      </c>
      <c r="J407" s="14">
        <v>4.0</v>
      </c>
      <c r="K407" s="14">
        <v>10.0</v>
      </c>
      <c r="L407" s="14">
        <v>10.0</v>
      </c>
      <c r="M407" s="14">
        <v>14.0</v>
      </c>
      <c r="N407" s="14" t="s">
        <v>134</v>
      </c>
      <c r="O407" s="14">
        <v>0.0</v>
      </c>
      <c r="P407" s="14" t="s">
        <v>89</v>
      </c>
      <c r="R407" t="s">
        <v>89</v>
      </c>
      <c r="S407" t="s">
        <v>130</v>
      </c>
      <c r="T407" s="14">
        <v>0.0</v>
      </c>
      <c r="Z407" s="14" t="s">
        <v>78</v>
      </c>
      <c r="AA407">
        <v>0.0</v>
      </c>
      <c r="AB407">
        <v>0.0</v>
      </c>
      <c r="AC407">
        <v>0.0</v>
      </c>
      <c r="AD407">
        <v>1.0</v>
      </c>
      <c r="AE407">
        <v>0.0</v>
      </c>
      <c r="AF407">
        <v>0.0</v>
      </c>
      <c r="AG407">
        <v>0.0</v>
      </c>
      <c r="AH407">
        <v>0.0</v>
      </c>
      <c r="AI407">
        <v>0.0</v>
      </c>
      <c r="AJ407">
        <v>0.0</v>
      </c>
      <c r="AK407" t="s">
        <v>97</v>
      </c>
      <c r="AL407">
        <v>30.0</v>
      </c>
      <c r="AM407">
        <v>6.0</v>
      </c>
      <c r="AN407" s="14">
        <v>25.0</v>
      </c>
      <c r="AO407" s="14" t="s">
        <v>2053</v>
      </c>
      <c r="AP407" t="s">
        <v>84</v>
      </c>
      <c r="AQ407" s="14">
        <v>9.0</v>
      </c>
      <c r="AR407" s="14" t="s">
        <v>2054</v>
      </c>
      <c r="AS407" s="14" t="s">
        <v>2055</v>
      </c>
      <c r="AU407" s="14">
        <v>1.0</v>
      </c>
    </row>
    <row r="408">
      <c r="A408" s="14">
        <v>406.0</v>
      </c>
      <c r="B408">
        <v>1.0</v>
      </c>
      <c r="C408">
        <v>0.0</v>
      </c>
      <c r="D408">
        <v>0.0</v>
      </c>
      <c r="E408">
        <v>0.0</v>
      </c>
      <c r="F408">
        <v>1.0</v>
      </c>
      <c r="G408">
        <v>0.0</v>
      </c>
      <c r="H408" s="14">
        <v>30925.0</v>
      </c>
      <c r="I408" s="14">
        <v>34.0</v>
      </c>
      <c r="J408" s="14">
        <v>8.0</v>
      </c>
      <c r="K408" s="14">
        <v>60.0</v>
      </c>
      <c r="L408" s="14">
        <v>10.0</v>
      </c>
      <c r="M408" s="14">
        <v>20.0</v>
      </c>
      <c r="N408" s="14" t="s">
        <v>70</v>
      </c>
      <c r="O408" s="14">
        <v>0.0</v>
      </c>
      <c r="P408" s="14" t="s">
        <v>89</v>
      </c>
      <c r="R408" t="s">
        <v>89</v>
      </c>
      <c r="S408" t="s">
        <v>90</v>
      </c>
      <c r="T408" s="14">
        <v>1.0</v>
      </c>
      <c r="U408" t="s">
        <v>91</v>
      </c>
      <c r="V408" t="s">
        <v>147</v>
      </c>
      <c r="W408" t="s">
        <v>76</v>
      </c>
      <c r="X408" s="14">
        <v>6.0</v>
      </c>
      <c r="Y408" s="14" t="s">
        <v>2056</v>
      </c>
      <c r="Z408" s="14" t="s">
        <v>114</v>
      </c>
      <c r="AA408">
        <v>0.0</v>
      </c>
      <c r="AB408">
        <v>0.0</v>
      </c>
      <c r="AC408">
        <v>0.0</v>
      </c>
      <c r="AD408">
        <v>0.0</v>
      </c>
      <c r="AE408">
        <v>0.0</v>
      </c>
      <c r="AF408">
        <v>1.0</v>
      </c>
      <c r="AG408">
        <v>0.0</v>
      </c>
      <c r="AH408">
        <v>0.0</v>
      </c>
      <c r="AI408">
        <v>0.0</v>
      </c>
      <c r="AJ408">
        <v>0.0</v>
      </c>
      <c r="AK408" t="s">
        <v>97</v>
      </c>
      <c r="AL408">
        <v>3.0</v>
      </c>
      <c r="AM408">
        <v>5.0</v>
      </c>
      <c r="AN408" s="14">
        <v>6.0</v>
      </c>
      <c r="AO408" s="14" t="s">
        <v>2057</v>
      </c>
      <c r="AP408" t="s">
        <v>101</v>
      </c>
      <c r="AQ408" s="14">
        <v>8.0</v>
      </c>
      <c r="AR408" s="14" t="s">
        <v>2058</v>
      </c>
      <c r="AU408" s="14">
        <v>0.0</v>
      </c>
    </row>
    <row r="409">
      <c r="A409" s="14">
        <v>407.0</v>
      </c>
      <c r="B409">
        <v>0.0</v>
      </c>
      <c r="C409">
        <v>1.0</v>
      </c>
      <c r="D409">
        <v>0.0</v>
      </c>
      <c r="E409">
        <v>0.0</v>
      </c>
      <c r="F409">
        <v>1.0</v>
      </c>
      <c r="G409">
        <v>0.0</v>
      </c>
      <c r="H409" s="14">
        <v>33438.0</v>
      </c>
      <c r="I409" s="14">
        <v>27.0</v>
      </c>
      <c r="J409" s="14">
        <v>6.0</v>
      </c>
      <c r="K409" s="14">
        <v>50.0</v>
      </c>
      <c r="L409" s="14">
        <v>12.0</v>
      </c>
      <c r="M409" s="14">
        <v>2.0</v>
      </c>
      <c r="N409" s="14" t="s">
        <v>106</v>
      </c>
      <c r="O409" s="14">
        <v>0.0</v>
      </c>
      <c r="P409" s="14" t="s">
        <v>89</v>
      </c>
      <c r="R409" t="s">
        <v>89</v>
      </c>
      <c r="S409" t="s">
        <v>72</v>
      </c>
      <c r="T409" s="14">
        <v>1.0</v>
      </c>
      <c r="U409" t="s">
        <v>315</v>
      </c>
      <c r="V409" t="s">
        <v>111</v>
      </c>
      <c r="W409" t="s">
        <v>760</v>
      </c>
      <c r="X409" s="14">
        <v>3.0</v>
      </c>
      <c r="Y409" s="14" t="s">
        <v>2059</v>
      </c>
      <c r="Z409" s="14" t="s">
        <v>78</v>
      </c>
      <c r="AA409">
        <v>0.0</v>
      </c>
      <c r="AB409">
        <v>0.0</v>
      </c>
      <c r="AC409">
        <v>0.0</v>
      </c>
      <c r="AD409">
        <v>1.0</v>
      </c>
      <c r="AE409">
        <v>0.0</v>
      </c>
      <c r="AF409">
        <v>0.0</v>
      </c>
      <c r="AG409">
        <v>0.0</v>
      </c>
      <c r="AH409">
        <v>0.0</v>
      </c>
      <c r="AI409">
        <v>0.0</v>
      </c>
      <c r="AJ409">
        <v>0.0</v>
      </c>
      <c r="AK409" t="s">
        <v>116</v>
      </c>
      <c r="AL409">
        <v>6.0</v>
      </c>
      <c r="AM409">
        <v>6.0</v>
      </c>
      <c r="AN409" s="14">
        <v>220.0</v>
      </c>
      <c r="AO409" s="14" t="s">
        <v>2060</v>
      </c>
      <c r="AP409" t="s">
        <v>84</v>
      </c>
      <c r="AQ409" s="14">
        <v>10.0</v>
      </c>
      <c r="AR409" s="14" t="s">
        <v>2061</v>
      </c>
      <c r="AS409" s="14" t="s">
        <v>2062</v>
      </c>
      <c r="AU409" s="14">
        <v>0.0</v>
      </c>
    </row>
    <row r="410">
      <c r="A410" s="14">
        <v>408.0</v>
      </c>
      <c r="B410">
        <v>0.0</v>
      </c>
      <c r="C410">
        <v>0.0</v>
      </c>
      <c r="D410">
        <v>1.0</v>
      </c>
      <c r="E410">
        <v>1.0</v>
      </c>
      <c r="F410">
        <v>1.0</v>
      </c>
      <c r="G410">
        <v>0.0</v>
      </c>
      <c r="H410" s="14">
        <v>32595.0</v>
      </c>
      <c r="I410" s="14">
        <v>29.0</v>
      </c>
      <c r="J410" s="14">
        <v>7.0</v>
      </c>
      <c r="K410" s="14">
        <v>180.0</v>
      </c>
      <c r="L410" s="14">
        <v>8.0</v>
      </c>
      <c r="M410" s="14">
        <v>30.0</v>
      </c>
      <c r="N410" s="14" t="s">
        <v>192</v>
      </c>
      <c r="O410" s="14">
        <v>0.0</v>
      </c>
      <c r="P410" s="14" t="s">
        <v>71</v>
      </c>
      <c r="R410" t="s">
        <v>71</v>
      </c>
      <c r="S410" t="s">
        <v>72</v>
      </c>
      <c r="T410" s="14">
        <v>1.0</v>
      </c>
      <c r="U410" t="s">
        <v>259</v>
      </c>
      <c r="V410" t="s">
        <v>147</v>
      </c>
      <c r="W410" t="s">
        <v>531</v>
      </c>
      <c r="X410" s="14">
        <v>2.0</v>
      </c>
      <c r="Y410" s="14" t="s">
        <v>2063</v>
      </c>
      <c r="Z410" s="14" t="s">
        <v>114</v>
      </c>
      <c r="AA410">
        <v>0.0</v>
      </c>
      <c r="AB410">
        <v>0.0</v>
      </c>
      <c r="AC410">
        <v>0.0</v>
      </c>
      <c r="AD410">
        <v>0.0</v>
      </c>
      <c r="AE410">
        <v>0.0</v>
      </c>
      <c r="AF410">
        <v>1.0</v>
      </c>
      <c r="AG410">
        <v>0.0</v>
      </c>
      <c r="AH410">
        <v>0.0</v>
      </c>
      <c r="AI410">
        <v>0.0</v>
      </c>
      <c r="AJ410">
        <v>0.0</v>
      </c>
      <c r="AK410" t="s">
        <v>97</v>
      </c>
      <c r="AL410">
        <v>4.0</v>
      </c>
      <c r="AM410">
        <v>3.0</v>
      </c>
      <c r="AN410" s="14">
        <v>10.0</v>
      </c>
      <c r="AO410" s="14" t="s">
        <v>2064</v>
      </c>
      <c r="AP410" t="s">
        <v>101</v>
      </c>
      <c r="AQ410" s="14">
        <v>9.0</v>
      </c>
      <c r="AR410" s="14" t="s">
        <v>2065</v>
      </c>
      <c r="AS410" s="14" t="s">
        <v>2066</v>
      </c>
      <c r="AU410" s="14">
        <v>1.0</v>
      </c>
    </row>
    <row r="411">
      <c r="A411" s="14">
        <v>409.0</v>
      </c>
      <c r="B411">
        <v>0.0</v>
      </c>
      <c r="C411">
        <v>0.0</v>
      </c>
      <c r="D411">
        <v>0.0</v>
      </c>
      <c r="E411">
        <v>0.0</v>
      </c>
      <c r="F411">
        <v>1.0</v>
      </c>
      <c r="G411">
        <v>0.0</v>
      </c>
      <c r="I411" s="14"/>
      <c r="J411" s="14">
        <v>45.0</v>
      </c>
      <c r="K411" s="14">
        <v>180.0</v>
      </c>
      <c r="L411" s="14">
        <v>6.0</v>
      </c>
      <c r="M411" s="14">
        <v>5.0</v>
      </c>
      <c r="N411" s="14" t="s">
        <v>437</v>
      </c>
      <c r="O411" s="14">
        <v>0.0</v>
      </c>
      <c r="P411" s="14" t="s">
        <v>491</v>
      </c>
      <c r="R411" t="s">
        <v>491</v>
      </c>
      <c r="S411" t="s">
        <v>130</v>
      </c>
      <c r="T411" s="14">
        <v>1.0</v>
      </c>
      <c r="U411" t="s">
        <v>224</v>
      </c>
      <c r="V411" t="s">
        <v>122</v>
      </c>
      <c r="W411" t="s">
        <v>531</v>
      </c>
      <c r="X411" s="14">
        <v>27.0</v>
      </c>
      <c r="Y411" s="14" t="s">
        <v>2067</v>
      </c>
      <c r="Z411" s="14" t="s">
        <v>114</v>
      </c>
      <c r="AA411">
        <v>0.0</v>
      </c>
      <c r="AB411">
        <v>0.0</v>
      </c>
      <c r="AC411">
        <v>0.0</v>
      </c>
      <c r="AD411">
        <v>1.0</v>
      </c>
      <c r="AE411">
        <v>0.0</v>
      </c>
      <c r="AF411">
        <v>0.0</v>
      </c>
      <c r="AG411">
        <v>0.0</v>
      </c>
      <c r="AH411">
        <v>0.0</v>
      </c>
      <c r="AI411">
        <v>0.0</v>
      </c>
      <c r="AJ411">
        <v>0.0</v>
      </c>
      <c r="AK411" t="s">
        <v>97</v>
      </c>
      <c r="AL411">
        <v>6.0</v>
      </c>
      <c r="AM411">
        <v>6.0</v>
      </c>
      <c r="AN411" s="14">
        <v>20.0</v>
      </c>
      <c r="AO411" s="14" t="s">
        <v>2068</v>
      </c>
      <c r="AP411" t="s">
        <v>101</v>
      </c>
      <c r="AQ411" s="14">
        <v>10.0</v>
      </c>
      <c r="AR411" s="14" t="s">
        <v>2069</v>
      </c>
      <c r="AS411" s="14" t="s">
        <v>2070</v>
      </c>
      <c r="AU411" s="14">
        <v>0.0</v>
      </c>
    </row>
    <row r="412">
      <c r="A412" s="14">
        <v>410.0</v>
      </c>
      <c r="B412">
        <v>0.0</v>
      </c>
      <c r="C412">
        <v>1.0</v>
      </c>
      <c r="D412">
        <v>0.0</v>
      </c>
      <c r="E412">
        <v>0.0</v>
      </c>
      <c r="F412">
        <v>1.0</v>
      </c>
      <c r="G412">
        <v>0.0</v>
      </c>
      <c r="H412" s="14">
        <v>25410.0</v>
      </c>
      <c r="I412" s="14">
        <v>49.0</v>
      </c>
      <c r="J412" s="14">
        <v>7.0</v>
      </c>
      <c r="K412" s="14">
        <v>90.0</v>
      </c>
      <c r="L412" s="14">
        <v>9.0</v>
      </c>
      <c r="M412" s="14">
        <v>5.0</v>
      </c>
      <c r="N412" s="14" t="s">
        <v>120</v>
      </c>
      <c r="O412" s="14">
        <v>1.0</v>
      </c>
      <c r="T412" s="14">
        <v>1.0</v>
      </c>
      <c r="U412" t="s">
        <v>315</v>
      </c>
      <c r="V412" t="s">
        <v>111</v>
      </c>
      <c r="W412" t="s">
        <v>123</v>
      </c>
      <c r="X412" s="14">
        <v>21.0</v>
      </c>
      <c r="Z412" s="14" t="s">
        <v>78</v>
      </c>
      <c r="AA412">
        <v>0.0</v>
      </c>
      <c r="AB412">
        <v>0.0</v>
      </c>
      <c r="AC412">
        <v>0.0</v>
      </c>
      <c r="AD412">
        <v>0.0</v>
      </c>
      <c r="AE412">
        <v>0.0</v>
      </c>
      <c r="AF412">
        <v>1.0</v>
      </c>
      <c r="AG412">
        <v>0.0</v>
      </c>
      <c r="AH412">
        <v>0.0</v>
      </c>
      <c r="AI412">
        <v>0.0</v>
      </c>
      <c r="AJ412">
        <v>0.0</v>
      </c>
      <c r="AK412" t="s">
        <v>97</v>
      </c>
      <c r="AL412">
        <v>5.0</v>
      </c>
      <c r="AM412">
        <v>5.0</v>
      </c>
      <c r="AN412" s="14">
        <v>36.0</v>
      </c>
      <c r="AO412" s="14" t="s">
        <v>2071</v>
      </c>
      <c r="AP412" t="s">
        <v>101</v>
      </c>
      <c r="AQ412" s="14">
        <v>7.0</v>
      </c>
      <c r="AR412" s="14" t="s">
        <v>2072</v>
      </c>
      <c r="AS412" s="14" t="s">
        <v>2073</v>
      </c>
      <c r="AT412" s="14" t="s">
        <v>2074</v>
      </c>
      <c r="AU412" s="14">
        <v>0.0</v>
      </c>
    </row>
    <row r="413">
      <c r="A413" s="14">
        <v>411.0</v>
      </c>
      <c r="B413">
        <v>0.0</v>
      </c>
      <c r="C413">
        <v>1.0</v>
      </c>
      <c r="D413">
        <v>0.0</v>
      </c>
      <c r="E413">
        <v>0.0</v>
      </c>
      <c r="F413">
        <v>1.0</v>
      </c>
      <c r="G413">
        <v>0.0</v>
      </c>
      <c r="H413" s="14">
        <v>32166.0</v>
      </c>
      <c r="I413" s="14">
        <v>30.0</v>
      </c>
      <c r="J413" s="14">
        <v>7.0</v>
      </c>
      <c r="K413" s="14">
        <v>40.0</v>
      </c>
      <c r="L413" s="14">
        <v>10.0</v>
      </c>
      <c r="M413" s="14">
        <v>12.0</v>
      </c>
      <c r="N413" s="14" t="s">
        <v>87</v>
      </c>
      <c r="O413" s="14">
        <v>0.0</v>
      </c>
      <c r="P413" s="14" t="s">
        <v>71</v>
      </c>
      <c r="R413" t="s">
        <v>71</v>
      </c>
      <c r="S413" t="s">
        <v>130</v>
      </c>
      <c r="T413" s="14">
        <v>1.0</v>
      </c>
      <c r="U413" t="s">
        <v>224</v>
      </c>
      <c r="V413" t="s">
        <v>75</v>
      </c>
      <c r="W413" t="s">
        <v>457</v>
      </c>
      <c r="X413" s="14">
        <v>3.0</v>
      </c>
      <c r="Y413" s="14" t="s">
        <v>2075</v>
      </c>
      <c r="Z413" s="14" t="s">
        <v>96</v>
      </c>
      <c r="AA413">
        <v>0.0</v>
      </c>
      <c r="AB413">
        <v>0.0</v>
      </c>
      <c r="AC413">
        <v>0.0</v>
      </c>
      <c r="AD413">
        <v>0.0</v>
      </c>
      <c r="AE413">
        <v>1.0</v>
      </c>
      <c r="AF413">
        <v>0.0</v>
      </c>
      <c r="AG413">
        <v>0.0</v>
      </c>
      <c r="AH413">
        <v>0.0</v>
      </c>
      <c r="AI413">
        <v>0.0</v>
      </c>
      <c r="AJ413">
        <v>0.0</v>
      </c>
      <c r="AK413" t="s">
        <v>79</v>
      </c>
      <c r="AL413">
        <v>4.0</v>
      </c>
      <c r="AM413">
        <v>3.0</v>
      </c>
      <c r="AN413" s="14">
        <v>5.0</v>
      </c>
      <c r="AO413" s="14" t="s">
        <v>2076</v>
      </c>
      <c r="AP413" t="s">
        <v>101</v>
      </c>
      <c r="AQ413" s="14">
        <v>10.0</v>
      </c>
      <c r="AR413" s="14" t="s">
        <v>2077</v>
      </c>
      <c r="AS413" s="14" t="s">
        <v>2078</v>
      </c>
      <c r="AU413" s="14">
        <v>1.0</v>
      </c>
    </row>
    <row r="414">
      <c r="A414" s="14">
        <v>412.0</v>
      </c>
      <c r="B414">
        <v>0.0</v>
      </c>
      <c r="C414">
        <v>1.0</v>
      </c>
      <c r="D414">
        <v>0.0</v>
      </c>
      <c r="E414">
        <v>0.0</v>
      </c>
      <c r="F414">
        <v>0.0</v>
      </c>
      <c r="G414">
        <v>0.0</v>
      </c>
      <c r="H414" s="14">
        <v>33916.0</v>
      </c>
      <c r="I414" s="14">
        <v>25.0</v>
      </c>
      <c r="J414" s="14">
        <v>7.0</v>
      </c>
      <c r="K414" s="14">
        <v>40.0</v>
      </c>
      <c r="L414" s="14">
        <v>10.0</v>
      </c>
      <c r="M414" s="14">
        <v>10.0</v>
      </c>
      <c r="N414" s="14" t="s">
        <v>87</v>
      </c>
      <c r="O414" s="14">
        <v>0.0</v>
      </c>
      <c r="P414" s="14" t="s">
        <v>71</v>
      </c>
      <c r="R414" t="s">
        <v>71</v>
      </c>
      <c r="S414" t="s">
        <v>135</v>
      </c>
      <c r="T414" s="14">
        <v>1.0</v>
      </c>
      <c r="U414" t="s">
        <v>315</v>
      </c>
      <c r="V414" t="s">
        <v>111</v>
      </c>
      <c r="W414" t="s">
        <v>123</v>
      </c>
      <c r="X414" s="14">
        <v>3.0</v>
      </c>
      <c r="Y414" s="14" t="s">
        <v>2079</v>
      </c>
      <c r="Z414" s="14" t="s">
        <v>78</v>
      </c>
      <c r="AA414">
        <v>0.0</v>
      </c>
      <c r="AB414">
        <v>0.0</v>
      </c>
      <c r="AC414">
        <v>0.0</v>
      </c>
      <c r="AD414">
        <v>0.0</v>
      </c>
      <c r="AE414">
        <v>1.0</v>
      </c>
      <c r="AF414">
        <v>0.0</v>
      </c>
      <c r="AG414">
        <v>0.0</v>
      </c>
      <c r="AH414">
        <v>0.0</v>
      </c>
      <c r="AI414">
        <v>0.0</v>
      </c>
      <c r="AJ414">
        <v>0.0</v>
      </c>
      <c r="AK414" t="s">
        <v>97</v>
      </c>
      <c r="AL414">
        <v>8.0</v>
      </c>
      <c r="AM414">
        <v>3.0</v>
      </c>
      <c r="AN414" s="14">
        <v>12.0</v>
      </c>
      <c r="AO414" s="14" t="s">
        <v>2080</v>
      </c>
      <c r="AP414" t="s">
        <v>101</v>
      </c>
      <c r="AQ414" s="14">
        <v>7.0</v>
      </c>
      <c r="AR414" s="14" t="s">
        <v>2081</v>
      </c>
      <c r="AS414" s="14" t="s">
        <v>2082</v>
      </c>
      <c r="AT414" s="14" t="s">
        <v>202</v>
      </c>
      <c r="AU414" s="14">
        <v>1.0</v>
      </c>
    </row>
    <row r="415">
      <c r="A415" s="14">
        <v>413.0</v>
      </c>
      <c r="B415">
        <v>0.0</v>
      </c>
      <c r="C415">
        <v>1.0</v>
      </c>
      <c r="D415">
        <v>0.0</v>
      </c>
      <c r="E415">
        <v>0.0</v>
      </c>
      <c r="F415">
        <v>1.0</v>
      </c>
      <c r="G415">
        <v>0.0</v>
      </c>
      <c r="H415" s="14">
        <v>33630.0</v>
      </c>
      <c r="I415" s="14">
        <v>26.0</v>
      </c>
      <c r="J415" s="14">
        <v>7.0</v>
      </c>
      <c r="K415" s="14">
        <v>30.0</v>
      </c>
      <c r="L415" s="14">
        <v>10.0</v>
      </c>
      <c r="M415" s="14">
        <v>20.0</v>
      </c>
      <c r="N415" s="14" t="s">
        <v>327</v>
      </c>
      <c r="O415" s="14">
        <v>0.0</v>
      </c>
      <c r="P415" s="14" t="s">
        <v>71</v>
      </c>
      <c r="R415" t="s">
        <v>71</v>
      </c>
      <c r="S415" t="s">
        <v>130</v>
      </c>
      <c r="T415" s="14">
        <v>1.0</v>
      </c>
      <c r="U415" t="s">
        <v>315</v>
      </c>
      <c r="V415" t="s">
        <v>111</v>
      </c>
      <c r="W415" t="s">
        <v>123</v>
      </c>
      <c r="X415" s="14">
        <v>6.0</v>
      </c>
      <c r="Y415" s="14" t="s">
        <v>1622</v>
      </c>
      <c r="Z415" s="14" t="s">
        <v>114</v>
      </c>
      <c r="AA415">
        <v>0.0</v>
      </c>
      <c r="AB415">
        <v>0.0</v>
      </c>
      <c r="AC415">
        <v>0.0</v>
      </c>
      <c r="AD415">
        <v>0.0</v>
      </c>
      <c r="AE415">
        <v>0.0</v>
      </c>
      <c r="AF415">
        <v>1.0</v>
      </c>
      <c r="AG415">
        <v>0.0</v>
      </c>
      <c r="AH415">
        <v>0.0</v>
      </c>
      <c r="AI415">
        <v>0.0</v>
      </c>
      <c r="AJ415">
        <v>0.0</v>
      </c>
      <c r="AK415" t="s">
        <v>97</v>
      </c>
      <c r="AL415">
        <v>15.0</v>
      </c>
      <c r="AM415">
        <v>4.0</v>
      </c>
      <c r="AN415" s="14">
        <v>8.0</v>
      </c>
      <c r="AO415" s="14" t="s">
        <v>2083</v>
      </c>
      <c r="AP415" t="s">
        <v>101</v>
      </c>
      <c r="AQ415" s="14">
        <v>10.0</v>
      </c>
      <c r="AR415" s="14" t="s">
        <v>2084</v>
      </c>
      <c r="AS415" s="14" t="s">
        <v>2085</v>
      </c>
      <c r="AT415" s="14" t="s">
        <v>2086</v>
      </c>
      <c r="AU415" s="14">
        <v>1.0</v>
      </c>
    </row>
    <row r="416">
      <c r="A416" s="14">
        <v>414.0</v>
      </c>
      <c r="B416">
        <v>0.0</v>
      </c>
      <c r="C416">
        <v>1.0</v>
      </c>
      <c r="D416">
        <v>0.0</v>
      </c>
      <c r="E416">
        <v>0.0</v>
      </c>
      <c r="F416">
        <v>0.0</v>
      </c>
      <c r="G416">
        <v>0.0</v>
      </c>
      <c r="H416" s="14">
        <v>33369.0</v>
      </c>
      <c r="I416" s="14">
        <v>27.0</v>
      </c>
      <c r="J416" s="14">
        <v>7.0</v>
      </c>
      <c r="K416" s="14">
        <v>60.0</v>
      </c>
      <c r="L416" s="14">
        <v>12.0</v>
      </c>
      <c r="M416" s="14">
        <v>10.0</v>
      </c>
      <c r="N416" s="14" t="s">
        <v>87</v>
      </c>
      <c r="O416" s="14">
        <v>0.0</v>
      </c>
      <c r="P416" s="14" t="s">
        <v>71</v>
      </c>
      <c r="R416" t="s">
        <v>71</v>
      </c>
      <c r="S416" t="s">
        <v>72</v>
      </c>
      <c r="T416" s="14">
        <v>1.0</v>
      </c>
      <c r="U416" t="s">
        <v>213</v>
      </c>
      <c r="V416" t="s">
        <v>111</v>
      </c>
      <c r="W416" t="s">
        <v>333</v>
      </c>
      <c r="X416" s="14">
        <v>2.0</v>
      </c>
      <c r="Y416" s="14" t="s">
        <v>567</v>
      </c>
      <c r="Z416" s="14" t="s">
        <v>114</v>
      </c>
      <c r="AA416">
        <v>0.0</v>
      </c>
      <c r="AB416">
        <v>0.0</v>
      </c>
      <c r="AC416">
        <v>0.0</v>
      </c>
      <c r="AD416">
        <v>1.0</v>
      </c>
      <c r="AE416">
        <v>0.0</v>
      </c>
      <c r="AF416">
        <v>0.0</v>
      </c>
      <c r="AG416">
        <v>0.0</v>
      </c>
      <c r="AH416">
        <v>0.0</v>
      </c>
      <c r="AI416">
        <v>0.0</v>
      </c>
      <c r="AJ416">
        <v>0.0</v>
      </c>
      <c r="AK416" t="s">
        <v>116</v>
      </c>
      <c r="AL416">
        <v>3.0</v>
      </c>
      <c r="AM416">
        <v>2.0</v>
      </c>
      <c r="AN416" s="14">
        <v>4.0</v>
      </c>
      <c r="AO416" s="14" t="s">
        <v>2087</v>
      </c>
      <c r="AP416" t="s">
        <v>84</v>
      </c>
      <c r="AQ416" s="14">
        <v>9.0</v>
      </c>
      <c r="AR416" s="14" t="s">
        <v>2088</v>
      </c>
      <c r="AS416" s="14" t="s">
        <v>2089</v>
      </c>
      <c r="AT416" s="14" t="s">
        <v>2090</v>
      </c>
      <c r="AU416" s="14">
        <v>0.0</v>
      </c>
    </row>
    <row r="417">
      <c r="A417" s="14">
        <v>415.0</v>
      </c>
      <c r="B417">
        <v>1.0</v>
      </c>
      <c r="C417">
        <v>0.0</v>
      </c>
      <c r="D417">
        <v>0.0</v>
      </c>
      <c r="E417">
        <v>0.0</v>
      </c>
      <c r="F417">
        <v>0.0</v>
      </c>
      <c r="G417">
        <v>0.0</v>
      </c>
      <c r="H417" s="14">
        <v>35421.0</v>
      </c>
      <c r="I417" s="14">
        <v>21.0</v>
      </c>
      <c r="J417" s="14">
        <v>5.0</v>
      </c>
      <c r="K417" s="14">
        <v>60.0</v>
      </c>
      <c r="L417" s="14">
        <v>8.0</v>
      </c>
      <c r="M417" s="14">
        <v>2.0</v>
      </c>
      <c r="N417" s="14" t="s">
        <v>134</v>
      </c>
      <c r="O417" s="14">
        <v>1.0</v>
      </c>
      <c r="T417" s="14">
        <v>0.0</v>
      </c>
      <c r="Z417" s="14" t="s">
        <v>236</v>
      </c>
      <c r="AA417">
        <v>0.0</v>
      </c>
      <c r="AB417">
        <v>0.0</v>
      </c>
      <c r="AC417">
        <v>1.0</v>
      </c>
      <c r="AD417">
        <v>0.0</v>
      </c>
      <c r="AE417">
        <v>0.0</v>
      </c>
      <c r="AF417">
        <v>0.0</v>
      </c>
      <c r="AG417">
        <v>0.0</v>
      </c>
      <c r="AH417">
        <v>0.0</v>
      </c>
      <c r="AI417">
        <v>0.0</v>
      </c>
      <c r="AJ417">
        <v>0.0</v>
      </c>
      <c r="AK417" t="s">
        <v>79</v>
      </c>
      <c r="AL417">
        <v>5.0</v>
      </c>
      <c r="AM417">
        <v>6.0</v>
      </c>
      <c r="AN417" s="14">
        <v>72.0</v>
      </c>
      <c r="AO417" s="14" t="s">
        <v>2091</v>
      </c>
      <c r="AP417" t="s">
        <v>101</v>
      </c>
      <c r="AQ417" s="14">
        <v>10.0</v>
      </c>
      <c r="AR417" s="14" t="s">
        <v>2092</v>
      </c>
      <c r="AS417" s="14" t="s">
        <v>2093</v>
      </c>
      <c r="AT417" s="14" t="s">
        <v>2094</v>
      </c>
      <c r="AU417" s="14">
        <v>1.0</v>
      </c>
    </row>
    <row r="418">
      <c r="A418" s="14">
        <v>416.0</v>
      </c>
      <c r="B418">
        <v>1.0</v>
      </c>
      <c r="C418">
        <v>1.0</v>
      </c>
      <c r="D418">
        <v>0.0</v>
      </c>
      <c r="E418">
        <v>0.0</v>
      </c>
      <c r="F418">
        <v>1.0</v>
      </c>
      <c r="G418">
        <v>0.0</v>
      </c>
      <c r="H418" s="14">
        <v>31277.0</v>
      </c>
      <c r="I418" s="14">
        <v>33.0</v>
      </c>
      <c r="J418" s="14">
        <v>8.0</v>
      </c>
      <c r="K418" s="14">
        <v>30.0</v>
      </c>
      <c r="L418" s="14">
        <v>8.0</v>
      </c>
      <c r="M418" s="14">
        <v>3.0</v>
      </c>
      <c r="N418" s="14" t="s">
        <v>167</v>
      </c>
      <c r="O418" s="14">
        <v>1.0</v>
      </c>
      <c r="T418" s="14">
        <v>1.0</v>
      </c>
      <c r="U418" t="s">
        <v>121</v>
      </c>
      <c r="V418" t="s">
        <v>111</v>
      </c>
      <c r="W418" t="s">
        <v>123</v>
      </c>
      <c r="X418" s="14">
        <v>7.0</v>
      </c>
      <c r="Y418" s="14" t="s">
        <v>301</v>
      </c>
      <c r="Z418" s="14" t="s">
        <v>114</v>
      </c>
      <c r="AA418">
        <v>0.0</v>
      </c>
      <c r="AB418">
        <v>0.0</v>
      </c>
      <c r="AC418">
        <v>0.0</v>
      </c>
      <c r="AD418">
        <v>0.0</v>
      </c>
      <c r="AE418">
        <v>1.0</v>
      </c>
      <c r="AF418">
        <v>0.0</v>
      </c>
      <c r="AG418">
        <v>0.0</v>
      </c>
      <c r="AH418">
        <v>0.0</v>
      </c>
      <c r="AI418">
        <v>0.0</v>
      </c>
      <c r="AJ418">
        <v>0.0</v>
      </c>
      <c r="AK418" t="s">
        <v>97</v>
      </c>
      <c r="AL418">
        <v>6.0</v>
      </c>
      <c r="AM418">
        <v>6.0</v>
      </c>
      <c r="AN418" s="14">
        <v>15.0</v>
      </c>
      <c r="AO418" s="14" t="s">
        <v>2095</v>
      </c>
      <c r="AP418" t="s">
        <v>101</v>
      </c>
      <c r="AQ418" s="14">
        <v>10.0</v>
      </c>
      <c r="AR418" s="14" t="s">
        <v>2096</v>
      </c>
      <c r="AS418" s="14" t="s">
        <v>2097</v>
      </c>
      <c r="AT418" s="14" t="s">
        <v>154</v>
      </c>
      <c r="AU418" s="14">
        <v>0.0</v>
      </c>
    </row>
    <row r="419">
      <c r="A419" s="14">
        <v>417.0</v>
      </c>
      <c r="B419">
        <v>0.0</v>
      </c>
      <c r="C419">
        <v>0.0</v>
      </c>
      <c r="D419">
        <v>0.0</v>
      </c>
      <c r="E419">
        <v>1.0</v>
      </c>
      <c r="F419">
        <v>0.0</v>
      </c>
      <c r="G419">
        <v>0.0</v>
      </c>
      <c r="H419" s="14">
        <v>35207.0</v>
      </c>
      <c r="I419" s="14">
        <v>22.0</v>
      </c>
      <c r="J419" s="14">
        <v>5.0</v>
      </c>
      <c r="K419" s="14">
        <v>40.0</v>
      </c>
      <c r="L419" s="14">
        <v>16.0</v>
      </c>
      <c r="M419" s="14">
        <v>12.0</v>
      </c>
      <c r="N419" s="14" t="s">
        <v>327</v>
      </c>
      <c r="O419" s="14">
        <v>1.0</v>
      </c>
      <c r="T419" s="14">
        <v>1.0</v>
      </c>
      <c r="U419" t="s">
        <v>36</v>
      </c>
      <c r="V419" t="s">
        <v>451</v>
      </c>
      <c r="W419" t="s">
        <v>76</v>
      </c>
      <c r="X419" s="14">
        <v>1.0</v>
      </c>
      <c r="Y419" s="14" t="s">
        <v>1130</v>
      </c>
      <c r="Z419" s="14" t="s">
        <v>78</v>
      </c>
      <c r="AA419">
        <v>0.0</v>
      </c>
      <c r="AB419">
        <v>0.0</v>
      </c>
      <c r="AC419">
        <v>0.0</v>
      </c>
      <c r="AD419">
        <v>0.0</v>
      </c>
      <c r="AE419">
        <v>0.0</v>
      </c>
      <c r="AF419">
        <v>1.0</v>
      </c>
      <c r="AG419">
        <v>0.0</v>
      </c>
      <c r="AH419">
        <v>0.0</v>
      </c>
      <c r="AI419">
        <v>0.0</v>
      </c>
      <c r="AJ419">
        <v>0.0</v>
      </c>
      <c r="AK419" t="s">
        <v>116</v>
      </c>
      <c r="AL419">
        <v>5.0</v>
      </c>
      <c r="AM419">
        <v>4.0</v>
      </c>
      <c r="AN419" s="14">
        <v>3.0</v>
      </c>
      <c r="AO419" s="14" t="s">
        <v>2098</v>
      </c>
      <c r="AP419" t="s">
        <v>101</v>
      </c>
      <c r="AQ419" s="14">
        <v>10.0</v>
      </c>
      <c r="AR419" s="14" t="s">
        <v>2099</v>
      </c>
      <c r="AS419" s="14" t="s">
        <v>299</v>
      </c>
      <c r="AT419" s="14" t="s">
        <v>2100</v>
      </c>
      <c r="AU419" s="14">
        <v>1.0</v>
      </c>
    </row>
    <row r="420">
      <c r="A420" s="14">
        <v>418.0</v>
      </c>
      <c r="B420">
        <v>0.0</v>
      </c>
      <c r="C420">
        <v>0.0</v>
      </c>
      <c r="D420">
        <v>0.0</v>
      </c>
      <c r="E420">
        <v>0.0</v>
      </c>
      <c r="F420">
        <v>1.0</v>
      </c>
      <c r="G420">
        <v>0.0</v>
      </c>
      <c r="H420" s="14">
        <v>30898.0</v>
      </c>
      <c r="I420" s="14">
        <v>34.0</v>
      </c>
      <c r="J420" s="14">
        <v>8.0</v>
      </c>
      <c r="K420" s="14">
        <v>180.0</v>
      </c>
      <c r="L420" s="14">
        <v>6.0</v>
      </c>
      <c r="M420" s="14">
        <v>200.0</v>
      </c>
      <c r="N420" s="14" t="s">
        <v>291</v>
      </c>
      <c r="O420" s="14">
        <v>0.0</v>
      </c>
      <c r="P420" s="14" t="s">
        <v>71</v>
      </c>
      <c r="R420" t="s">
        <v>71</v>
      </c>
      <c r="S420" t="s">
        <v>90</v>
      </c>
      <c r="T420" s="14">
        <v>1.0</v>
      </c>
      <c r="U420" t="s">
        <v>315</v>
      </c>
      <c r="V420" t="s">
        <v>111</v>
      </c>
      <c r="W420" t="s">
        <v>1010</v>
      </c>
      <c r="X420" s="14">
        <v>9.0</v>
      </c>
      <c r="Z420" s="14" t="s">
        <v>114</v>
      </c>
      <c r="AA420">
        <v>0.0</v>
      </c>
      <c r="AB420">
        <v>0.0</v>
      </c>
      <c r="AC420">
        <v>1.0</v>
      </c>
      <c r="AD420">
        <v>0.0</v>
      </c>
      <c r="AE420">
        <v>0.0</v>
      </c>
      <c r="AF420">
        <v>0.0</v>
      </c>
      <c r="AG420">
        <v>0.0</v>
      </c>
      <c r="AH420">
        <v>0.0</v>
      </c>
      <c r="AI420">
        <v>0.0</v>
      </c>
      <c r="AJ420">
        <v>0.0</v>
      </c>
      <c r="AK420" t="s">
        <v>97</v>
      </c>
      <c r="AL420">
        <v>4.0</v>
      </c>
      <c r="AM420">
        <v>2.0</v>
      </c>
      <c r="AN420" s="14">
        <v>800.0</v>
      </c>
      <c r="AO420" s="14" t="s">
        <v>2101</v>
      </c>
      <c r="AP420" t="s">
        <v>101</v>
      </c>
      <c r="AQ420" s="14">
        <v>9.0</v>
      </c>
      <c r="AR420" s="14" t="s">
        <v>1685</v>
      </c>
      <c r="AS420" s="14" t="s">
        <v>1685</v>
      </c>
      <c r="AU420" s="14">
        <v>1.0</v>
      </c>
    </row>
    <row r="421" hidden="1">
      <c r="A421" s="14">
        <v>419.0</v>
      </c>
      <c r="B421">
        <v>0.0</v>
      </c>
      <c r="C421">
        <v>1.0</v>
      </c>
      <c r="D421">
        <v>0.0</v>
      </c>
      <c r="E421">
        <v>1.0</v>
      </c>
      <c r="F421">
        <v>1.0</v>
      </c>
      <c r="G421">
        <v>0.0</v>
      </c>
      <c r="H421" s="14">
        <v>32560.0</v>
      </c>
      <c r="I421" s="14">
        <v>29.0</v>
      </c>
      <c r="J421" s="14">
        <v>7.0</v>
      </c>
      <c r="K421" s="14">
        <v>60.0</v>
      </c>
      <c r="L421" s="14">
        <v>540.0</v>
      </c>
      <c r="M421" s="14">
        <v>12.0</v>
      </c>
      <c r="N421" s="14" t="s">
        <v>167</v>
      </c>
      <c r="O421" s="14">
        <v>0.0</v>
      </c>
      <c r="P421" s="14" t="s">
        <v>129</v>
      </c>
      <c r="R421" t="s">
        <v>129</v>
      </c>
      <c r="S421" t="s">
        <v>90</v>
      </c>
      <c r="T421" s="14">
        <v>1.0</v>
      </c>
      <c r="U421" t="s">
        <v>121</v>
      </c>
      <c r="V421" t="s">
        <v>111</v>
      </c>
      <c r="W421" t="s">
        <v>760</v>
      </c>
      <c r="X421" s="14">
        <v>5.0</v>
      </c>
      <c r="Y421" s="14" t="s">
        <v>2102</v>
      </c>
      <c r="Z421" s="14" t="s">
        <v>114</v>
      </c>
      <c r="AA421">
        <v>0.0</v>
      </c>
      <c r="AB421">
        <v>0.0</v>
      </c>
      <c r="AC421">
        <v>1.0</v>
      </c>
      <c r="AD421">
        <v>0.0</v>
      </c>
      <c r="AE421">
        <v>1.0</v>
      </c>
      <c r="AF421">
        <v>0.0</v>
      </c>
      <c r="AG421">
        <v>0.0</v>
      </c>
      <c r="AH421">
        <v>0.0</v>
      </c>
      <c r="AI421">
        <v>0.0</v>
      </c>
      <c r="AJ421">
        <v>0.0</v>
      </c>
      <c r="AK421" t="s">
        <v>97</v>
      </c>
      <c r="AL421" t="s">
        <v>728</v>
      </c>
      <c r="AM421">
        <v>6.0</v>
      </c>
      <c r="AN421" s="14">
        <v>400.0</v>
      </c>
      <c r="AO421" s="14" t="s">
        <v>2103</v>
      </c>
      <c r="AP421" t="s">
        <v>101</v>
      </c>
      <c r="AQ421" s="14">
        <v>8.0</v>
      </c>
      <c r="AR421" s="14" t="s">
        <v>2104</v>
      </c>
      <c r="AU421" s="14">
        <v>1.0</v>
      </c>
    </row>
    <row r="422">
      <c r="A422" s="14">
        <v>420.0</v>
      </c>
      <c r="B422">
        <v>0.0</v>
      </c>
      <c r="C422">
        <v>0.0</v>
      </c>
      <c r="D422">
        <v>1.0</v>
      </c>
      <c r="E422">
        <v>1.0</v>
      </c>
      <c r="F422">
        <v>1.0</v>
      </c>
      <c r="G422">
        <v>0.0</v>
      </c>
      <c r="H422" s="14">
        <v>34123.0</v>
      </c>
      <c r="I422" s="14">
        <v>25.0</v>
      </c>
      <c r="J422" s="14">
        <v>7.0</v>
      </c>
      <c r="K422" s="14">
        <v>3.0</v>
      </c>
      <c r="L422" s="14">
        <v>8.0</v>
      </c>
      <c r="M422" s="14">
        <v>6.0</v>
      </c>
      <c r="N422" s="14" t="s">
        <v>192</v>
      </c>
      <c r="O422" s="14">
        <v>1.0</v>
      </c>
      <c r="T422" s="14">
        <v>1.0</v>
      </c>
      <c r="U422" t="s">
        <v>213</v>
      </c>
      <c r="V422" t="s">
        <v>111</v>
      </c>
      <c r="W422" t="s">
        <v>175</v>
      </c>
      <c r="X422" s="14">
        <v>1.0</v>
      </c>
      <c r="Z422" s="14" t="s">
        <v>78</v>
      </c>
      <c r="AA422">
        <v>0.0</v>
      </c>
      <c r="AB422">
        <v>0.0</v>
      </c>
      <c r="AC422">
        <v>0.0</v>
      </c>
      <c r="AD422">
        <v>0.0</v>
      </c>
      <c r="AE422">
        <v>1.0</v>
      </c>
      <c r="AF422">
        <v>0.0</v>
      </c>
      <c r="AG422">
        <v>0.0</v>
      </c>
      <c r="AH422">
        <v>0.0</v>
      </c>
      <c r="AI422">
        <v>0.0</v>
      </c>
      <c r="AJ422">
        <v>0.0</v>
      </c>
      <c r="AK422" t="s">
        <v>97</v>
      </c>
      <c r="AL422">
        <v>3.0</v>
      </c>
      <c r="AM422">
        <v>8.0</v>
      </c>
      <c r="AN422" s="14">
        <v>10.0</v>
      </c>
      <c r="AO422" s="14" t="s">
        <v>2105</v>
      </c>
      <c r="AP422" t="s">
        <v>84</v>
      </c>
      <c r="AQ422" s="14">
        <v>9.0</v>
      </c>
      <c r="AR422" s="14" t="s">
        <v>2106</v>
      </c>
      <c r="AS422" s="14" t="s">
        <v>2107</v>
      </c>
      <c r="AT422" s="14" t="s">
        <v>2108</v>
      </c>
      <c r="AU422" s="14">
        <v>1.0</v>
      </c>
    </row>
    <row r="423">
      <c r="A423" s="14">
        <v>421.0</v>
      </c>
      <c r="B423">
        <v>1.0</v>
      </c>
      <c r="C423">
        <v>1.0</v>
      </c>
      <c r="D423">
        <v>1.0</v>
      </c>
      <c r="E423">
        <v>0.0</v>
      </c>
      <c r="F423">
        <v>1.0</v>
      </c>
      <c r="G423">
        <v>0.0</v>
      </c>
      <c r="H423" s="14">
        <v>34931.0</v>
      </c>
      <c r="I423" s="14">
        <v>23.0</v>
      </c>
      <c r="J423" s="14">
        <v>8.0</v>
      </c>
      <c r="K423" s="14">
        <v>0.0</v>
      </c>
      <c r="L423" s="14">
        <v>10.0</v>
      </c>
      <c r="M423" s="14">
        <v>2.0</v>
      </c>
      <c r="N423" s="14" t="s">
        <v>120</v>
      </c>
      <c r="O423" s="14">
        <v>0.0</v>
      </c>
      <c r="P423" s="14" t="s">
        <v>129</v>
      </c>
      <c r="R423" t="s">
        <v>129</v>
      </c>
      <c r="S423" t="s">
        <v>135</v>
      </c>
      <c r="T423" s="14">
        <v>0.0</v>
      </c>
      <c r="Z423" s="14" t="s">
        <v>78</v>
      </c>
      <c r="AA423">
        <v>0.0</v>
      </c>
      <c r="AB423">
        <v>0.0</v>
      </c>
      <c r="AC423">
        <v>0.0</v>
      </c>
      <c r="AD423">
        <v>1.0</v>
      </c>
      <c r="AE423">
        <v>0.0</v>
      </c>
      <c r="AF423">
        <v>0.0</v>
      </c>
      <c r="AG423">
        <v>0.0</v>
      </c>
      <c r="AH423">
        <v>0.0</v>
      </c>
      <c r="AI423">
        <v>0.0</v>
      </c>
      <c r="AJ423">
        <v>1.0</v>
      </c>
      <c r="AK423" t="s">
        <v>97</v>
      </c>
      <c r="AL423">
        <v>25.0</v>
      </c>
      <c r="AM423">
        <v>10.0</v>
      </c>
      <c r="AN423" s="14">
        <v>12.0</v>
      </c>
      <c r="AO423" s="14" t="s">
        <v>2109</v>
      </c>
      <c r="AP423" t="s">
        <v>101</v>
      </c>
      <c r="AQ423" s="14">
        <v>10.0</v>
      </c>
      <c r="AR423" s="14" t="s">
        <v>2110</v>
      </c>
      <c r="AS423" s="14" t="s">
        <v>2111</v>
      </c>
      <c r="AT423" s="14" t="s">
        <v>2112</v>
      </c>
      <c r="AU423" s="14">
        <v>1.0</v>
      </c>
    </row>
    <row r="424">
      <c r="A424" s="14">
        <v>422.0</v>
      </c>
      <c r="B424">
        <v>0.0</v>
      </c>
      <c r="C424">
        <v>1.0</v>
      </c>
      <c r="D424">
        <v>0.0</v>
      </c>
      <c r="E424">
        <v>0.0</v>
      </c>
      <c r="F424">
        <v>1.0</v>
      </c>
      <c r="G424">
        <v>0.0</v>
      </c>
      <c r="H424" s="14">
        <v>33568.0</v>
      </c>
      <c r="I424" s="14">
        <v>26.0</v>
      </c>
      <c r="J424" s="14">
        <v>7.0</v>
      </c>
      <c r="K424" s="14">
        <v>1.0</v>
      </c>
      <c r="L424" s="14">
        <v>10.0</v>
      </c>
      <c r="M424" s="14">
        <v>10.0</v>
      </c>
      <c r="N424" s="14" t="s">
        <v>291</v>
      </c>
      <c r="O424" s="14">
        <v>1.0</v>
      </c>
      <c r="T424" s="14">
        <v>1.0</v>
      </c>
      <c r="U424" t="s">
        <v>35</v>
      </c>
      <c r="V424" t="s">
        <v>111</v>
      </c>
      <c r="W424" t="s">
        <v>123</v>
      </c>
      <c r="X424" s="14">
        <v>3.0</v>
      </c>
      <c r="Y424" s="14" t="s">
        <v>2113</v>
      </c>
      <c r="Z424" s="14" t="s">
        <v>78</v>
      </c>
      <c r="AA424">
        <v>0.0</v>
      </c>
      <c r="AB424">
        <v>0.0</v>
      </c>
      <c r="AC424">
        <v>0.0</v>
      </c>
      <c r="AD424">
        <v>0.0</v>
      </c>
      <c r="AE424">
        <v>0.0</v>
      </c>
      <c r="AF424">
        <v>1.0</v>
      </c>
      <c r="AG424">
        <v>0.0</v>
      </c>
      <c r="AH424">
        <v>0.0</v>
      </c>
      <c r="AI424">
        <v>0.0</v>
      </c>
      <c r="AJ424">
        <v>0.0</v>
      </c>
      <c r="AK424" t="s">
        <v>97</v>
      </c>
      <c r="AL424">
        <v>15.0</v>
      </c>
      <c r="AM424">
        <v>3.0</v>
      </c>
      <c r="AN424" s="14">
        <v>20.0</v>
      </c>
      <c r="AO424" s="14" t="s">
        <v>2114</v>
      </c>
      <c r="AP424" t="s">
        <v>101</v>
      </c>
      <c r="AQ424" s="14">
        <v>10.0</v>
      </c>
      <c r="AR424" s="14" t="s">
        <v>2115</v>
      </c>
      <c r="AS424" s="14" t="s">
        <v>2116</v>
      </c>
      <c r="AT424" s="14" t="s">
        <v>2117</v>
      </c>
      <c r="AU424" s="14">
        <v>0.0</v>
      </c>
    </row>
    <row r="425">
      <c r="A425" s="14">
        <v>423.0</v>
      </c>
      <c r="B425">
        <v>0.0</v>
      </c>
      <c r="C425">
        <v>1.0</v>
      </c>
      <c r="D425">
        <v>0.0</v>
      </c>
      <c r="E425">
        <v>1.0</v>
      </c>
      <c r="F425">
        <v>0.0</v>
      </c>
      <c r="G425">
        <v>0.0</v>
      </c>
      <c r="H425" s="14">
        <v>29795.0</v>
      </c>
      <c r="I425" s="14">
        <v>37.0</v>
      </c>
      <c r="J425" s="14">
        <v>6.0</v>
      </c>
      <c r="K425" s="14">
        <v>60.0</v>
      </c>
      <c r="L425" s="14">
        <v>7.0</v>
      </c>
      <c r="M425" s="14">
        <v>10.0</v>
      </c>
      <c r="N425" s="14" t="s">
        <v>120</v>
      </c>
      <c r="O425" s="14">
        <v>1.0</v>
      </c>
      <c r="T425" s="14">
        <v>1.0</v>
      </c>
      <c r="U425" t="s">
        <v>315</v>
      </c>
      <c r="V425" t="s">
        <v>147</v>
      </c>
      <c r="W425" t="s">
        <v>123</v>
      </c>
      <c r="X425" s="14">
        <v>11.0</v>
      </c>
      <c r="Y425" s="14" t="s">
        <v>2118</v>
      </c>
      <c r="Z425" s="14" t="s">
        <v>114</v>
      </c>
      <c r="AA425">
        <v>0.0</v>
      </c>
      <c r="AB425">
        <v>0.0</v>
      </c>
      <c r="AC425">
        <v>0.0</v>
      </c>
      <c r="AD425">
        <v>0.0</v>
      </c>
      <c r="AE425">
        <v>1.0</v>
      </c>
      <c r="AF425">
        <v>0.0</v>
      </c>
      <c r="AG425">
        <v>0.0</v>
      </c>
      <c r="AH425">
        <v>0.0</v>
      </c>
      <c r="AI425">
        <v>0.0</v>
      </c>
      <c r="AJ425">
        <v>0.0</v>
      </c>
      <c r="AK425" t="s">
        <v>116</v>
      </c>
      <c r="AL425">
        <v>4.0</v>
      </c>
      <c r="AM425">
        <v>4.0</v>
      </c>
      <c r="AN425" s="14">
        <v>10.0</v>
      </c>
      <c r="AO425" s="14" t="s">
        <v>2119</v>
      </c>
      <c r="AP425" t="s">
        <v>101</v>
      </c>
      <c r="AQ425" s="14">
        <v>10.0</v>
      </c>
      <c r="AR425" s="14" t="s">
        <v>2120</v>
      </c>
      <c r="AS425" s="14" t="s">
        <v>2121</v>
      </c>
      <c r="AT425" s="14" t="s">
        <v>2122</v>
      </c>
      <c r="AU425" s="14">
        <v>1.0</v>
      </c>
    </row>
    <row r="426">
      <c r="A426" s="14">
        <v>424.0</v>
      </c>
      <c r="B426">
        <v>0.0</v>
      </c>
      <c r="C426">
        <v>1.0</v>
      </c>
      <c r="D426">
        <v>0.0</v>
      </c>
      <c r="E426">
        <v>1.0</v>
      </c>
      <c r="F426">
        <v>0.0</v>
      </c>
      <c r="G426">
        <v>0.0</v>
      </c>
      <c r="H426" s="14">
        <v>34095.0</v>
      </c>
      <c r="I426" s="14">
        <v>25.0</v>
      </c>
      <c r="J426" s="14">
        <v>5.0</v>
      </c>
      <c r="K426" s="14">
        <v>240.0</v>
      </c>
      <c r="L426" s="14">
        <v>6.0</v>
      </c>
      <c r="M426" s="14">
        <v>24.0</v>
      </c>
      <c r="N426" s="14" t="s">
        <v>134</v>
      </c>
      <c r="O426" s="14">
        <v>1.0</v>
      </c>
      <c r="T426" s="14">
        <v>1.0</v>
      </c>
      <c r="U426" t="s">
        <v>315</v>
      </c>
      <c r="V426" t="s">
        <v>147</v>
      </c>
      <c r="W426" t="s">
        <v>123</v>
      </c>
      <c r="X426" s="14">
        <v>2.0</v>
      </c>
      <c r="Y426" s="14" t="s">
        <v>2123</v>
      </c>
      <c r="Z426" s="14" t="s">
        <v>464</v>
      </c>
      <c r="AA426">
        <v>0.0</v>
      </c>
      <c r="AB426">
        <v>0.0</v>
      </c>
      <c r="AC426">
        <v>0.0</v>
      </c>
      <c r="AD426">
        <v>0.0</v>
      </c>
      <c r="AE426">
        <v>0.0</v>
      </c>
      <c r="AF426">
        <v>1.0</v>
      </c>
      <c r="AG426">
        <v>0.0</v>
      </c>
      <c r="AH426">
        <v>0.0</v>
      </c>
      <c r="AI426">
        <v>0.0</v>
      </c>
      <c r="AJ426">
        <v>0.0</v>
      </c>
      <c r="AK426" t="s">
        <v>79</v>
      </c>
      <c r="AL426">
        <v>4.0</v>
      </c>
      <c r="AM426">
        <v>4.0</v>
      </c>
      <c r="AN426" s="14">
        <v>12.0</v>
      </c>
      <c r="AO426" s="14" t="s">
        <v>2124</v>
      </c>
      <c r="AP426" t="s">
        <v>101</v>
      </c>
      <c r="AQ426" s="14">
        <v>10.0</v>
      </c>
      <c r="AR426" s="14" t="s">
        <v>2125</v>
      </c>
      <c r="AU426" s="14">
        <v>0.0</v>
      </c>
    </row>
    <row r="427">
      <c r="A427" s="14">
        <v>425.0</v>
      </c>
      <c r="B427">
        <v>1.0</v>
      </c>
      <c r="C427">
        <v>0.0</v>
      </c>
      <c r="D427">
        <v>0.0</v>
      </c>
      <c r="E427">
        <v>0.0</v>
      </c>
      <c r="F427">
        <v>0.0</v>
      </c>
      <c r="G427">
        <v>0.0</v>
      </c>
      <c r="H427" s="14">
        <v>22450.0</v>
      </c>
      <c r="I427" s="14">
        <v>57.0</v>
      </c>
      <c r="J427" s="14">
        <v>7.0</v>
      </c>
      <c r="K427" s="14">
        <v>0.0</v>
      </c>
      <c r="L427" s="14">
        <v>8.0</v>
      </c>
      <c r="M427" s="14">
        <v>15.0</v>
      </c>
      <c r="N427" s="14" t="s">
        <v>167</v>
      </c>
      <c r="O427" s="14">
        <v>0.0</v>
      </c>
      <c r="P427" s="14" t="s">
        <v>129</v>
      </c>
      <c r="R427" t="s">
        <v>129</v>
      </c>
      <c r="S427" t="s">
        <v>130</v>
      </c>
      <c r="T427" s="14">
        <v>1.0</v>
      </c>
      <c r="U427" t="s">
        <v>524</v>
      </c>
      <c r="V427" t="s">
        <v>111</v>
      </c>
      <c r="W427" t="s">
        <v>123</v>
      </c>
      <c r="X427" s="14">
        <v>30.0</v>
      </c>
      <c r="Y427" s="14" t="s">
        <v>145</v>
      </c>
      <c r="Z427" s="14" t="s">
        <v>114</v>
      </c>
      <c r="AA427">
        <v>0.0</v>
      </c>
      <c r="AB427">
        <v>0.0</v>
      </c>
      <c r="AC427">
        <v>0.0</v>
      </c>
      <c r="AD427">
        <v>1.0</v>
      </c>
      <c r="AE427">
        <v>0.0</v>
      </c>
      <c r="AF427">
        <v>0.0</v>
      </c>
      <c r="AG427">
        <v>0.0</v>
      </c>
      <c r="AH427">
        <v>0.0</v>
      </c>
      <c r="AI427">
        <v>0.0</v>
      </c>
      <c r="AJ427">
        <v>0.0</v>
      </c>
      <c r="AK427" t="s">
        <v>97</v>
      </c>
      <c r="AL427">
        <v>6.0</v>
      </c>
      <c r="AM427">
        <v>6.0</v>
      </c>
      <c r="AN427" s="14">
        <v>40.0</v>
      </c>
      <c r="AO427" s="14" t="s">
        <v>2126</v>
      </c>
      <c r="AP427" t="s">
        <v>101</v>
      </c>
      <c r="AQ427" s="14">
        <v>10.0</v>
      </c>
      <c r="AR427" s="14" t="s">
        <v>2127</v>
      </c>
      <c r="AS427" s="14" t="s">
        <v>2128</v>
      </c>
      <c r="AT427" s="14" t="s">
        <v>2129</v>
      </c>
      <c r="AU427" s="14">
        <v>1.0</v>
      </c>
    </row>
    <row r="428">
      <c r="A428" s="14">
        <v>426.0</v>
      </c>
      <c r="B428">
        <v>0.0</v>
      </c>
      <c r="C428">
        <v>0.0</v>
      </c>
      <c r="D428">
        <v>1.0</v>
      </c>
      <c r="E428">
        <v>0.0</v>
      </c>
      <c r="F428">
        <v>1.0</v>
      </c>
      <c r="G428">
        <v>0.0</v>
      </c>
      <c r="I428" s="14"/>
      <c r="J428" s="14">
        <v>8.0</v>
      </c>
      <c r="K428" s="14">
        <v>0.0</v>
      </c>
      <c r="L428" s="14">
        <v>8.0</v>
      </c>
      <c r="M428" s="14">
        <v>4.0</v>
      </c>
      <c r="N428" s="14" t="s">
        <v>405</v>
      </c>
      <c r="O428" s="14">
        <v>0.0</v>
      </c>
      <c r="P428" s="14" t="s">
        <v>491</v>
      </c>
      <c r="R428" t="s">
        <v>491</v>
      </c>
      <c r="S428" t="s">
        <v>130</v>
      </c>
      <c r="T428" s="14">
        <v>0.0</v>
      </c>
      <c r="Z428" s="14" t="s">
        <v>114</v>
      </c>
      <c r="AA428">
        <v>0.0</v>
      </c>
      <c r="AB428">
        <v>0.0</v>
      </c>
      <c r="AC428">
        <v>0.0</v>
      </c>
      <c r="AD428">
        <v>0.0</v>
      </c>
      <c r="AE428">
        <v>1.0</v>
      </c>
      <c r="AF428">
        <v>0.0</v>
      </c>
      <c r="AG428">
        <v>0.0</v>
      </c>
      <c r="AH428">
        <v>0.0</v>
      </c>
      <c r="AI428">
        <v>0.0</v>
      </c>
      <c r="AJ428">
        <v>1.0</v>
      </c>
      <c r="AK428" t="s">
        <v>237</v>
      </c>
      <c r="AL428">
        <v>4.0</v>
      </c>
      <c r="AM428">
        <v>6.0</v>
      </c>
      <c r="AN428" s="14">
        <v>4.0</v>
      </c>
      <c r="AO428" s="14" t="s">
        <v>1851</v>
      </c>
      <c r="AP428" t="s">
        <v>101</v>
      </c>
      <c r="AQ428" s="14">
        <v>8.0</v>
      </c>
      <c r="AU428" s="14">
        <v>0.0</v>
      </c>
    </row>
    <row r="429">
      <c r="A429" s="14">
        <v>427.0</v>
      </c>
      <c r="B429">
        <v>1.0</v>
      </c>
      <c r="C429">
        <v>0.0</v>
      </c>
      <c r="D429">
        <v>0.0</v>
      </c>
      <c r="E429">
        <v>0.0</v>
      </c>
      <c r="F429">
        <v>0.0</v>
      </c>
      <c r="G429">
        <v>0.0</v>
      </c>
      <c r="H429" s="14">
        <v>29952.0</v>
      </c>
      <c r="I429" s="14">
        <v>36.0</v>
      </c>
      <c r="J429" s="14">
        <v>7.0</v>
      </c>
      <c r="K429" s="14">
        <v>40.0</v>
      </c>
      <c r="L429" s="14">
        <v>7.0</v>
      </c>
      <c r="M429" s="14">
        <v>36.0</v>
      </c>
      <c r="N429" s="14" t="s">
        <v>87</v>
      </c>
      <c r="O429" s="14">
        <v>0.0</v>
      </c>
      <c r="P429" s="14" t="s">
        <v>89</v>
      </c>
      <c r="R429" t="s">
        <v>89</v>
      </c>
      <c r="S429" t="s">
        <v>135</v>
      </c>
      <c r="T429" s="14">
        <v>1.0</v>
      </c>
      <c r="U429" t="s">
        <v>11</v>
      </c>
      <c r="V429" t="s">
        <v>147</v>
      </c>
      <c r="W429" t="s">
        <v>531</v>
      </c>
      <c r="X429" s="14">
        <v>6.0</v>
      </c>
      <c r="Y429" s="14" t="s">
        <v>2131</v>
      </c>
      <c r="Z429" s="14" t="s">
        <v>1229</v>
      </c>
      <c r="AA429">
        <v>0.0</v>
      </c>
      <c r="AB429">
        <v>0.0</v>
      </c>
      <c r="AC429">
        <v>0.0</v>
      </c>
      <c r="AD429">
        <v>1.0</v>
      </c>
      <c r="AE429">
        <v>0.0</v>
      </c>
      <c r="AF429">
        <v>0.0</v>
      </c>
      <c r="AG429">
        <v>0.0</v>
      </c>
      <c r="AH429">
        <v>0.0</v>
      </c>
      <c r="AI429">
        <v>0.0</v>
      </c>
      <c r="AJ429">
        <v>0.0</v>
      </c>
      <c r="AK429" t="s">
        <v>97</v>
      </c>
      <c r="AL429">
        <v>5.0</v>
      </c>
      <c r="AM429">
        <v>3.0</v>
      </c>
      <c r="AN429" s="14">
        <v>3.0</v>
      </c>
      <c r="AO429" s="14" t="s">
        <v>2132</v>
      </c>
      <c r="AP429" t="s">
        <v>101</v>
      </c>
      <c r="AQ429" s="14">
        <v>7.0</v>
      </c>
      <c r="AR429" s="14" t="s">
        <v>2133</v>
      </c>
      <c r="AS429" s="14" t="s">
        <v>2134</v>
      </c>
      <c r="AT429" s="14" t="s">
        <v>2135</v>
      </c>
      <c r="AU429" s="14">
        <v>0.0</v>
      </c>
    </row>
    <row r="430">
      <c r="A430" s="14">
        <v>428.0</v>
      </c>
      <c r="B430">
        <v>0.0</v>
      </c>
      <c r="C430">
        <v>0.0</v>
      </c>
      <c r="D430">
        <v>0.0</v>
      </c>
      <c r="E430">
        <v>0.0</v>
      </c>
      <c r="F430">
        <v>1.0</v>
      </c>
      <c r="G430">
        <v>0.0</v>
      </c>
      <c r="H430" s="14">
        <v>34689.0</v>
      </c>
      <c r="I430" s="14">
        <v>23.0</v>
      </c>
      <c r="J430" s="14">
        <v>7.0</v>
      </c>
      <c r="K430" s="14">
        <v>120.0</v>
      </c>
      <c r="L430" s="14">
        <v>8.0</v>
      </c>
      <c r="M430" s="14">
        <v>8.0</v>
      </c>
      <c r="N430" s="14" t="s">
        <v>134</v>
      </c>
      <c r="O430" s="14">
        <v>1.0</v>
      </c>
      <c r="P430" s="14" t="s">
        <v>71</v>
      </c>
      <c r="R430" t="s">
        <v>71</v>
      </c>
      <c r="S430" t="s">
        <v>130</v>
      </c>
      <c r="T430" s="14">
        <v>0.0</v>
      </c>
      <c r="Z430" s="14" t="s">
        <v>464</v>
      </c>
      <c r="AA430">
        <v>0.0</v>
      </c>
      <c r="AB430">
        <v>0.0</v>
      </c>
      <c r="AC430">
        <v>1.0</v>
      </c>
      <c r="AD430">
        <v>0.0</v>
      </c>
      <c r="AE430">
        <v>0.0</v>
      </c>
      <c r="AF430">
        <v>0.0</v>
      </c>
      <c r="AG430">
        <v>1.0</v>
      </c>
      <c r="AH430">
        <v>0.0</v>
      </c>
      <c r="AI430">
        <v>0.0</v>
      </c>
      <c r="AJ430">
        <v>0.0</v>
      </c>
      <c r="AK430" t="s">
        <v>97</v>
      </c>
      <c r="AL430">
        <v>6.0</v>
      </c>
      <c r="AM430">
        <v>6.0</v>
      </c>
      <c r="AN430" s="14">
        <v>10.0</v>
      </c>
      <c r="AO430" s="14" t="s">
        <v>2136</v>
      </c>
      <c r="AP430" t="s">
        <v>101</v>
      </c>
      <c r="AQ430" s="14">
        <v>8.0</v>
      </c>
      <c r="AR430" s="14" t="s">
        <v>2137</v>
      </c>
      <c r="AS430" s="14" t="s">
        <v>2138</v>
      </c>
      <c r="AT430" s="14" t="s">
        <v>2139</v>
      </c>
    </row>
    <row r="431">
      <c r="A431" s="14">
        <v>429.0</v>
      </c>
      <c r="B431">
        <v>1.0</v>
      </c>
      <c r="C431">
        <v>1.0</v>
      </c>
      <c r="D431">
        <v>1.0</v>
      </c>
      <c r="E431">
        <v>0.0</v>
      </c>
      <c r="F431">
        <v>0.0</v>
      </c>
      <c r="G431">
        <v>0.0</v>
      </c>
      <c r="H431" s="14">
        <v>29960.0</v>
      </c>
      <c r="I431" s="14">
        <v>36.0</v>
      </c>
      <c r="J431" s="14">
        <v>7.0</v>
      </c>
      <c r="K431" s="14">
        <v>20.0</v>
      </c>
      <c r="L431" s="14">
        <v>8.0</v>
      </c>
      <c r="M431" s="14">
        <v>2.0</v>
      </c>
      <c r="N431" s="14" t="s">
        <v>327</v>
      </c>
      <c r="O431" s="14">
        <v>0.0</v>
      </c>
      <c r="P431" s="14" t="s">
        <v>71</v>
      </c>
      <c r="R431" t="s">
        <v>71</v>
      </c>
      <c r="S431" t="s">
        <v>135</v>
      </c>
      <c r="T431" s="14">
        <v>0.0</v>
      </c>
      <c r="Z431" s="14" t="s">
        <v>96</v>
      </c>
      <c r="AA431">
        <v>0.0</v>
      </c>
      <c r="AB431">
        <v>0.0</v>
      </c>
      <c r="AC431">
        <v>1.0</v>
      </c>
      <c r="AD431">
        <v>0.0</v>
      </c>
      <c r="AE431">
        <v>0.0</v>
      </c>
      <c r="AF431">
        <v>0.0</v>
      </c>
      <c r="AG431">
        <v>0.0</v>
      </c>
      <c r="AH431">
        <v>0.0</v>
      </c>
      <c r="AI431">
        <v>0.0</v>
      </c>
      <c r="AJ431">
        <v>0.0</v>
      </c>
      <c r="AK431" t="s">
        <v>97</v>
      </c>
      <c r="AL431">
        <v>10.0</v>
      </c>
      <c r="AM431">
        <v>10.0</v>
      </c>
      <c r="AN431" s="14">
        <v>30.0</v>
      </c>
      <c r="AO431" s="14" t="s">
        <v>2140</v>
      </c>
      <c r="AP431" t="s">
        <v>101</v>
      </c>
      <c r="AQ431" s="14">
        <v>8.0</v>
      </c>
      <c r="AR431" s="14" t="s">
        <v>2141</v>
      </c>
      <c r="AT431" s="14" t="s">
        <v>2142</v>
      </c>
      <c r="AU431" s="14">
        <v>0.0</v>
      </c>
    </row>
    <row r="432">
      <c r="A432" s="14">
        <v>430.0</v>
      </c>
      <c r="B432">
        <v>1.0</v>
      </c>
      <c r="C432">
        <v>0.0</v>
      </c>
      <c r="D432">
        <v>0.0</v>
      </c>
      <c r="E432">
        <v>1.0</v>
      </c>
      <c r="F432">
        <v>1.0</v>
      </c>
      <c r="G432">
        <v>0.0</v>
      </c>
      <c r="H432" s="14">
        <v>33591.0</v>
      </c>
      <c r="I432" s="14">
        <v>26.0</v>
      </c>
      <c r="J432" s="14">
        <v>8.0</v>
      </c>
      <c r="K432" s="14">
        <v>15.0</v>
      </c>
      <c r="L432" s="14">
        <v>6.0</v>
      </c>
      <c r="M432" s="14">
        <v>30.0</v>
      </c>
      <c r="N432" s="14" t="s">
        <v>437</v>
      </c>
      <c r="O432" s="14">
        <v>0.0</v>
      </c>
      <c r="P432" s="14" t="s">
        <v>89</v>
      </c>
      <c r="R432" t="s">
        <v>89</v>
      </c>
      <c r="S432" t="s">
        <v>90</v>
      </c>
      <c r="T432" s="14">
        <v>1.0</v>
      </c>
      <c r="U432" t="s">
        <v>315</v>
      </c>
      <c r="V432" t="s">
        <v>111</v>
      </c>
      <c r="W432" t="s">
        <v>123</v>
      </c>
      <c r="X432" s="14">
        <v>2.0</v>
      </c>
      <c r="Y432" s="14" t="s">
        <v>2143</v>
      </c>
      <c r="Z432" s="14" t="s">
        <v>78</v>
      </c>
      <c r="AA432">
        <v>0.0</v>
      </c>
      <c r="AB432">
        <v>0.0</v>
      </c>
      <c r="AC432">
        <v>0.0</v>
      </c>
      <c r="AD432">
        <v>1.0</v>
      </c>
      <c r="AE432">
        <v>0.0</v>
      </c>
      <c r="AF432">
        <v>0.0</v>
      </c>
      <c r="AG432">
        <v>0.0</v>
      </c>
      <c r="AH432">
        <v>0.0</v>
      </c>
      <c r="AI432">
        <v>0.0</v>
      </c>
      <c r="AJ432">
        <v>0.0</v>
      </c>
      <c r="AK432" t="s">
        <v>116</v>
      </c>
      <c r="AL432">
        <v>3.0</v>
      </c>
      <c r="AM432">
        <v>3.0</v>
      </c>
      <c r="AN432" s="14">
        <v>5.0</v>
      </c>
      <c r="AO432" s="14" t="s">
        <v>2144</v>
      </c>
      <c r="AP432" t="s">
        <v>101</v>
      </c>
      <c r="AQ432" s="14">
        <v>9.0</v>
      </c>
      <c r="AR432" s="14" t="s">
        <v>2145</v>
      </c>
      <c r="AU432" s="14">
        <v>1.0</v>
      </c>
    </row>
    <row r="433">
      <c r="A433" s="14">
        <v>431.0</v>
      </c>
      <c r="B433">
        <v>1.0</v>
      </c>
      <c r="C433">
        <v>0.0</v>
      </c>
      <c r="D433">
        <v>1.0</v>
      </c>
      <c r="E433">
        <v>0.0</v>
      </c>
      <c r="F433">
        <v>1.0</v>
      </c>
      <c r="G433">
        <v>0.0</v>
      </c>
      <c r="H433" s="14">
        <v>33238.0</v>
      </c>
      <c r="I433" s="14">
        <v>27.0</v>
      </c>
      <c r="J433" s="14">
        <v>6.0</v>
      </c>
      <c r="K433" s="14">
        <v>0.0</v>
      </c>
      <c r="L433" s="14">
        <v>4.0</v>
      </c>
      <c r="M433" s="14">
        <v>4.0</v>
      </c>
      <c r="N433" s="14" t="s">
        <v>327</v>
      </c>
      <c r="O433" s="14">
        <v>1.0</v>
      </c>
      <c r="T433" s="14">
        <v>1.0</v>
      </c>
      <c r="U433" t="s">
        <v>224</v>
      </c>
      <c r="V433" t="s">
        <v>451</v>
      </c>
      <c r="W433" t="s">
        <v>228</v>
      </c>
      <c r="X433" s="14">
        <v>0.0</v>
      </c>
      <c r="Y433" s="14" t="s">
        <v>2146</v>
      </c>
      <c r="Z433" s="14" t="s">
        <v>78</v>
      </c>
      <c r="AA433">
        <v>0.0</v>
      </c>
      <c r="AB433">
        <v>0.0</v>
      </c>
      <c r="AC433">
        <v>1.0</v>
      </c>
      <c r="AD433">
        <v>0.0</v>
      </c>
      <c r="AE433">
        <v>0.0</v>
      </c>
      <c r="AF433">
        <v>0.0</v>
      </c>
      <c r="AG433">
        <v>0.0</v>
      </c>
      <c r="AH433">
        <v>0.0</v>
      </c>
      <c r="AI433">
        <v>0.0</v>
      </c>
      <c r="AJ433">
        <v>0.0</v>
      </c>
      <c r="AK433" t="s">
        <v>97</v>
      </c>
      <c r="AL433">
        <v>10.0</v>
      </c>
      <c r="AM433">
        <v>2.0</v>
      </c>
      <c r="AN433" s="14">
        <v>8.0</v>
      </c>
      <c r="AO433" s="14" t="s">
        <v>2147</v>
      </c>
      <c r="AP433" t="s">
        <v>101</v>
      </c>
      <c r="AQ433" s="14">
        <v>10.0</v>
      </c>
      <c r="AR433" s="14" t="s">
        <v>2148</v>
      </c>
      <c r="AS433" s="14" t="s">
        <v>2149</v>
      </c>
      <c r="AT433" s="14" t="s">
        <v>2150</v>
      </c>
      <c r="AU433" s="14">
        <v>1.0</v>
      </c>
    </row>
    <row r="434">
      <c r="A434" s="14">
        <v>432.0</v>
      </c>
      <c r="B434">
        <v>1.0</v>
      </c>
      <c r="C434">
        <v>0.0</v>
      </c>
      <c r="D434">
        <v>0.0</v>
      </c>
      <c r="E434">
        <v>0.0</v>
      </c>
      <c r="F434">
        <v>0.0</v>
      </c>
      <c r="G434">
        <v>0.0</v>
      </c>
      <c r="H434" s="14">
        <v>30585.0</v>
      </c>
      <c r="I434" s="14">
        <v>34.0</v>
      </c>
      <c r="J434" s="14">
        <v>7.0</v>
      </c>
      <c r="K434" s="14">
        <v>40.0</v>
      </c>
      <c r="L434" s="14">
        <v>12.0</v>
      </c>
      <c r="M434" s="14">
        <v>10.0</v>
      </c>
      <c r="N434" s="14" t="s">
        <v>192</v>
      </c>
      <c r="O434" s="14">
        <v>0.0</v>
      </c>
      <c r="P434" s="14" t="s">
        <v>71</v>
      </c>
      <c r="R434" t="s">
        <v>71</v>
      </c>
      <c r="S434" t="s">
        <v>130</v>
      </c>
      <c r="T434" s="14">
        <v>1.0</v>
      </c>
      <c r="U434" t="s">
        <v>110</v>
      </c>
      <c r="V434" t="s">
        <v>122</v>
      </c>
      <c r="W434" t="s">
        <v>112</v>
      </c>
      <c r="X434" s="14">
        <v>13.0</v>
      </c>
      <c r="Y434" s="14" t="s">
        <v>2151</v>
      </c>
      <c r="Z434" s="14" t="s">
        <v>114</v>
      </c>
      <c r="AA434">
        <v>0.0</v>
      </c>
      <c r="AB434">
        <v>0.0</v>
      </c>
      <c r="AC434">
        <v>0.0</v>
      </c>
      <c r="AD434">
        <v>1.0</v>
      </c>
      <c r="AE434">
        <v>0.0</v>
      </c>
      <c r="AF434">
        <v>1.0</v>
      </c>
      <c r="AG434">
        <v>0.0</v>
      </c>
      <c r="AH434">
        <v>0.0</v>
      </c>
      <c r="AI434">
        <v>0.0</v>
      </c>
      <c r="AJ434">
        <v>0.0</v>
      </c>
      <c r="AK434" t="s">
        <v>97</v>
      </c>
      <c r="AL434">
        <v>6.0</v>
      </c>
      <c r="AM434">
        <v>5.0</v>
      </c>
      <c r="AN434" s="14">
        <v>6.0</v>
      </c>
      <c r="AO434" s="14" t="s">
        <v>2152</v>
      </c>
      <c r="AP434" t="s">
        <v>84</v>
      </c>
      <c r="AQ434" s="14">
        <v>8.0</v>
      </c>
      <c r="AR434" s="14" t="s">
        <v>2153</v>
      </c>
      <c r="AS434" s="14" t="s">
        <v>2154</v>
      </c>
      <c r="AU434" s="14">
        <v>1.0</v>
      </c>
    </row>
    <row r="435">
      <c r="A435" s="14">
        <v>433.0</v>
      </c>
      <c r="B435">
        <v>1.0</v>
      </c>
      <c r="C435">
        <v>1.0</v>
      </c>
      <c r="D435">
        <v>0.0</v>
      </c>
      <c r="E435">
        <v>0.0</v>
      </c>
      <c r="F435">
        <v>0.0</v>
      </c>
      <c r="G435">
        <v>0.0</v>
      </c>
      <c r="H435" s="14">
        <v>31434.0</v>
      </c>
      <c r="I435" s="14">
        <v>32.0</v>
      </c>
      <c r="J435" s="14">
        <v>6.0</v>
      </c>
      <c r="K435" s="14">
        <v>30.0</v>
      </c>
      <c r="L435" s="14">
        <v>12.0</v>
      </c>
      <c r="M435" s="14">
        <v>2.0</v>
      </c>
      <c r="N435" s="14" t="s">
        <v>291</v>
      </c>
      <c r="O435" s="14">
        <v>0.0</v>
      </c>
      <c r="P435" s="14" t="s">
        <v>71</v>
      </c>
      <c r="R435" t="s">
        <v>71</v>
      </c>
      <c r="S435" t="s">
        <v>2155</v>
      </c>
      <c r="T435" s="14">
        <v>1.0</v>
      </c>
      <c r="U435" t="s">
        <v>315</v>
      </c>
      <c r="V435" t="s">
        <v>2156</v>
      </c>
      <c r="W435" t="s">
        <v>138</v>
      </c>
      <c r="X435" s="14">
        <v>3.0</v>
      </c>
      <c r="Y435" s="14" t="s">
        <v>2157</v>
      </c>
      <c r="Z435" s="14" t="s">
        <v>114</v>
      </c>
      <c r="AA435">
        <v>0.0</v>
      </c>
      <c r="AB435">
        <v>0.0</v>
      </c>
      <c r="AC435">
        <v>1.0</v>
      </c>
      <c r="AD435">
        <v>0.0</v>
      </c>
      <c r="AE435">
        <v>0.0</v>
      </c>
      <c r="AF435">
        <v>0.0</v>
      </c>
      <c r="AG435">
        <v>0.0</v>
      </c>
      <c r="AH435">
        <v>0.0</v>
      </c>
      <c r="AI435">
        <v>0.0</v>
      </c>
      <c r="AJ435">
        <v>0.0</v>
      </c>
      <c r="AK435" t="s">
        <v>116</v>
      </c>
      <c r="AL435">
        <v>12.0</v>
      </c>
      <c r="AM435">
        <v>5.0</v>
      </c>
      <c r="AN435" s="14">
        <v>20.0</v>
      </c>
      <c r="AO435" s="14" t="s">
        <v>2158</v>
      </c>
      <c r="AP435" t="s">
        <v>101</v>
      </c>
      <c r="AQ435" s="14">
        <v>8.0</v>
      </c>
      <c r="AR435" s="14" t="s">
        <v>2159</v>
      </c>
      <c r="AS435" s="14" t="s">
        <v>2160</v>
      </c>
      <c r="AT435" s="14" t="s">
        <v>2161</v>
      </c>
      <c r="AU435" s="14">
        <v>1.0</v>
      </c>
    </row>
    <row r="436">
      <c r="A436" s="14">
        <v>434.0</v>
      </c>
      <c r="B436">
        <v>0.0</v>
      </c>
      <c r="C436">
        <v>0.0</v>
      </c>
      <c r="D436">
        <v>0.0</v>
      </c>
      <c r="E436">
        <v>0.0</v>
      </c>
      <c r="F436">
        <v>1.0</v>
      </c>
      <c r="G436">
        <v>0.0</v>
      </c>
      <c r="H436" s="14">
        <v>29930.0</v>
      </c>
      <c r="I436" s="14">
        <v>36.0</v>
      </c>
      <c r="J436" s="14">
        <v>4.0</v>
      </c>
      <c r="K436" s="14">
        <v>0.0</v>
      </c>
      <c r="L436" s="14">
        <v>10.0</v>
      </c>
      <c r="M436" s="14">
        <v>120.0</v>
      </c>
      <c r="N436" s="14" t="s">
        <v>87</v>
      </c>
      <c r="O436" s="14">
        <v>0.0</v>
      </c>
      <c r="P436" s="14" t="s">
        <v>129</v>
      </c>
      <c r="R436" t="s">
        <v>129</v>
      </c>
      <c r="S436" t="s">
        <v>130</v>
      </c>
      <c r="T436" s="14">
        <v>1.0</v>
      </c>
      <c r="U436" t="s">
        <v>524</v>
      </c>
      <c r="V436" t="s">
        <v>147</v>
      </c>
      <c r="W436" t="s">
        <v>123</v>
      </c>
      <c r="X436" s="14">
        <v>15.0</v>
      </c>
      <c r="Z436" s="14" t="s">
        <v>78</v>
      </c>
      <c r="AA436">
        <v>0.0</v>
      </c>
      <c r="AB436">
        <v>0.0</v>
      </c>
      <c r="AC436">
        <v>0.0</v>
      </c>
      <c r="AD436">
        <v>1.0</v>
      </c>
      <c r="AE436">
        <v>0.0</v>
      </c>
      <c r="AF436">
        <v>0.0</v>
      </c>
      <c r="AG436">
        <v>0.0</v>
      </c>
      <c r="AH436">
        <v>0.0</v>
      </c>
      <c r="AI436">
        <v>0.0</v>
      </c>
      <c r="AJ436">
        <v>0.0</v>
      </c>
      <c r="AK436" t="s">
        <v>79</v>
      </c>
      <c r="AL436">
        <v>5.0</v>
      </c>
      <c r="AM436">
        <v>10.0</v>
      </c>
      <c r="AN436" s="14">
        <v>20.0</v>
      </c>
      <c r="AO436" s="14" t="s">
        <v>2162</v>
      </c>
      <c r="AP436" t="s">
        <v>101</v>
      </c>
      <c r="AQ436" s="14">
        <v>10.0</v>
      </c>
      <c r="AR436" s="14" t="s">
        <v>2163</v>
      </c>
      <c r="AU436" s="14">
        <v>0.0</v>
      </c>
    </row>
    <row r="437">
      <c r="A437" s="14">
        <v>435.0</v>
      </c>
      <c r="B437">
        <v>1.0</v>
      </c>
      <c r="C437">
        <v>0.0</v>
      </c>
      <c r="D437">
        <v>0.0</v>
      </c>
      <c r="E437">
        <v>1.0</v>
      </c>
      <c r="F437">
        <v>1.0</v>
      </c>
      <c r="G437">
        <v>0.0</v>
      </c>
      <c r="H437" s="14">
        <v>31833.0</v>
      </c>
      <c r="I437" s="14">
        <v>31.0</v>
      </c>
      <c r="J437" s="14">
        <v>8.0</v>
      </c>
      <c r="K437" s="14">
        <v>60.0</v>
      </c>
      <c r="L437" s="14">
        <v>12.0</v>
      </c>
      <c r="M437" s="14">
        <v>20.0</v>
      </c>
      <c r="N437" s="14" t="s">
        <v>405</v>
      </c>
      <c r="O437" s="14">
        <v>0.0</v>
      </c>
      <c r="P437" s="14" t="s">
        <v>71</v>
      </c>
      <c r="R437" t="s">
        <v>71</v>
      </c>
      <c r="S437" t="s">
        <v>135</v>
      </c>
      <c r="T437" s="14">
        <v>0.0</v>
      </c>
      <c r="Z437" s="14" t="s">
        <v>114</v>
      </c>
      <c r="AA437">
        <v>0.0</v>
      </c>
      <c r="AB437">
        <v>0.0</v>
      </c>
      <c r="AC437">
        <v>1.0</v>
      </c>
      <c r="AD437">
        <v>0.0</v>
      </c>
      <c r="AE437">
        <v>0.0</v>
      </c>
      <c r="AF437">
        <v>0.0</v>
      </c>
      <c r="AG437">
        <v>0.0</v>
      </c>
      <c r="AH437">
        <v>0.0</v>
      </c>
      <c r="AI437">
        <v>0.0</v>
      </c>
      <c r="AJ437">
        <v>0.0</v>
      </c>
      <c r="AK437" t="s">
        <v>97</v>
      </c>
      <c r="AL437">
        <v>3.0</v>
      </c>
      <c r="AM437">
        <v>3.0</v>
      </c>
      <c r="AN437" s="14">
        <v>180.0</v>
      </c>
      <c r="AO437" s="14" t="s">
        <v>2164</v>
      </c>
      <c r="AP437" t="s">
        <v>294</v>
      </c>
      <c r="AQ437" s="14">
        <v>9.0</v>
      </c>
      <c r="AR437" s="14" t="s">
        <v>2165</v>
      </c>
      <c r="AS437" s="14" t="s">
        <v>2166</v>
      </c>
      <c r="AT437" s="14" t="s">
        <v>2167</v>
      </c>
      <c r="AU437" s="14">
        <v>1.0</v>
      </c>
    </row>
    <row r="438">
      <c r="A438" s="14">
        <v>436.0</v>
      </c>
      <c r="B438">
        <v>0.0</v>
      </c>
      <c r="C438">
        <v>1.0</v>
      </c>
      <c r="D438">
        <v>1.0</v>
      </c>
      <c r="E438">
        <v>0.0</v>
      </c>
      <c r="F438">
        <v>1.0</v>
      </c>
      <c r="G438">
        <v>0.0</v>
      </c>
      <c r="H438" s="14">
        <v>33725.0</v>
      </c>
      <c r="I438" s="14">
        <v>26.0</v>
      </c>
      <c r="J438" s="14">
        <v>8.0</v>
      </c>
      <c r="K438" s="14">
        <v>0.0</v>
      </c>
      <c r="L438" s="14">
        <v>8.0</v>
      </c>
      <c r="M438" s="14">
        <v>15.0</v>
      </c>
      <c r="N438" s="14" t="s">
        <v>128</v>
      </c>
      <c r="O438" s="14">
        <v>1.0</v>
      </c>
      <c r="T438" s="14">
        <v>0.0</v>
      </c>
      <c r="Z438" s="14" t="s">
        <v>114</v>
      </c>
      <c r="AA438">
        <v>0.0</v>
      </c>
      <c r="AB438">
        <v>0.0</v>
      </c>
      <c r="AC438">
        <v>0.0</v>
      </c>
      <c r="AD438">
        <v>0.0</v>
      </c>
      <c r="AE438">
        <v>0.0</v>
      </c>
      <c r="AF438">
        <v>1.0</v>
      </c>
      <c r="AG438">
        <v>0.0</v>
      </c>
      <c r="AH438">
        <v>0.0</v>
      </c>
      <c r="AI438">
        <v>0.0</v>
      </c>
      <c r="AJ438">
        <v>0.0</v>
      </c>
      <c r="AK438" t="s">
        <v>97</v>
      </c>
      <c r="AL438">
        <v>3.0</v>
      </c>
      <c r="AM438">
        <v>5.0</v>
      </c>
      <c r="AN438" s="14">
        <v>5.0</v>
      </c>
      <c r="AO438" s="14" t="s">
        <v>2168</v>
      </c>
      <c r="AP438" t="s">
        <v>101</v>
      </c>
      <c r="AQ438" s="14">
        <v>8.0</v>
      </c>
      <c r="AR438" s="14" t="s">
        <v>2169</v>
      </c>
      <c r="AS438" s="14" t="s">
        <v>2170</v>
      </c>
      <c r="AT438" s="14" t="s">
        <v>2171</v>
      </c>
      <c r="AU438" s="14">
        <v>0.0</v>
      </c>
    </row>
    <row r="439">
      <c r="A439" s="14">
        <v>437.0</v>
      </c>
      <c r="B439">
        <v>0.0</v>
      </c>
      <c r="C439">
        <v>0.0</v>
      </c>
      <c r="D439">
        <v>0.0</v>
      </c>
      <c r="E439">
        <v>0.0</v>
      </c>
      <c r="F439">
        <v>1.0</v>
      </c>
      <c r="G439">
        <v>0.0</v>
      </c>
      <c r="H439" s="14">
        <v>29313.0</v>
      </c>
      <c r="I439" s="14">
        <v>38.0</v>
      </c>
      <c r="J439" s="14">
        <v>7.0</v>
      </c>
      <c r="K439" s="14">
        <v>50.0</v>
      </c>
      <c r="L439" s="14">
        <v>8.0</v>
      </c>
      <c r="M439" s="14">
        <v>3.0</v>
      </c>
      <c r="N439" s="14" t="s">
        <v>291</v>
      </c>
      <c r="O439" s="14">
        <v>1.0</v>
      </c>
      <c r="T439" s="14">
        <v>1.0</v>
      </c>
      <c r="U439" t="s">
        <v>315</v>
      </c>
      <c r="V439" t="s">
        <v>111</v>
      </c>
      <c r="W439" t="s">
        <v>123</v>
      </c>
      <c r="X439" s="14">
        <v>12.0</v>
      </c>
      <c r="Z439" s="14" t="s">
        <v>114</v>
      </c>
      <c r="AA439">
        <v>0.0</v>
      </c>
      <c r="AB439">
        <v>0.0</v>
      </c>
      <c r="AC439">
        <v>0.0</v>
      </c>
      <c r="AD439">
        <v>0.0</v>
      </c>
      <c r="AE439">
        <v>0.0</v>
      </c>
      <c r="AF439">
        <v>1.0</v>
      </c>
      <c r="AG439">
        <v>0.0</v>
      </c>
      <c r="AH439">
        <v>0.0</v>
      </c>
      <c r="AI439">
        <v>0.0</v>
      </c>
      <c r="AJ439">
        <v>0.0</v>
      </c>
      <c r="AK439" t="s">
        <v>116</v>
      </c>
      <c r="AL439">
        <v>3.0</v>
      </c>
      <c r="AM439">
        <v>2.0</v>
      </c>
      <c r="AN439" s="14">
        <v>5.0</v>
      </c>
      <c r="AO439" s="14" t="s">
        <v>2172</v>
      </c>
      <c r="AP439" t="s">
        <v>101</v>
      </c>
      <c r="AQ439" s="14">
        <v>7.0</v>
      </c>
      <c r="AR439" s="14" t="s">
        <v>2173</v>
      </c>
      <c r="AU439" s="14">
        <v>0.0</v>
      </c>
    </row>
    <row r="440">
      <c r="A440" s="14">
        <v>438.0</v>
      </c>
      <c r="B440">
        <v>0.0</v>
      </c>
      <c r="C440">
        <v>0.0</v>
      </c>
      <c r="D440">
        <v>1.0</v>
      </c>
      <c r="E440">
        <v>1.0</v>
      </c>
      <c r="F440">
        <v>0.0</v>
      </c>
      <c r="G440">
        <v>0.0</v>
      </c>
      <c r="H440" s="14">
        <v>34275.0</v>
      </c>
      <c r="I440" s="14">
        <v>24.0</v>
      </c>
      <c r="J440" s="14">
        <v>7.0</v>
      </c>
      <c r="K440" s="14">
        <v>30.0</v>
      </c>
      <c r="L440" s="14">
        <v>8.0</v>
      </c>
      <c r="M440" s="14">
        <v>5.0</v>
      </c>
      <c r="N440" s="14" t="s">
        <v>327</v>
      </c>
      <c r="O440" s="14">
        <v>1.0</v>
      </c>
      <c r="T440" s="14">
        <v>0.0</v>
      </c>
      <c r="Z440" s="14" t="s">
        <v>78</v>
      </c>
      <c r="AA440">
        <v>0.0</v>
      </c>
      <c r="AB440">
        <v>0.0</v>
      </c>
      <c r="AC440">
        <v>0.0</v>
      </c>
      <c r="AD440">
        <v>1.0</v>
      </c>
      <c r="AE440">
        <v>0.0</v>
      </c>
      <c r="AF440">
        <v>0.0</v>
      </c>
      <c r="AG440">
        <v>0.0</v>
      </c>
      <c r="AH440">
        <v>0.0</v>
      </c>
      <c r="AI440">
        <v>0.0</v>
      </c>
      <c r="AJ440">
        <v>0.0</v>
      </c>
      <c r="AK440" t="s">
        <v>97</v>
      </c>
      <c r="AL440">
        <v>6.0</v>
      </c>
      <c r="AM440">
        <v>4.0</v>
      </c>
      <c r="AN440" s="14">
        <v>30.0</v>
      </c>
      <c r="AO440" s="14" t="s">
        <v>2174</v>
      </c>
      <c r="AP440" t="s">
        <v>84</v>
      </c>
      <c r="AQ440" s="14">
        <v>9.0</v>
      </c>
      <c r="AR440" s="14" t="s">
        <v>2175</v>
      </c>
      <c r="AS440" s="14" t="s">
        <v>2176</v>
      </c>
      <c r="AT440" s="14" t="s">
        <v>2177</v>
      </c>
      <c r="AU440" s="14">
        <v>0.0</v>
      </c>
    </row>
    <row r="441">
      <c r="A441" s="14">
        <v>439.0</v>
      </c>
      <c r="B441">
        <v>0.0</v>
      </c>
      <c r="C441">
        <v>0.0</v>
      </c>
      <c r="D441">
        <v>0.0</v>
      </c>
      <c r="E441">
        <v>0.0</v>
      </c>
      <c r="F441">
        <v>0.0</v>
      </c>
      <c r="G441">
        <v>1.0</v>
      </c>
      <c r="H441" s="14">
        <v>25124.0</v>
      </c>
      <c r="I441" s="14">
        <v>49.0</v>
      </c>
      <c r="J441" s="14">
        <v>7.0</v>
      </c>
      <c r="K441" s="14">
        <v>0.0</v>
      </c>
      <c r="L441" s="14">
        <v>8.0</v>
      </c>
      <c r="M441" s="14">
        <v>20.0</v>
      </c>
      <c r="N441" s="14" t="s">
        <v>167</v>
      </c>
      <c r="O441" s="14">
        <v>1.0</v>
      </c>
      <c r="T441" s="14">
        <v>1.0</v>
      </c>
      <c r="U441" t="s">
        <v>2179</v>
      </c>
      <c r="V441" t="s">
        <v>207</v>
      </c>
      <c r="W441" t="s">
        <v>123</v>
      </c>
      <c r="X441" s="14">
        <v>25.0</v>
      </c>
      <c r="Y441" s="14" t="s">
        <v>2180</v>
      </c>
      <c r="Z441" s="14" t="s">
        <v>114</v>
      </c>
      <c r="AA441">
        <v>0.0</v>
      </c>
      <c r="AB441">
        <v>0.0</v>
      </c>
      <c r="AC441">
        <v>0.0</v>
      </c>
      <c r="AD441">
        <v>0.0</v>
      </c>
      <c r="AE441">
        <v>1.0</v>
      </c>
      <c r="AF441">
        <v>1.0</v>
      </c>
      <c r="AG441">
        <v>0.0</v>
      </c>
      <c r="AH441">
        <v>0.0</v>
      </c>
      <c r="AI441">
        <v>0.0</v>
      </c>
      <c r="AJ441">
        <v>1.0</v>
      </c>
      <c r="AK441" t="s">
        <v>97</v>
      </c>
      <c r="AL441">
        <v>6.0</v>
      </c>
      <c r="AM441">
        <v>6.0</v>
      </c>
      <c r="AN441" s="14">
        <v>6.0</v>
      </c>
      <c r="AO441" s="14" t="s">
        <v>2182</v>
      </c>
      <c r="AP441" t="s">
        <v>101</v>
      </c>
      <c r="AQ441" s="14">
        <v>9.0</v>
      </c>
      <c r="AR441" s="14" t="s">
        <v>2183</v>
      </c>
      <c r="AS441" s="14" t="s">
        <v>2184</v>
      </c>
      <c r="AT441" s="14" t="s">
        <v>2185</v>
      </c>
      <c r="AU441" s="14">
        <v>1.0</v>
      </c>
    </row>
    <row r="442">
      <c r="A442" s="14">
        <v>440.0</v>
      </c>
      <c r="B442">
        <v>0.0</v>
      </c>
      <c r="C442">
        <v>1.0</v>
      </c>
      <c r="D442">
        <v>0.0</v>
      </c>
      <c r="E442">
        <v>0.0</v>
      </c>
      <c r="F442">
        <v>0.0</v>
      </c>
      <c r="G442">
        <v>0.0</v>
      </c>
      <c r="H442" s="14">
        <v>22573.0</v>
      </c>
      <c r="I442" s="14">
        <v>56.0</v>
      </c>
      <c r="J442" s="14">
        <v>7.0</v>
      </c>
      <c r="K442" s="14">
        <v>0.0</v>
      </c>
      <c r="L442" s="14">
        <v>10.0</v>
      </c>
      <c r="M442" s="14">
        <v>10.0</v>
      </c>
      <c r="N442" s="14" t="s">
        <v>192</v>
      </c>
      <c r="O442" s="14">
        <v>1.0</v>
      </c>
      <c r="T442" s="14">
        <v>1.0</v>
      </c>
      <c r="U442" t="s">
        <v>315</v>
      </c>
      <c r="V442" t="s">
        <v>2186</v>
      </c>
      <c r="W442" t="s">
        <v>684</v>
      </c>
      <c r="X442" s="14">
        <v>35.0</v>
      </c>
      <c r="Y442" s="14" t="s">
        <v>2187</v>
      </c>
      <c r="Z442" s="14" t="s">
        <v>96</v>
      </c>
      <c r="AA442">
        <v>0.0</v>
      </c>
      <c r="AB442">
        <v>0.0</v>
      </c>
      <c r="AC442">
        <v>0.0</v>
      </c>
      <c r="AD442">
        <v>0.0</v>
      </c>
      <c r="AE442">
        <v>0.0</v>
      </c>
      <c r="AF442">
        <v>1.0</v>
      </c>
      <c r="AG442">
        <v>0.0</v>
      </c>
      <c r="AH442">
        <v>0.0</v>
      </c>
      <c r="AI442">
        <v>0.0</v>
      </c>
      <c r="AJ442">
        <v>0.0</v>
      </c>
      <c r="AK442" t="s">
        <v>97</v>
      </c>
      <c r="AL442">
        <v>5.0</v>
      </c>
      <c r="AM442">
        <v>3.0</v>
      </c>
      <c r="AN442" s="14">
        <v>10.0</v>
      </c>
      <c r="AO442" s="14" t="s">
        <v>2188</v>
      </c>
      <c r="AP442" t="s">
        <v>84</v>
      </c>
      <c r="AQ442" s="14">
        <v>10.0</v>
      </c>
      <c r="AR442" s="14" t="s">
        <v>2189</v>
      </c>
      <c r="AS442" s="14" t="s">
        <v>2190</v>
      </c>
      <c r="AT442" s="14" t="s">
        <v>202</v>
      </c>
      <c r="AU442" s="14">
        <v>1.0</v>
      </c>
    </row>
    <row r="443" hidden="1">
      <c r="A443" s="14">
        <v>441.0</v>
      </c>
      <c r="B443">
        <v>1.0</v>
      </c>
      <c r="C443">
        <v>0.0</v>
      </c>
      <c r="D443">
        <v>0.0</v>
      </c>
      <c r="E443">
        <v>1.0</v>
      </c>
      <c r="F443">
        <v>1.0</v>
      </c>
      <c r="G443">
        <v>0.0</v>
      </c>
      <c r="H443" s="14">
        <v>29023.0</v>
      </c>
      <c r="I443" s="14">
        <v>39.0</v>
      </c>
      <c r="J443" s="14">
        <v>8.0</v>
      </c>
      <c r="K443" s="14">
        <v>75.0</v>
      </c>
      <c r="L443" s="14">
        <v>14.0</v>
      </c>
      <c r="M443" s="14">
        <v>8.0</v>
      </c>
      <c r="N443" s="14" t="s">
        <v>128</v>
      </c>
      <c r="O443" s="14">
        <v>1.0</v>
      </c>
      <c r="T443" s="14">
        <v>1.0</v>
      </c>
      <c r="U443" t="s">
        <v>74</v>
      </c>
      <c r="V443" t="s">
        <v>111</v>
      </c>
      <c r="W443" t="s">
        <v>399</v>
      </c>
      <c r="X443" s="14">
        <v>13.0</v>
      </c>
      <c r="Y443" s="14" t="s">
        <v>2191</v>
      </c>
      <c r="Z443" s="14" t="s">
        <v>78</v>
      </c>
      <c r="AA443">
        <v>0.0</v>
      </c>
      <c r="AB443">
        <v>0.0</v>
      </c>
      <c r="AC443">
        <v>0.0</v>
      </c>
      <c r="AD443">
        <v>0.0</v>
      </c>
      <c r="AE443">
        <v>0.0</v>
      </c>
      <c r="AF443">
        <v>1.0</v>
      </c>
      <c r="AG443">
        <v>0.0</v>
      </c>
      <c r="AH443">
        <v>0.0</v>
      </c>
      <c r="AI443">
        <v>0.0</v>
      </c>
      <c r="AJ443">
        <v>0.0</v>
      </c>
      <c r="AK443" t="s">
        <v>97</v>
      </c>
      <c r="AL443" t="s">
        <v>2192</v>
      </c>
      <c r="AM443">
        <v>6.0</v>
      </c>
      <c r="AN443" s="14">
        <v>12.0</v>
      </c>
      <c r="AO443" s="14" t="s">
        <v>2193</v>
      </c>
      <c r="AP443" t="s">
        <v>101</v>
      </c>
      <c r="AQ443" s="14">
        <v>10.0</v>
      </c>
      <c r="AR443" s="14" t="s">
        <v>2194</v>
      </c>
      <c r="AS443" s="14" t="s">
        <v>2195</v>
      </c>
      <c r="AT443" s="14" t="s">
        <v>1503</v>
      </c>
      <c r="AU443" s="14">
        <v>1.0</v>
      </c>
    </row>
    <row r="444">
      <c r="A444" s="14">
        <v>442.0</v>
      </c>
      <c r="B444">
        <v>0.0</v>
      </c>
      <c r="C444">
        <v>1.0</v>
      </c>
      <c r="D444">
        <v>0.0</v>
      </c>
      <c r="E444">
        <v>0.0</v>
      </c>
      <c r="F444">
        <v>0.0</v>
      </c>
      <c r="G444">
        <v>0.0</v>
      </c>
      <c r="H444" s="14">
        <v>33732.0</v>
      </c>
      <c r="I444" s="14">
        <v>26.0</v>
      </c>
      <c r="J444" s="14">
        <v>7.0</v>
      </c>
      <c r="K444" s="14">
        <v>0.0</v>
      </c>
      <c r="L444" s="14">
        <v>12.0</v>
      </c>
      <c r="M444" s="14">
        <v>20.0</v>
      </c>
      <c r="N444" s="14" t="s">
        <v>291</v>
      </c>
      <c r="O444" s="14">
        <v>1.0</v>
      </c>
      <c r="T444" s="14">
        <v>1.0</v>
      </c>
      <c r="U444" t="s">
        <v>213</v>
      </c>
      <c r="V444" t="s">
        <v>111</v>
      </c>
      <c r="W444" t="s">
        <v>333</v>
      </c>
      <c r="X444" s="14">
        <v>3.0</v>
      </c>
      <c r="Y444" s="14" t="s">
        <v>2196</v>
      </c>
      <c r="Z444" s="14" t="s">
        <v>78</v>
      </c>
      <c r="AA444">
        <v>0.0</v>
      </c>
      <c r="AB444">
        <v>0.0</v>
      </c>
      <c r="AC444">
        <v>0.0</v>
      </c>
      <c r="AD444">
        <v>0.0</v>
      </c>
      <c r="AE444">
        <v>1.0</v>
      </c>
      <c r="AF444">
        <v>0.0</v>
      </c>
      <c r="AG444">
        <v>0.0</v>
      </c>
      <c r="AH444">
        <v>0.0</v>
      </c>
      <c r="AI444">
        <v>0.0</v>
      </c>
      <c r="AJ444">
        <v>0.0</v>
      </c>
      <c r="AK444" t="s">
        <v>79</v>
      </c>
      <c r="AL444">
        <v>10.0</v>
      </c>
      <c r="AM444">
        <v>8.0</v>
      </c>
      <c r="AN444" s="14">
        <v>8.0</v>
      </c>
      <c r="AO444" s="14" t="s">
        <v>2197</v>
      </c>
      <c r="AP444" t="s">
        <v>101</v>
      </c>
      <c r="AQ444" s="14">
        <v>9.0</v>
      </c>
      <c r="AR444" s="14" t="s">
        <v>2198</v>
      </c>
      <c r="AU444" s="14">
        <v>1.0</v>
      </c>
    </row>
    <row r="445">
      <c r="A445" s="14">
        <v>443.0</v>
      </c>
      <c r="B445">
        <v>1.0</v>
      </c>
      <c r="C445">
        <v>1.0</v>
      </c>
      <c r="D445">
        <v>1.0</v>
      </c>
      <c r="E445">
        <v>0.0</v>
      </c>
      <c r="F445">
        <v>1.0</v>
      </c>
      <c r="G445">
        <v>0.0</v>
      </c>
      <c r="H445" s="14">
        <v>32315.0</v>
      </c>
      <c r="I445" s="14">
        <v>30.0</v>
      </c>
      <c r="J445" s="14">
        <v>8.0</v>
      </c>
      <c r="K445" s="14">
        <v>1.0</v>
      </c>
      <c r="L445" s="14">
        <v>8.0</v>
      </c>
      <c r="M445" s="14">
        <v>25.0</v>
      </c>
      <c r="N445" s="14" t="s">
        <v>405</v>
      </c>
      <c r="O445" s="14">
        <v>1.0</v>
      </c>
      <c r="T445" s="14">
        <v>1.0</v>
      </c>
      <c r="U445" t="s">
        <v>315</v>
      </c>
      <c r="V445" t="s">
        <v>111</v>
      </c>
      <c r="W445" t="s">
        <v>123</v>
      </c>
      <c r="X445" s="14">
        <v>1.0</v>
      </c>
      <c r="Y445" s="14" t="s">
        <v>101</v>
      </c>
      <c r="Z445" s="14" t="s">
        <v>96</v>
      </c>
      <c r="AA445">
        <v>0.0</v>
      </c>
      <c r="AB445">
        <v>0.0</v>
      </c>
      <c r="AC445">
        <v>1.0</v>
      </c>
      <c r="AD445">
        <v>1.0</v>
      </c>
      <c r="AE445">
        <v>0.0</v>
      </c>
      <c r="AF445">
        <v>1.0</v>
      </c>
      <c r="AG445">
        <v>0.0</v>
      </c>
      <c r="AH445">
        <v>0.0</v>
      </c>
      <c r="AI445">
        <v>0.0</v>
      </c>
      <c r="AJ445">
        <v>0.0</v>
      </c>
      <c r="AK445" t="s">
        <v>116</v>
      </c>
      <c r="AL445">
        <v>1.0</v>
      </c>
      <c r="AM445">
        <v>1.0</v>
      </c>
      <c r="AN445" s="14">
        <v>30.0</v>
      </c>
      <c r="AO445" s="14" t="s">
        <v>2199</v>
      </c>
      <c r="AP445" t="s">
        <v>101</v>
      </c>
      <c r="AQ445" s="14">
        <v>10.0</v>
      </c>
      <c r="AR445" s="14" t="s">
        <v>2200</v>
      </c>
      <c r="AT445" s="14" t="s">
        <v>2201</v>
      </c>
      <c r="AU445" s="14">
        <v>1.0</v>
      </c>
    </row>
    <row r="446">
      <c r="A446" s="14">
        <v>444.0</v>
      </c>
      <c r="B446">
        <v>1.0</v>
      </c>
      <c r="C446">
        <v>0.0</v>
      </c>
      <c r="D446">
        <v>0.0</v>
      </c>
      <c r="E446">
        <v>0.0</v>
      </c>
      <c r="F446">
        <v>0.0</v>
      </c>
      <c r="G446">
        <v>0.0</v>
      </c>
      <c r="H446" s="14">
        <v>23257.0</v>
      </c>
      <c r="I446" s="14">
        <v>55.0</v>
      </c>
      <c r="J446" s="14">
        <v>7.0</v>
      </c>
      <c r="K446" s="14">
        <v>90.0</v>
      </c>
      <c r="L446" s="14">
        <v>8.0</v>
      </c>
      <c r="M446" s="14">
        <v>10.0</v>
      </c>
      <c r="N446" s="14" t="s">
        <v>106</v>
      </c>
      <c r="O446" s="14">
        <v>0.0</v>
      </c>
      <c r="P446" s="14" t="s">
        <v>89</v>
      </c>
      <c r="R446" t="s">
        <v>89</v>
      </c>
      <c r="S446" t="s">
        <v>135</v>
      </c>
      <c r="T446" s="14">
        <v>1.0</v>
      </c>
      <c r="U446" t="s">
        <v>515</v>
      </c>
      <c r="V446" t="s">
        <v>111</v>
      </c>
      <c r="W446" t="s">
        <v>76</v>
      </c>
      <c r="X446" s="14">
        <v>28.0</v>
      </c>
      <c r="Y446" s="14" t="s">
        <v>2202</v>
      </c>
      <c r="Z446" s="14" t="s">
        <v>96</v>
      </c>
      <c r="AA446">
        <v>0.0</v>
      </c>
      <c r="AB446">
        <v>0.0</v>
      </c>
      <c r="AC446">
        <v>0.0</v>
      </c>
      <c r="AD446">
        <v>0.0</v>
      </c>
      <c r="AE446">
        <v>0.0</v>
      </c>
      <c r="AF446">
        <v>0.0</v>
      </c>
      <c r="AG446">
        <v>0.0</v>
      </c>
      <c r="AH446">
        <v>0.0</v>
      </c>
      <c r="AI446">
        <v>0.0</v>
      </c>
      <c r="AJ446">
        <v>1.0</v>
      </c>
      <c r="AK446" t="s">
        <v>97</v>
      </c>
      <c r="AL446">
        <v>6.0</v>
      </c>
      <c r="AM446">
        <v>6.0</v>
      </c>
      <c r="AN446" s="14">
        <v>10.0</v>
      </c>
      <c r="AO446" s="14" t="s">
        <v>2204</v>
      </c>
      <c r="AP446" t="s">
        <v>101</v>
      </c>
      <c r="AQ446" s="14">
        <v>9.0</v>
      </c>
      <c r="AR446" s="14" t="s">
        <v>2205</v>
      </c>
      <c r="AU446" s="14">
        <v>0.0</v>
      </c>
    </row>
    <row r="447">
      <c r="A447" s="14">
        <v>445.0</v>
      </c>
      <c r="B447">
        <v>0.0</v>
      </c>
      <c r="C447">
        <v>1.0</v>
      </c>
      <c r="D447">
        <v>0.0</v>
      </c>
      <c r="E447">
        <v>1.0</v>
      </c>
      <c r="F447">
        <v>1.0</v>
      </c>
      <c r="G447">
        <v>0.0</v>
      </c>
      <c r="H447" s="14">
        <v>32727.0</v>
      </c>
      <c r="I447" s="14">
        <v>29.0</v>
      </c>
      <c r="J447" s="14">
        <v>5.0</v>
      </c>
      <c r="K447" s="14">
        <v>0.0</v>
      </c>
      <c r="L447" s="14">
        <v>16.0</v>
      </c>
      <c r="M447" s="14">
        <v>2.0</v>
      </c>
      <c r="N447" s="14" t="s">
        <v>437</v>
      </c>
      <c r="O447" s="14">
        <v>0.0</v>
      </c>
      <c r="P447" s="14" t="s">
        <v>129</v>
      </c>
      <c r="R447" t="s">
        <v>129</v>
      </c>
      <c r="S447" t="s">
        <v>130</v>
      </c>
      <c r="T447" s="14">
        <v>1.0</v>
      </c>
      <c r="U447" t="s">
        <v>524</v>
      </c>
      <c r="V447" t="s">
        <v>75</v>
      </c>
      <c r="W447" t="s">
        <v>123</v>
      </c>
      <c r="X447" s="14">
        <v>5.0</v>
      </c>
      <c r="Y447" s="14" t="s">
        <v>2206</v>
      </c>
      <c r="Z447" s="14" t="s">
        <v>78</v>
      </c>
      <c r="AA447">
        <v>0.0</v>
      </c>
      <c r="AB447">
        <v>0.0</v>
      </c>
      <c r="AC447">
        <v>0.0</v>
      </c>
      <c r="AD447">
        <v>0.0</v>
      </c>
      <c r="AE447">
        <v>0.0</v>
      </c>
      <c r="AF447">
        <v>1.0</v>
      </c>
      <c r="AG447">
        <v>0.0</v>
      </c>
      <c r="AH447">
        <v>0.0</v>
      </c>
      <c r="AI447">
        <v>0.0</v>
      </c>
      <c r="AJ447">
        <v>0.0</v>
      </c>
      <c r="AK447" t="s">
        <v>97</v>
      </c>
      <c r="AL447">
        <v>6.0</v>
      </c>
      <c r="AM447">
        <v>6.0</v>
      </c>
      <c r="AN447" s="14">
        <v>12.0</v>
      </c>
      <c r="AO447" s="14" t="s">
        <v>2207</v>
      </c>
      <c r="AP447" t="s">
        <v>101</v>
      </c>
      <c r="AQ447" s="14">
        <v>10.0</v>
      </c>
      <c r="AR447" s="14" t="s">
        <v>2208</v>
      </c>
      <c r="AS447" s="14" t="s">
        <v>2209</v>
      </c>
      <c r="AU447" s="14">
        <v>1.0</v>
      </c>
    </row>
    <row r="448">
      <c r="A448" s="14">
        <v>446.0</v>
      </c>
      <c r="B448">
        <v>1.0</v>
      </c>
      <c r="C448">
        <v>1.0</v>
      </c>
      <c r="D448">
        <v>0.0</v>
      </c>
      <c r="E448">
        <v>0.0</v>
      </c>
      <c r="F448">
        <v>1.0</v>
      </c>
      <c r="G448">
        <v>0.0</v>
      </c>
      <c r="H448" s="14">
        <v>33114.0</v>
      </c>
      <c r="I448" s="14">
        <v>28.0</v>
      </c>
      <c r="J448" s="14">
        <v>6.0</v>
      </c>
      <c r="K448" s="14">
        <v>180.0</v>
      </c>
      <c r="L448" s="14">
        <v>10.0</v>
      </c>
      <c r="M448" s="14">
        <v>9.0</v>
      </c>
      <c r="N448" s="14" t="s">
        <v>128</v>
      </c>
      <c r="O448" s="14">
        <v>1.0</v>
      </c>
      <c r="T448" s="14">
        <v>1.0</v>
      </c>
      <c r="U448" t="s">
        <v>224</v>
      </c>
      <c r="V448" t="s">
        <v>111</v>
      </c>
      <c r="W448" t="s">
        <v>2210</v>
      </c>
      <c r="X448" s="14">
        <v>1.0</v>
      </c>
      <c r="Y448" s="14" t="s">
        <v>2211</v>
      </c>
      <c r="Z448" s="14" t="s">
        <v>114</v>
      </c>
      <c r="AA448">
        <v>0.0</v>
      </c>
      <c r="AB448">
        <v>0.0</v>
      </c>
      <c r="AC448">
        <v>0.0</v>
      </c>
      <c r="AD448">
        <v>0.0</v>
      </c>
      <c r="AE448">
        <v>0.0</v>
      </c>
      <c r="AF448">
        <v>1.0</v>
      </c>
      <c r="AG448">
        <v>0.0</v>
      </c>
      <c r="AH448">
        <v>0.0</v>
      </c>
      <c r="AI448">
        <v>0.0</v>
      </c>
      <c r="AJ448">
        <v>0.0</v>
      </c>
      <c r="AK448" t="s">
        <v>1190</v>
      </c>
      <c r="AL448">
        <v>10.0</v>
      </c>
      <c r="AM448">
        <v>6.0</v>
      </c>
      <c r="AN448" s="14">
        <v>6.0</v>
      </c>
      <c r="AO448" s="14" t="s">
        <v>2212</v>
      </c>
      <c r="AP448" t="s">
        <v>294</v>
      </c>
      <c r="AQ448" s="14">
        <v>9.0</v>
      </c>
      <c r="AR448" s="14" t="s">
        <v>2213</v>
      </c>
      <c r="AS448" s="14" t="s">
        <v>2214</v>
      </c>
      <c r="AT448" s="14" t="s">
        <v>2215</v>
      </c>
      <c r="AU448" s="14">
        <v>1.0</v>
      </c>
    </row>
    <row r="449">
      <c r="A449" s="14">
        <v>447.0</v>
      </c>
      <c r="B449">
        <v>1.0</v>
      </c>
      <c r="C449">
        <v>0.0</v>
      </c>
      <c r="D449">
        <v>0.0</v>
      </c>
      <c r="E449">
        <v>0.0</v>
      </c>
      <c r="F449">
        <v>0.0</v>
      </c>
      <c r="G449">
        <v>0.0</v>
      </c>
      <c r="H449" s="14">
        <v>34025.0</v>
      </c>
      <c r="I449" s="14">
        <v>25.0</v>
      </c>
      <c r="J449" s="14">
        <v>9.0</v>
      </c>
      <c r="K449" s="14">
        <v>1.0</v>
      </c>
      <c r="L449" s="14">
        <v>6.0</v>
      </c>
      <c r="M449" s="14">
        <v>5.0</v>
      </c>
      <c r="N449" s="14" t="s">
        <v>405</v>
      </c>
      <c r="O449" s="14">
        <v>1.0</v>
      </c>
      <c r="T449" s="14">
        <v>1.0</v>
      </c>
      <c r="U449" t="s">
        <v>315</v>
      </c>
      <c r="V449" t="s">
        <v>111</v>
      </c>
      <c r="W449" t="s">
        <v>123</v>
      </c>
      <c r="X449" s="14">
        <v>2.0</v>
      </c>
      <c r="Y449" s="14" t="s">
        <v>2216</v>
      </c>
      <c r="Z449" s="14" t="s">
        <v>78</v>
      </c>
      <c r="AA449">
        <v>0.0</v>
      </c>
      <c r="AB449">
        <v>0.0</v>
      </c>
      <c r="AC449">
        <v>0.0</v>
      </c>
      <c r="AD449">
        <v>1.0</v>
      </c>
      <c r="AE449">
        <v>0.0</v>
      </c>
      <c r="AF449">
        <v>0.0</v>
      </c>
      <c r="AG449">
        <v>0.0</v>
      </c>
      <c r="AH449">
        <v>0.0</v>
      </c>
      <c r="AI449">
        <v>0.0</v>
      </c>
      <c r="AJ449">
        <v>0.0</v>
      </c>
      <c r="AK449" t="s">
        <v>116</v>
      </c>
      <c r="AL449">
        <v>6.0</v>
      </c>
      <c r="AM449">
        <v>5.0</v>
      </c>
      <c r="AN449" s="14">
        <v>100.0</v>
      </c>
      <c r="AO449" s="14" t="s">
        <v>2217</v>
      </c>
      <c r="AP449" t="s">
        <v>101</v>
      </c>
      <c r="AQ449" s="14">
        <v>9.0</v>
      </c>
      <c r="AR449" s="14" t="s">
        <v>2218</v>
      </c>
      <c r="AS449" s="14" t="s">
        <v>2219</v>
      </c>
      <c r="AU449" s="14">
        <v>1.0</v>
      </c>
    </row>
    <row r="450">
      <c r="A450" s="14">
        <v>448.0</v>
      </c>
      <c r="B450">
        <v>0.0</v>
      </c>
      <c r="C450">
        <v>1.0</v>
      </c>
      <c r="D450">
        <v>0.0</v>
      </c>
      <c r="E450">
        <v>0.0</v>
      </c>
      <c r="F450">
        <v>0.0</v>
      </c>
      <c r="G450">
        <v>0.0</v>
      </c>
      <c r="H450" s="14">
        <v>33077.0</v>
      </c>
      <c r="I450" s="14">
        <v>28.0</v>
      </c>
      <c r="J450" s="14">
        <v>8.0</v>
      </c>
      <c r="K450" s="14">
        <v>6.0</v>
      </c>
      <c r="L450" s="14">
        <v>14.0</v>
      </c>
      <c r="M450" s="14">
        <v>6.0</v>
      </c>
      <c r="N450" s="14" t="s">
        <v>70</v>
      </c>
      <c r="O450" s="14">
        <v>0.0</v>
      </c>
      <c r="P450" s="14" t="s">
        <v>89</v>
      </c>
      <c r="R450" t="s">
        <v>89</v>
      </c>
      <c r="S450" t="s">
        <v>135</v>
      </c>
      <c r="T450" s="14">
        <v>1.0</v>
      </c>
      <c r="U450" t="s">
        <v>315</v>
      </c>
      <c r="V450" t="s">
        <v>111</v>
      </c>
      <c r="W450" t="s">
        <v>123</v>
      </c>
      <c r="X450" s="14">
        <v>5.0</v>
      </c>
      <c r="Y450" s="14" t="s">
        <v>2220</v>
      </c>
      <c r="Z450" s="14" t="s">
        <v>78</v>
      </c>
      <c r="AA450">
        <v>0.0</v>
      </c>
      <c r="AB450">
        <v>0.0</v>
      </c>
      <c r="AC450">
        <v>0.0</v>
      </c>
      <c r="AD450">
        <v>1.0</v>
      </c>
      <c r="AE450">
        <v>0.0</v>
      </c>
      <c r="AF450">
        <v>0.0</v>
      </c>
      <c r="AG450">
        <v>0.0</v>
      </c>
      <c r="AH450">
        <v>0.0</v>
      </c>
      <c r="AI450">
        <v>0.0</v>
      </c>
      <c r="AJ450">
        <v>0.0</v>
      </c>
      <c r="AK450" t="s">
        <v>116</v>
      </c>
      <c r="AL450">
        <v>6.0</v>
      </c>
      <c r="AM450">
        <v>4.0</v>
      </c>
      <c r="AN450" s="14">
        <v>3.0</v>
      </c>
      <c r="AO450" s="14" t="s">
        <v>2221</v>
      </c>
      <c r="AP450" t="s">
        <v>84</v>
      </c>
      <c r="AQ450" s="14">
        <v>10.0</v>
      </c>
      <c r="AR450" s="14" t="s">
        <v>2222</v>
      </c>
      <c r="AS450" s="14" t="s">
        <v>2223</v>
      </c>
      <c r="AU450" s="14">
        <v>0.0</v>
      </c>
    </row>
    <row r="451">
      <c r="A451" s="14">
        <v>449.0</v>
      </c>
      <c r="B451">
        <v>0.0</v>
      </c>
      <c r="C451">
        <v>0.0</v>
      </c>
      <c r="D451">
        <v>0.0</v>
      </c>
      <c r="E451">
        <v>0.0</v>
      </c>
      <c r="F451">
        <v>1.0</v>
      </c>
      <c r="G451">
        <v>0.0</v>
      </c>
      <c r="H451" s="14">
        <v>27948.0</v>
      </c>
      <c r="I451" s="14">
        <v>42.0</v>
      </c>
      <c r="J451" s="14">
        <v>6.0</v>
      </c>
      <c r="K451" s="14">
        <v>50.0</v>
      </c>
      <c r="L451" s="14">
        <v>8.0</v>
      </c>
      <c r="M451" s="14">
        <v>5.0</v>
      </c>
      <c r="N451" s="14" t="s">
        <v>405</v>
      </c>
      <c r="O451" s="14">
        <v>1.0</v>
      </c>
      <c r="T451" s="14">
        <v>1.0</v>
      </c>
      <c r="U451" t="s">
        <v>1898</v>
      </c>
      <c r="V451" t="s">
        <v>75</v>
      </c>
      <c r="W451" t="s">
        <v>374</v>
      </c>
      <c r="X451" s="14">
        <v>5.0</v>
      </c>
      <c r="Y451" s="14" t="s">
        <v>2224</v>
      </c>
      <c r="Z451" s="14" t="s">
        <v>96</v>
      </c>
      <c r="AA451">
        <v>0.0</v>
      </c>
      <c r="AB451">
        <v>0.0</v>
      </c>
      <c r="AC451">
        <v>0.0</v>
      </c>
      <c r="AD451">
        <v>1.0</v>
      </c>
      <c r="AE451">
        <v>0.0</v>
      </c>
      <c r="AF451">
        <v>0.0</v>
      </c>
      <c r="AG451">
        <v>1.0</v>
      </c>
      <c r="AH451">
        <v>0.0</v>
      </c>
      <c r="AI451">
        <v>0.0</v>
      </c>
      <c r="AJ451">
        <v>0.0</v>
      </c>
      <c r="AK451" t="s">
        <v>97</v>
      </c>
      <c r="AL451">
        <v>5.0</v>
      </c>
      <c r="AM451">
        <v>3.0</v>
      </c>
      <c r="AN451" s="14">
        <v>20.0</v>
      </c>
      <c r="AO451" s="14" t="s">
        <v>2225</v>
      </c>
      <c r="AP451" t="s">
        <v>2226</v>
      </c>
      <c r="AQ451" s="14">
        <v>9.0</v>
      </c>
      <c r="AR451" s="14" t="s">
        <v>2227</v>
      </c>
      <c r="AS451" s="14" t="s">
        <v>1414</v>
      </c>
      <c r="AU451" s="14">
        <v>0.0</v>
      </c>
    </row>
    <row r="452">
      <c r="A452" s="14">
        <v>450.0</v>
      </c>
      <c r="B452">
        <v>1.0</v>
      </c>
      <c r="C452">
        <v>0.0</v>
      </c>
      <c r="D452">
        <v>0.0</v>
      </c>
      <c r="E452">
        <v>0.0</v>
      </c>
      <c r="F452">
        <v>1.0</v>
      </c>
      <c r="G452">
        <v>0.0</v>
      </c>
      <c r="H452" s="14">
        <v>29093.0</v>
      </c>
      <c r="I452" s="14">
        <v>39.0</v>
      </c>
      <c r="J452" s="14">
        <v>8.0</v>
      </c>
      <c r="K452" s="14">
        <v>75.0</v>
      </c>
      <c r="L452" s="14">
        <v>9.0</v>
      </c>
      <c r="M452" s="14">
        <v>20.0</v>
      </c>
      <c r="N452" s="14" t="s">
        <v>128</v>
      </c>
      <c r="O452" s="14">
        <v>0.0</v>
      </c>
      <c r="P452" s="14" t="s">
        <v>89</v>
      </c>
      <c r="R452" t="s">
        <v>89</v>
      </c>
      <c r="S452" t="s">
        <v>130</v>
      </c>
      <c r="T452" s="14">
        <v>1.0</v>
      </c>
      <c r="U452" t="s">
        <v>145</v>
      </c>
      <c r="V452" t="s">
        <v>147</v>
      </c>
      <c r="W452" t="s">
        <v>123</v>
      </c>
      <c r="X452" s="14">
        <v>14.0</v>
      </c>
      <c r="Y452" s="14" t="s">
        <v>631</v>
      </c>
      <c r="Z452" s="14" t="s">
        <v>114</v>
      </c>
      <c r="AA452">
        <v>0.0</v>
      </c>
      <c r="AB452">
        <v>0.0</v>
      </c>
      <c r="AC452">
        <v>0.0</v>
      </c>
      <c r="AD452">
        <v>1.0</v>
      </c>
      <c r="AE452">
        <v>0.0</v>
      </c>
      <c r="AF452">
        <v>0.0</v>
      </c>
      <c r="AG452">
        <v>0.0</v>
      </c>
      <c r="AH452">
        <v>0.0</v>
      </c>
      <c r="AI452">
        <v>0.0</v>
      </c>
      <c r="AJ452">
        <v>0.0</v>
      </c>
      <c r="AK452" t="s">
        <v>97</v>
      </c>
      <c r="AL452">
        <v>6.0</v>
      </c>
      <c r="AM452">
        <v>10.0</v>
      </c>
      <c r="AN452" s="14">
        <v>15.0</v>
      </c>
      <c r="AO452" s="14" t="s">
        <v>2228</v>
      </c>
      <c r="AP452" t="s">
        <v>2229</v>
      </c>
      <c r="AQ452" s="14">
        <v>10.0</v>
      </c>
      <c r="AR452" s="14" t="s">
        <v>2230</v>
      </c>
      <c r="AS452" s="14" t="s">
        <v>2231</v>
      </c>
      <c r="AT452" s="14" t="s">
        <v>154</v>
      </c>
      <c r="AU452" s="14">
        <v>1.0</v>
      </c>
    </row>
    <row r="453">
      <c r="A453" s="14">
        <v>451.0</v>
      </c>
      <c r="B453">
        <v>1.0</v>
      </c>
      <c r="C453">
        <v>0.0</v>
      </c>
      <c r="D453">
        <v>0.0</v>
      </c>
      <c r="E453">
        <v>1.0</v>
      </c>
      <c r="F453">
        <v>1.0</v>
      </c>
      <c r="G453">
        <v>0.0</v>
      </c>
      <c r="H453" s="14">
        <v>32527.0</v>
      </c>
      <c r="I453" s="14">
        <v>29.0</v>
      </c>
      <c r="J453" s="14">
        <v>8.0</v>
      </c>
      <c r="K453" s="14">
        <v>0.0</v>
      </c>
      <c r="L453" s="14">
        <v>10.0</v>
      </c>
      <c r="M453" s="14">
        <v>60.0</v>
      </c>
      <c r="N453" s="14" t="s">
        <v>167</v>
      </c>
      <c r="O453" s="14">
        <v>1.0</v>
      </c>
      <c r="T453" s="14">
        <v>1.0</v>
      </c>
      <c r="U453" t="s">
        <v>259</v>
      </c>
      <c r="V453" t="s">
        <v>451</v>
      </c>
      <c r="W453" t="s">
        <v>123</v>
      </c>
      <c r="X453" s="14">
        <v>1.0</v>
      </c>
      <c r="Y453" s="14" t="s">
        <v>2232</v>
      </c>
      <c r="Z453" s="14" t="s">
        <v>78</v>
      </c>
      <c r="AA453">
        <v>0.0</v>
      </c>
      <c r="AB453">
        <v>0.0</v>
      </c>
      <c r="AC453">
        <v>0.0</v>
      </c>
      <c r="AD453">
        <v>1.0</v>
      </c>
      <c r="AE453">
        <v>1.0</v>
      </c>
      <c r="AF453">
        <v>0.0</v>
      </c>
      <c r="AG453">
        <v>0.0</v>
      </c>
      <c r="AH453">
        <v>0.0</v>
      </c>
      <c r="AI453">
        <v>0.0</v>
      </c>
      <c r="AJ453">
        <v>0.0</v>
      </c>
      <c r="AK453" t="s">
        <v>79</v>
      </c>
      <c r="AL453">
        <v>5.0</v>
      </c>
      <c r="AM453">
        <v>2.0</v>
      </c>
      <c r="AN453" s="14">
        <v>6.0</v>
      </c>
      <c r="AO453" s="14" t="s">
        <v>2233</v>
      </c>
      <c r="AP453" t="s">
        <v>101</v>
      </c>
      <c r="AQ453" s="14">
        <v>7.0</v>
      </c>
      <c r="AR453" s="14" t="s">
        <v>2234</v>
      </c>
      <c r="AS453" s="14" t="s">
        <v>2235</v>
      </c>
      <c r="AT453" s="14" t="s">
        <v>2236</v>
      </c>
      <c r="AU453" s="14">
        <v>0.0</v>
      </c>
    </row>
    <row r="454">
      <c r="A454" s="14">
        <v>452.0</v>
      </c>
      <c r="B454">
        <v>1.0</v>
      </c>
      <c r="C454">
        <v>0.0</v>
      </c>
      <c r="D454">
        <v>0.0</v>
      </c>
      <c r="E454">
        <v>0.0</v>
      </c>
      <c r="F454">
        <v>0.0</v>
      </c>
      <c r="G454">
        <v>0.0</v>
      </c>
      <c r="H454" s="14">
        <v>27608.0</v>
      </c>
      <c r="I454" s="14">
        <v>43.0</v>
      </c>
      <c r="J454" s="14">
        <v>7.0</v>
      </c>
      <c r="K454" s="14">
        <v>70.0</v>
      </c>
      <c r="L454" s="14">
        <v>8.0</v>
      </c>
      <c r="M454" s="14">
        <v>50.0</v>
      </c>
      <c r="N454" s="14" t="s">
        <v>167</v>
      </c>
      <c r="O454" s="14">
        <v>1.0</v>
      </c>
      <c r="T454" s="14">
        <v>1.0</v>
      </c>
      <c r="U454" t="s">
        <v>315</v>
      </c>
      <c r="V454" t="s">
        <v>111</v>
      </c>
      <c r="W454" t="s">
        <v>412</v>
      </c>
      <c r="X454" s="14">
        <v>15.0</v>
      </c>
      <c r="Y454" s="14" t="s">
        <v>2237</v>
      </c>
      <c r="Z454" s="14" t="s">
        <v>114</v>
      </c>
      <c r="AA454">
        <v>0.0</v>
      </c>
      <c r="AB454">
        <v>0.0</v>
      </c>
      <c r="AC454">
        <v>0.0</v>
      </c>
      <c r="AD454">
        <v>0.0</v>
      </c>
      <c r="AE454">
        <v>1.0</v>
      </c>
      <c r="AF454">
        <v>0.0</v>
      </c>
      <c r="AG454">
        <v>0.0</v>
      </c>
      <c r="AH454">
        <v>0.0</v>
      </c>
      <c r="AI454">
        <v>0.0</v>
      </c>
      <c r="AJ454">
        <v>0.0</v>
      </c>
      <c r="AK454" t="s">
        <v>97</v>
      </c>
      <c r="AL454">
        <v>6.0</v>
      </c>
      <c r="AM454">
        <v>4.0</v>
      </c>
      <c r="AN454" s="14">
        <v>25.0</v>
      </c>
      <c r="AO454" s="14" t="s">
        <v>434</v>
      </c>
      <c r="AP454" t="s">
        <v>101</v>
      </c>
      <c r="AQ454" s="14">
        <v>7.0</v>
      </c>
      <c r="AR454" s="14" t="s">
        <v>1885</v>
      </c>
      <c r="AU454" s="14">
        <v>0.0</v>
      </c>
    </row>
    <row r="455">
      <c r="A455" s="14">
        <v>453.0</v>
      </c>
      <c r="B455">
        <v>0.0</v>
      </c>
      <c r="C455">
        <v>1.0</v>
      </c>
      <c r="D455">
        <v>0.0</v>
      </c>
      <c r="E455">
        <v>0.0</v>
      </c>
      <c r="F455">
        <v>0.0</v>
      </c>
      <c r="G455">
        <v>0.0</v>
      </c>
      <c r="H455" s="14">
        <v>31265.0</v>
      </c>
      <c r="I455" s="14">
        <v>33.0</v>
      </c>
      <c r="J455" s="14">
        <v>7.0</v>
      </c>
      <c r="K455" s="14">
        <v>0.0</v>
      </c>
      <c r="L455" s="14">
        <v>6.0</v>
      </c>
      <c r="M455" s="14">
        <v>20.0</v>
      </c>
      <c r="N455" s="14" t="s">
        <v>87</v>
      </c>
      <c r="O455" s="14">
        <v>0.0</v>
      </c>
      <c r="P455" s="14" t="s">
        <v>71</v>
      </c>
      <c r="R455" t="s">
        <v>71</v>
      </c>
      <c r="S455" t="s">
        <v>72</v>
      </c>
      <c r="T455" s="14">
        <v>1.0</v>
      </c>
      <c r="U455" t="s">
        <v>224</v>
      </c>
      <c r="V455" t="s">
        <v>111</v>
      </c>
      <c r="W455" t="s">
        <v>123</v>
      </c>
      <c r="X455" s="14">
        <v>2.0</v>
      </c>
      <c r="Z455" s="14" t="s">
        <v>114</v>
      </c>
      <c r="AA455">
        <v>0.0</v>
      </c>
      <c r="AB455">
        <v>0.0</v>
      </c>
      <c r="AC455">
        <v>0.0</v>
      </c>
      <c r="AD455">
        <v>0.0</v>
      </c>
      <c r="AE455">
        <v>0.0</v>
      </c>
      <c r="AF455">
        <v>1.0</v>
      </c>
      <c r="AG455">
        <v>0.0</v>
      </c>
      <c r="AH455">
        <v>0.0</v>
      </c>
      <c r="AI455">
        <v>0.0</v>
      </c>
      <c r="AJ455">
        <v>0.0</v>
      </c>
      <c r="AK455" t="s">
        <v>79</v>
      </c>
      <c r="AL455">
        <v>5.0</v>
      </c>
      <c r="AM455">
        <v>5.0</v>
      </c>
      <c r="AN455" s="14">
        <v>10.0</v>
      </c>
      <c r="AO455" s="14" t="s">
        <v>808</v>
      </c>
      <c r="AP455" t="s">
        <v>84</v>
      </c>
      <c r="AQ455" s="14">
        <v>7.0</v>
      </c>
      <c r="AR455" s="14" t="s">
        <v>2238</v>
      </c>
      <c r="AU455" s="14">
        <v>0.0</v>
      </c>
    </row>
    <row r="456">
      <c r="A456" s="14">
        <v>454.0</v>
      </c>
      <c r="B456">
        <v>0.0</v>
      </c>
      <c r="C456">
        <v>1.0</v>
      </c>
      <c r="D456">
        <v>0.0</v>
      </c>
      <c r="E456">
        <v>0.0</v>
      </c>
      <c r="F456">
        <v>0.0</v>
      </c>
      <c r="G456">
        <v>0.0</v>
      </c>
      <c r="H456" s="14">
        <v>30445.0</v>
      </c>
      <c r="I456" s="14">
        <v>35.0</v>
      </c>
      <c r="J456" s="14">
        <v>7.0</v>
      </c>
      <c r="K456" s="14">
        <v>30.0</v>
      </c>
      <c r="L456" s="14">
        <v>15.0</v>
      </c>
      <c r="M456" s="14">
        <v>8.0</v>
      </c>
      <c r="N456" s="14" t="s">
        <v>134</v>
      </c>
      <c r="O456" s="14">
        <v>1.0</v>
      </c>
      <c r="T456" s="14">
        <v>1.0</v>
      </c>
      <c r="U456" t="s">
        <v>315</v>
      </c>
      <c r="V456" t="s">
        <v>75</v>
      </c>
      <c r="W456" t="s">
        <v>531</v>
      </c>
      <c r="X456" s="14">
        <v>14.0</v>
      </c>
      <c r="Y456" s="14" t="s">
        <v>2239</v>
      </c>
      <c r="Z456" s="14" t="s">
        <v>78</v>
      </c>
      <c r="AA456">
        <v>0.0</v>
      </c>
      <c r="AB456">
        <v>0.0</v>
      </c>
      <c r="AC456">
        <v>0.0</v>
      </c>
      <c r="AD456">
        <v>0.0</v>
      </c>
      <c r="AE456">
        <v>0.0</v>
      </c>
      <c r="AF456">
        <v>1.0</v>
      </c>
      <c r="AG456">
        <v>0.0</v>
      </c>
      <c r="AH456">
        <v>0.0</v>
      </c>
      <c r="AI456">
        <v>0.0</v>
      </c>
      <c r="AJ456">
        <v>0.0</v>
      </c>
      <c r="AK456" t="s">
        <v>79</v>
      </c>
      <c r="AL456">
        <v>5.0</v>
      </c>
      <c r="AM456">
        <v>4.0</v>
      </c>
      <c r="AN456" s="14">
        <v>12.0</v>
      </c>
      <c r="AO456" s="14" t="s">
        <v>2240</v>
      </c>
      <c r="AP456" t="s">
        <v>101</v>
      </c>
      <c r="AQ456" s="14">
        <v>10.0</v>
      </c>
      <c r="AR456" s="14" t="s">
        <v>2241</v>
      </c>
      <c r="AS456" s="14" t="s">
        <v>2231</v>
      </c>
      <c r="AT456" s="14" t="s">
        <v>2242</v>
      </c>
      <c r="AU456" s="14">
        <v>1.0</v>
      </c>
    </row>
    <row r="457">
      <c r="A457" s="14">
        <v>455.0</v>
      </c>
      <c r="B457">
        <v>1.0</v>
      </c>
      <c r="C457">
        <v>0.0</v>
      </c>
      <c r="D457">
        <v>0.0</v>
      </c>
      <c r="E457">
        <v>0.0</v>
      </c>
      <c r="F457">
        <v>1.0</v>
      </c>
      <c r="G457">
        <v>0.0</v>
      </c>
      <c r="H457" s="14">
        <v>32097.0</v>
      </c>
      <c r="I457" s="14">
        <v>30.0</v>
      </c>
      <c r="J457" s="14">
        <v>7.0</v>
      </c>
      <c r="K457" s="14">
        <v>0.0</v>
      </c>
      <c r="L457" s="14">
        <v>8.0</v>
      </c>
      <c r="M457" s="14">
        <v>50.0</v>
      </c>
      <c r="N457" s="14" t="s">
        <v>405</v>
      </c>
      <c r="O457" s="14">
        <v>1.0</v>
      </c>
      <c r="T457" s="14">
        <v>0.0</v>
      </c>
      <c r="Z457" s="14" t="s">
        <v>114</v>
      </c>
      <c r="AA457">
        <v>1.0</v>
      </c>
      <c r="AB457">
        <v>0.0</v>
      </c>
      <c r="AC457">
        <v>1.0</v>
      </c>
      <c r="AD457">
        <v>1.0</v>
      </c>
      <c r="AE457">
        <v>0.0</v>
      </c>
      <c r="AF457">
        <v>0.0</v>
      </c>
      <c r="AG457">
        <v>0.0</v>
      </c>
      <c r="AH457">
        <v>0.0</v>
      </c>
      <c r="AI457">
        <v>0.0</v>
      </c>
      <c r="AJ457">
        <v>0.0</v>
      </c>
      <c r="AK457" t="s">
        <v>97</v>
      </c>
      <c r="AL457">
        <v>20.0</v>
      </c>
      <c r="AM457">
        <v>10.0</v>
      </c>
      <c r="AN457" s="14">
        <v>5.0</v>
      </c>
      <c r="AO457" s="14" t="s">
        <v>2243</v>
      </c>
      <c r="AP457" t="s">
        <v>2244</v>
      </c>
      <c r="AQ457" s="14">
        <v>9.0</v>
      </c>
      <c r="AR457" s="14" t="s">
        <v>2245</v>
      </c>
      <c r="AS457" s="14" t="s">
        <v>2246</v>
      </c>
      <c r="AT457" s="14" t="s">
        <v>2247</v>
      </c>
      <c r="AU457" s="14">
        <v>1.0</v>
      </c>
    </row>
    <row r="458">
      <c r="A458" s="14">
        <v>456.0</v>
      </c>
      <c r="B458">
        <v>1.0</v>
      </c>
      <c r="C458">
        <v>0.0</v>
      </c>
      <c r="D458">
        <v>0.0</v>
      </c>
      <c r="E458">
        <v>1.0</v>
      </c>
      <c r="F458">
        <v>1.0</v>
      </c>
      <c r="G458">
        <v>0.0</v>
      </c>
      <c r="H458" s="14">
        <v>35411.0</v>
      </c>
      <c r="I458" s="14">
        <v>21.0</v>
      </c>
      <c r="J458" s="14">
        <v>7.0</v>
      </c>
      <c r="K458" s="14">
        <v>50.0</v>
      </c>
      <c r="L458" s="14">
        <v>9.0</v>
      </c>
      <c r="M458" s="14">
        <v>15.0</v>
      </c>
      <c r="N458" s="14" t="s">
        <v>128</v>
      </c>
      <c r="O458" s="14">
        <v>1.0</v>
      </c>
      <c r="T458" s="14">
        <v>0.0</v>
      </c>
      <c r="Z458" s="14" t="s">
        <v>78</v>
      </c>
      <c r="AA458">
        <v>0.0</v>
      </c>
      <c r="AB458">
        <v>0.0</v>
      </c>
      <c r="AC458">
        <v>0.0</v>
      </c>
      <c r="AD458">
        <v>1.0</v>
      </c>
      <c r="AE458">
        <v>0.0</v>
      </c>
      <c r="AF458">
        <v>0.0</v>
      </c>
      <c r="AG458">
        <v>0.0</v>
      </c>
      <c r="AH458">
        <v>0.0</v>
      </c>
      <c r="AI458">
        <v>0.0</v>
      </c>
      <c r="AJ458">
        <v>0.0</v>
      </c>
      <c r="AK458" t="s">
        <v>97</v>
      </c>
      <c r="AL458">
        <v>5.0</v>
      </c>
      <c r="AM458">
        <v>6.0</v>
      </c>
      <c r="AN458" s="14">
        <v>14.0</v>
      </c>
      <c r="AO458" s="14" t="s">
        <v>2248</v>
      </c>
      <c r="AP458" t="s">
        <v>84</v>
      </c>
      <c r="AQ458" s="14">
        <v>10.0</v>
      </c>
      <c r="AR458" s="14" t="s">
        <v>2249</v>
      </c>
      <c r="AS458" s="14" t="s">
        <v>2250</v>
      </c>
      <c r="AT458" s="14" t="s">
        <v>2251</v>
      </c>
      <c r="AU458" s="14">
        <v>1.0</v>
      </c>
    </row>
    <row r="459">
      <c r="A459" s="14">
        <v>457.0</v>
      </c>
      <c r="B459">
        <v>0.0</v>
      </c>
      <c r="C459">
        <v>0.0</v>
      </c>
      <c r="D459">
        <v>0.0</v>
      </c>
      <c r="E459">
        <v>0.0</v>
      </c>
      <c r="F459">
        <v>1.0</v>
      </c>
      <c r="G459">
        <v>0.0</v>
      </c>
      <c r="H459" s="14">
        <v>28051.0</v>
      </c>
      <c r="I459" s="14">
        <v>41.0</v>
      </c>
      <c r="J459" s="14">
        <v>8.0</v>
      </c>
      <c r="K459" s="14">
        <v>10.0</v>
      </c>
      <c r="L459" s="14">
        <v>14.0</v>
      </c>
      <c r="M459" s="14">
        <v>0.0</v>
      </c>
      <c r="N459" s="14" t="s">
        <v>291</v>
      </c>
      <c r="O459" s="14">
        <v>0.0</v>
      </c>
      <c r="P459" s="14" t="s">
        <v>129</v>
      </c>
      <c r="R459" t="s">
        <v>129</v>
      </c>
      <c r="S459" t="s">
        <v>135</v>
      </c>
      <c r="T459" s="14">
        <v>1.0</v>
      </c>
      <c r="U459" t="s">
        <v>515</v>
      </c>
      <c r="V459" t="s">
        <v>111</v>
      </c>
      <c r="W459" t="s">
        <v>123</v>
      </c>
      <c r="X459" s="14">
        <v>10.0</v>
      </c>
      <c r="Z459" s="14" t="s">
        <v>96</v>
      </c>
      <c r="AA459">
        <v>0.0</v>
      </c>
      <c r="AB459">
        <v>0.0</v>
      </c>
      <c r="AC459">
        <v>0.0</v>
      </c>
      <c r="AD459">
        <v>0.0</v>
      </c>
      <c r="AE459">
        <v>0.0</v>
      </c>
      <c r="AF459">
        <v>1.0</v>
      </c>
      <c r="AG459">
        <v>0.0</v>
      </c>
      <c r="AH459">
        <v>0.0</v>
      </c>
      <c r="AI459">
        <v>0.0</v>
      </c>
      <c r="AJ459">
        <v>0.0</v>
      </c>
      <c r="AK459" t="s">
        <v>97</v>
      </c>
      <c r="AL459">
        <v>5.0</v>
      </c>
      <c r="AM459">
        <v>4.0</v>
      </c>
      <c r="AN459" s="14">
        <v>12.0</v>
      </c>
      <c r="AO459" s="14" t="s">
        <v>2252</v>
      </c>
      <c r="AP459" t="s">
        <v>84</v>
      </c>
      <c r="AQ459" s="14">
        <v>9.0</v>
      </c>
      <c r="AR459" s="14" t="s">
        <v>2253</v>
      </c>
      <c r="AS459" s="14" t="s">
        <v>2254</v>
      </c>
      <c r="AT459" s="14" t="s">
        <v>2255</v>
      </c>
      <c r="AU459" s="14">
        <v>0.0</v>
      </c>
    </row>
    <row r="460">
      <c r="A460" s="14">
        <v>458.0</v>
      </c>
      <c r="B460">
        <v>1.0</v>
      </c>
      <c r="C460">
        <v>0.0</v>
      </c>
      <c r="D460">
        <v>1.0</v>
      </c>
      <c r="E460">
        <v>1.0</v>
      </c>
      <c r="F460">
        <v>1.0</v>
      </c>
      <c r="G460">
        <v>0.0</v>
      </c>
      <c r="H460" s="14">
        <v>35749.0</v>
      </c>
      <c r="I460" s="14">
        <v>20.0</v>
      </c>
      <c r="J460" s="14">
        <v>7.0</v>
      </c>
      <c r="K460" s="14">
        <v>120.0</v>
      </c>
      <c r="L460" s="14">
        <v>15.0</v>
      </c>
      <c r="M460" s="14">
        <v>100.0</v>
      </c>
      <c r="N460" s="14" t="s">
        <v>134</v>
      </c>
      <c r="O460" s="14">
        <v>0.0</v>
      </c>
      <c r="P460" s="14" t="s">
        <v>193</v>
      </c>
      <c r="R460" t="s">
        <v>193</v>
      </c>
      <c r="S460" t="s">
        <v>2256</v>
      </c>
      <c r="T460" s="14">
        <v>0.0</v>
      </c>
      <c r="Z460" s="14" t="s">
        <v>78</v>
      </c>
      <c r="AA460">
        <v>0.0</v>
      </c>
      <c r="AB460">
        <v>0.0</v>
      </c>
      <c r="AC460">
        <v>0.0</v>
      </c>
      <c r="AD460">
        <v>0.0</v>
      </c>
      <c r="AE460">
        <v>0.0</v>
      </c>
      <c r="AF460">
        <v>1.0</v>
      </c>
      <c r="AG460">
        <v>0.0</v>
      </c>
      <c r="AH460">
        <v>0.0</v>
      </c>
      <c r="AI460">
        <v>0.0</v>
      </c>
      <c r="AJ460">
        <v>0.0</v>
      </c>
      <c r="AK460" t="s">
        <v>79</v>
      </c>
      <c r="AL460">
        <v>6.0</v>
      </c>
      <c r="AM460">
        <v>6.0</v>
      </c>
      <c r="AN460" s="14">
        <v>4.0</v>
      </c>
      <c r="AO460" s="14" t="s">
        <v>2257</v>
      </c>
      <c r="AP460" t="s">
        <v>84</v>
      </c>
      <c r="AQ460" s="14">
        <v>9.0</v>
      </c>
      <c r="AR460" s="14" t="s">
        <v>2258</v>
      </c>
      <c r="AS460" s="14" t="s">
        <v>2259</v>
      </c>
      <c r="AU460" s="14">
        <v>1.0</v>
      </c>
    </row>
    <row r="461">
      <c r="A461" s="14">
        <v>459.0</v>
      </c>
      <c r="B461">
        <v>1.0</v>
      </c>
      <c r="C461">
        <v>1.0</v>
      </c>
      <c r="D461">
        <v>0.0</v>
      </c>
      <c r="E461">
        <v>0.0</v>
      </c>
      <c r="F461">
        <v>0.0</v>
      </c>
      <c r="G461">
        <v>0.0</v>
      </c>
      <c r="H461" s="14">
        <v>26900.0</v>
      </c>
      <c r="I461" s="14">
        <v>45.0</v>
      </c>
      <c r="J461" s="14">
        <v>6.0</v>
      </c>
      <c r="K461" s="14">
        <v>60.0</v>
      </c>
      <c r="L461" s="14">
        <v>16.0</v>
      </c>
      <c r="M461" s="14">
        <v>10.0</v>
      </c>
      <c r="N461" s="14" t="s">
        <v>134</v>
      </c>
      <c r="O461" s="14">
        <v>0.0</v>
      </c>
      <c r="P461" s="14" t="s">
        <v>129</v>
      </c>
      <c r="R461" t="s">
        <v>129</v>
      </c>
      <c r="S461" t="s">
        <v>130</v>
      </c>
      <c r="T461" s="14">
        <v>0.0</v>
      </c>
      <c r="Z461" s="14" t="s">
        <v>114</v>
      </c>
      <c r="AA461">
        <v>0.0</v>
      </c>
      <c r="AB461">
        <v>0.0</v>
      </c>
      <c r="AC461">
        <v>1.0</v>
      </c>
      <c r="AD461">
        <v>0.0</v>
      </c>
      <c r="AE461">
        <v>0.0</v>
      </c>
      <c r="AF461">
        <v>0.0</v>
      </c>
      <c r="AG461">
        <v>0.0</v>
      </c>
      <c r="AH461">
        <v>0.0</v>
      </c>
      <c r="AI461">
        <v>0.0</v>
      </c>
      <c r="AJ461">
        <v>0.0</v>
      </c>
      <c r="AK461" t="s">
        <v>97</v>
      </c>
      <c r="AL461">
        <v>40.0</v>
      </c>
      <c r="AM461">
        <v>20.0</v>
      </c>
      <c r="AN461" s="14">
        <v>25.0</v>
      </c>
      <c r="AO461" s="14" t="s">
        <v>2260</v>
      </c>
      <c r="AP461" t="s">
        <v>101</v>
      </c>
      <c r="AQ461" s="14">
        <v>9.0</v>
      </c>
      <c r="AR461" s="14" t="s">
        <v>2261</v>
      </c>
      <c r="AS461" s="14" t="s">
        <v>2262</v>
      </c>
      <c r="AT461" s="14" t="s">
        <v>2263</v>
      </c>
      <c r="AU461" s="14">
        <v>1.0</v>
      </c>
    </row>
    <row r="462">
      <c r="A462" s="14">
        <v>460.0</v>
      </c>
      <c r="B462">
        <v>1.0</v>
      </c>
      <c r="C462">
        <v>0.0</v>
      </c>
      <c r="D462">
        <v>0.0</v>
      </c>
      <c r="E462">
        <v>0.0</v>
      </c>
      <c r="F462">
        <v>0.0</v>
      </c>
      <c r="G462">
        <v>0.0</v>
      </c>
      <c r="H462" s="14">
        <v>32226.0</v>
      </c>
      <c r="I462" s="14">
        <v>30.0</v>
      </c>
      <c r="J462" s="14">
        <v>6.0</v>
      </c>
      <c r="K462" s="14">
        <v>20.0</v>
      </c>
      <c r="L462" s="14">
        <v>8.0</v>
      </c>
      <c r="M462" s="14">
        <v>3.0</v>
      </c>
      <c r="N462" s="14" t="s">
        <v>405</v>
      </c>
      <c r="O462" s="14">
        <v>1.0</v>
      </c>
      <c r="T462" s="14">
        <v>1.0</v>
      </c>
      <c r="U462" t="s">
        <v>315</v>
      </c>
      <c r="V462" t="s">
        <v>147</v>
      </c>
      <c r="W462" t="s">
        <v>123</v>
      </c>
      <c r="X462" s="14">
        <v>2.0</v>
      </c>
      <c r="Y462" s="14" t="s">
        <v>1806</v>
      </c>
      <c r="Z462" s="14" t="s">
        <v>114</v>
      </c>
      <c r="AA462">
        <v>0.0</v>
      </c>
      <c r="AB462">
        <v>0.0</v>
      </c>
      <c r="AC462">
        <v>0.0</v>
      </c>
      <c r="AD462">
        <v>1.0</v>
      </c>
      <c r="AE462">
        <v>0.0</v>
      </c>
      <c r="AF462">
        <v>0.0</v>
      </c>
      <c r="AG462">
        <v>0.0</v>
      </c>
      <c r="AH462">
        <v>0.0</v>
      </c>
      <c r="AI462">
        <v>0.0</v>
      </c>
      <c r="AJ462">
        <v>0.0</v>
      </c>
      <c r="AK462" t="s">
        <v>2264</v>
      </c>
      <c r="AL462">
        <v>5.0</v>
      </c>
      <c r="AM462">
        <v>5.0</v>
      </c>
      <c r="AN462" s="14">
        <v>20.0</v>
      </c>
      <c r="AO462" s="14" t="s">
        <v>2265</v>
      </c>
      <c r="AP462" t="s">
        <v>84</v>
      </c>
      <c r="AQ462" s="14">
        <v>10.0</v>
      </c>
      <c r="AR462" s="14" t="s">
        <v>102</v>
      </c>
      <c r="AS462" s="14" t="s">
        <v>102</v>
      </c>
      <c r="AT462" s="14" t="s">
        <v>392</v>
      </c>
      <c r="AU462" s="14">
        <v>0.0</v>
      </c>
    </row>
    <row r="463" hidden="1">
      <c r="A463" s="14">
        <v>461.0</v>
      </c>
      <c r="B463">
        <v>1.0</v>
      </c>
      <c r="C463">
        <v>0.0</v>
      </c>
      <c r="D463">
        <v>0.0</v>
      </c>
      <c r="E463">
        <v>0.0</v>
      </c>
      <c r="F463">
        <v>1.0</v>
      </c>
      <c r="G463">
        <v>0.0</v>
      </c>
      <c r="H463" s="14">
        <v>27921.0</v>
      </c>
      <c r="I463" s="14">
        <v>42.0</v>
      </c>
      <c r="J463" s="14">
        <v>6.0</v>
      </c>
      <c r="K463" s="14">
        <v>0.0</v>
      </c>
      <c r="L463" s="14">
        <v>5.0</v>
      </c>
      <c r="M463" s="14">
        <v>5.0</v>
      </c>
      <c r="N463" s="14" t="s">
        <v>192</v>
      </c>
      <c r="O463" s="14">
        <v>0.0</v>
      </c>
      <c r="P463" s="14" t="s">
        <v>129</v>
      </c>
      <c r="R463" t="s">
        <v>129</v>
      </c>
      <c r="S463" t="s">
        <v>130</v>
      </c>
      <c r="T463" s="14">
        <v>1.0</v>
      </c>
      <c r="U463" t="s">
        <v>145</v>
      </c>
      <c r="V463" t="s">
        <v>147</v>
      </c>
      <c r="W463" t="s">
        <v>123</v>
      </c>
      <c r="X463" s="14">
        <v>15.0</v>
      </c>
      <c r="Z463" s="14" t="s">
        <v>114</v>
      </c>
      <c r="AA463">
        <v>0.0</v>
      </c>
      <c r="AB463">
        <v>0.0</v>
      </c>
      <c r="AC463">
        <v>0.0</v>
      </c>
      <c r="AD463">
        <v>0.0</v>
      </c>
      <c r="AE463">
        <v>0.0</v>
      </c>
      <c r="AF463">
        <v>0.0</v>
      </c>
      <c r="AG463">
        <v>0.0</v>
      </c>
      <c r="AH463">
        <v>0.0</v>
      </c>
      <c r="AI463">
        <v>1.0</v>
      </c>
      <c r="AJ463">
        <v>0.0</v>
      </c>
      <c r="AP463" t="s">
        <v>292</v>
      </c>
      <c r="AQ463" s="14">
        <v>8.0</v>
      </c>
      <c r="AR463" s="14" t="s">
        <v>2266</v>
      </c>
      <c r="AS463" s="14" t="s">
        <v>2267</v>
      </c>
      <c r="AT463" s="14" t="s">
        <v>2268</v>
      </c>
      <c r="AU463" s="14">
        <v>0.0</v>
      </c>
    </row>
    <row r="464">
      <c r="A464" s="14">
        <v>462.0</v>
      </c>
      <c r="B464">
        <v>1.0</v>
      </c>
      <c r="C464">
        <v>0.0</v>
      </c>
      <c r="D464">
        <v>0.0</v>
      </c>
      <c r="E464">
        <v>0.0</v>
      </c>
      <c r="F464">
        <v>0.0</v>
      </c>
      <c r="G464">
        <v>0.0</v>
      </c>
      <c r="H464" s="14">
        <v>33863.0</v>
      </c>
      <c r="I464" s="14">
        <v>25.0</v>
      </c>
      <c r="J464" s="14">
        <v>7.0</v>
      </c>
      <c r="K464" s="14">
        <v>0.0</v>
      </c>
      <c r="L464" s="14">
        <v>15.0</v>
      </c>
      <c r="M464" s="14">
        <v>5.0</v>
      </c>
      <c r="N464" s="14" t="s">
        <v>167</v>
      </c>
      <c r="O464" s="14">
        <v>0.0</v>
      </c>
      <c r="P464" s="14" t="s">
        <v>71</v>
      </c>
      <c r="R464" t="s">
        <v>71</v>
      </c>
      <c r="S464" t="s">
        <v>130</v>
      </c>
      <c r="T464" s="14">
        <v>0.0</v>
      </c>
      <c r="Z464" s="14" t="s">
        <v>114</v>
      </c>
      <c r="AA464">
        <v>0.0</v>
      </c>
      <c r="AB464">
        <v>0.0</v>
      </c>
      <c r="AC464">
        <v>0.0</v>
      </c>
      <c r="AD464">
        <v>0.0</v>
      </c>
      <c r="AE464">
        <v>0.0</v>
      </c>
      <c r="AF464">
        <v>1.0</v>
      </c>
      <c r="AG464">
        <v>0.0</v>
      </c>
      <c r="AH464">
        <v>0.0</v>
      </c>
      <c r="AI464">
        <v>0.0</v>
      </c>
      <c r="AJ464">
        <v>0.0</v>
      </c>
      <c r="AK464" t="s">
        <v>97</v>
      </c>
      <c r="AL464">
        <v>5.0</v>
      </c>
      <c r="AM464">
        <v>5.0</v>
      </c>
      <c r="AN464" s="14">
        <v>100.0</v>
      </c>
      <c r="AO464" s="14" t="s">
        <v>2269</v>
      </c>
      <c r="AP464" t="s">
        <v>101</v>
      </c>
      <c r="AQ464" s="14">
        <v>10.0</v>
      </c>
      <c r="AR464" s="14" t="s">
        <v>2270</v>
      </c>
      <c r="AS464" s="14" t="s">
        <v>2271</v>
      </c>
      <c r="AU464" s="14">
        <v>1.0</v>
      </c>
    </row>
    <row r="465">
      <c r="A465" s="14">
        <v>463.0</v>
      </c>
      <c r="B465">
        <v>1.0</v>
      </c>
      <c r="C465">
        <v>0.0</v>
      </c>
      <c r="D465">
        <v>0.0</v>
      </c>
      <c r="E465">
        <v>0.0</v>
      </c>
      <c r="F465">
        <v>0.0</v>
      </c>
      <c r="G465">
        <v>0.0</v>
      </c>
      <c r="H465" s="14">
        <v>31904.0</v>
      </c>
      <c r="I465" s="14">
        <v>31.0</v>
      </c>
      <c r="J465" s="14">
        <v>8.0</v>
      </c>
      <c r="K465" s="14">
        <v>0.0</v>
      </c>
      <c r="L465" s="14">
        <v>10.0</v>
      </c>
      <c r="M465" s="14">
        <v>12.0</v>
      </c>
      <c r="N465" s="14" t="s">
        <v>291</v>
      </c>
      <c r="O465" s="14">
        <v>0.0</v>
      </c>
      <c r="P465" s="14" t="s">
        <v>71</v>
      </c>
      <c r="R465" t="s">
        <v>71</v>
      </c>
      <c r="S465" t="s">
        <v>72</v>
      </c>
      <c r="T465" s="14">
        <v>0.0</v>
      </c>
      <c r="Z465" s="14" t="s">
        <v>78</v>
      </c>
      <c r="AA465">
        <v>0.0</v>
      </c>
      <c r="AB465">
        <v>0.0</v>
      </c>
      <c r="AC465">
        <v>1.0</v>
      </c>
      <c r="AD465">
        <v>0.0</v>
      </c>
      <c r="AE465">
        <v>0.0</v>
      </c>
      <c r="AF465">
        <v>0.0</v>
      </c>
      <c r="AG465">
        <v>0.0</v>
      </c>
      <c r="AH465">
        <v>0.0</v>
      </c>
      <c r="AI465">
        <v>0.0</v>
      </c>
      <c r="AJ465">
        <v>0.0</v>
      </c>
      <c r="AK465" t="s">
        <v>97</v>
      </c>
      <c r="AL465">
        <v>5.0</v>
      </c>
      <c r="AM465">
        <v>5.0</v>
      </c>
      <c r="AN465" s="14">
        <v>5.0</v>
      </c>
      <c r="AO465" s="14" t="s">
        <v>2272</v>
      </c>
      <c r="AP465" t="s">
        <v>101</v>
      </c>
      <c r="AQ465" s="14">
        <v>8.0</v>
      </c>
      <c r="AR465" s="14" t="s">
        <v>102</v>
      </c>
      <c r="AS465" s="14" t="s">
        <v>2273</v>
      </c>
      <c r="AT465" s="14" t="s">
        <v>2274</v>
      </c>
      <c r="AU465" s="14">
        <v>1.0</v>
      </c>
    </row>
    <row r="466">
      <c r="A466" s="14">
        <v>464.0</v>
      </c>
      <c r="B466">
        <v>1.0</v>
      </c>
      <c r="C466">
        <v>0.0</v>
      </c>
      <c r="D466">
        <v>1.0</v>
      </c>
      <c r="E466">
        <v>0.0</v>
      </c>
      <c r="F466">
        <v>1.0</v>
      </c>
      <c r="G466">
        <v>0.0</v>
      </c>
      <c r="H466" s="14">
        <v>29535.0</v>
      </c>
      <c r="I466" s="14">
        <v>37.0</v>
      </c>
      <c r="J466" s="14">
        <v>7.0</v>
      </c>
      <c r="K466" s="14">
        <v>0.0</v>
      </c>
      <c r="L466" s="14">
        <v>10.0</v>
      </c>
      <c r="M466" s="14">
        <v>0.0</v>
      </c>
      <c r="N466" s="14" t="s">
        <v>167</v>
      </c>
      <c r="O466" s="14">
        <v>0.0</v>
      </c>
      <c r="P466" s="14" t="s">
        <v>89</v>
      </c>
      <c r="R466" t="s">
        <v>89</v>
      </c>
      <c r="S466" t="s">
        <v>130</v>
      </c>
      <c r="T466" s="14">
        <v>1.0</v>
      </c>
      <c r="U466" t="s">
        <v>224</v>
      </c>
      <c r="V466" t="s">
        <v>111</v>
      </c>
      <c r="W466" t="s">
        <v>123</v>
      </c>
      <c r="X466" s="14">
        <v>1.0</v>
      </c>
      <c r="Y466" s="14" t="s">
        <v>149</v>
      </c>
      <c r="Z466" s="14" t="s">
        <v>114</v>
      </c>
      <c r="AA466">
        <v>0.0</v>
      </c>
      <c r="AB466">
        <v>0.0</v>
      </c>
      <c r="AC466">
        <v>1.0</v>
      </c>
      <c r="AD466">
        <v>0.0</v>
      </c>
      <c r="AE466">
        <v>0.0</v>
      </c>
      <c r="AF466">
        <v>0.0</v>
      </c>
      <c r="AG466">
        <v>0.0</v>
      </c>
      <c r="AH466">
        <v>0.0</v>
      </c>
      <c r="AI466">
        <v>0.0</v>
      </c>
      <c r="AJ466">
        <v>0.0</v>
      </c>
      <c r="AK466" t="s">
        <v>116</v>
      </c>
      <c r="AL466">
        <v>6.0</v>
      </c>
      <c r="AM466">
        <v>3.0</v>
      </c>
      <c r="AN466" s="14">
        <v>8.0</v>
      </c>
      <c r="AO466" s="14" t="s">
        <v>2275</v>
      </c>
      <c r="AP466" t="s">
        <v>1986</v>
      </c>
      <c r="AQ466" s="14">
        <v>6.0</v>
      </c>
      <c r="AR466" s="14" t="s">
        <v>2276</v>
      </c>
      <c r="AS466" s="14" t="s">
        <v>2277</v>
      </c>
      <c r="AU466" s="14">
        <v>1.0</v>
      </c>
    </row>
    <row r="467">
      <c r="A467" s="14">
        <v>465.0</v>
      </c>
      <c r="B467">
        <v>1.0</v>
      </c>
      <c r="C467">
        <v>0.0</v>
      </c>
      <c r="D467">
        <v>0.0</v>
      </c>
      <c r="E467">
        <v>0.0</v>
      </c>
      <c r="F467">
        <v>1.0</v>
      </c>
      <c r="G467">
        <v>0.0</v>
      </c>
      <c r="H467" s="14">
        <v>31458.0</v>
      </c>
      <c r="I467" s="14">
        <v>32.0</v>
      </c>
      <c r="J467" s="14">
        <v>7.0</v>
      </c>
      <c r="K467" s="14">
        <v>90.0</v>
      </c>
      <c r="L467" s="14">
        <v>14.0</v>
      </c>
      <c r="M467" s="14">
        <v>0.0</v>
      </c>
      <c r="N467" s="14" t="s">
        <v>87</v>
      </c>
      <c r="O467" s="14">
        <v>0.0</v>
      </c>
      <c r="P467" s="14" t="s">
        <v>193</v>
      </c>
      <c r="R467" t="s">
        <v>193</v>
      </c>
      <c r="S467" t="s">
        <v>130</v>
      </c>
      <c r="T467" s="14">
        <v>1.0</v>
      </c>
      <c r="U467" t="s">
        <v>2278</v>
      </c>
      <c r="V467" t="s">
        <v>147</v>
      </c>
      <c r="W467" t="s">
        <v>76</v>
      </c>
      <c r="X467" s="14">
        <v>1.0</v>
      </c>
      <c r="Y467" s="14" t="s">
        <v>2146</v>
      </c>
      <c r="Z467" s="14" t="s">
        <v>78</v>
      </c>
      <c r="AA467">
        <v>0.0</v>
      </c>
      <c r="AB467">
        <v>0.0</v>
      </c>
      <c r="AC467">
        <v>1.0</v>
      </c>
      <c r="AD467">
        <v>1.0</v>
      </c>
      <c r="AE467">
        <v>1.0</v>
      </c>
      <c r="AF467">
        <v>1.0</v>
      </c>
      <c r="AG467">
        <v>1.0</v>
      </c>
      <c r="AH467">
        <v>0.0</v>
      </c>
      <c r="AI467">
        <v>0.0</v>
      </c>
      <c r="AJ467">
        <v>0.0</v>
      </c>
      <c r="AK467" t="s">
        <v>97</v>
      </c>
      <c r="AL467">
        <v>10.0</v>
      </c>
      <c r="AM467">
        <v>8.0</v>
      </c>
      <c r="AN467" s="14">
        <v>12.0</v>
      </c>
      <c r="AO467" s="14" t="s">
        <v>2279</v>
      </c>
      <c r="AP467" t="s">
        <v>2280</v>
      </c>
      <c r="AQ467" s="14">
        <v>9.0</v>
      </c>
      <c r="AR467" s="14" t="s">
        <v>2281</v>
      </c>
      <c r="AS467" s="14" t="s">
        <v>2282</v>
      </c>
      <c r="AT467" s="14" t="s">
        <v>2283</v>
      </c>
    </row>
    <row r="468">
      <c r="A468" s="14">
        <v>466.0</v>
      </c>
      <c r="B468">
        <v>0.0</v>
      </c>
      <c r="C468">
        <v>1.0</v>
      </c>
      <c r="D468">
        <v>0.0</v>
      </c>
      <c r="E468">
        <v>0.0</v>
      </c>
      <c r="F468">
        <v>1.0</v>
      </c>
      <c r="G468">
        <v>0.0</v>
      </c>
      <c r="H468" s="14">
        <v>20026.0</v>
      </c>
      <c r="I468" s="14">
        <v>63.0</v>
      </c>
      <c r="J468" s="14">
        <v>6.0</v>
      </c>
      <c r="K468" s="14">
        <v>48.0</v>
      </c>
      <c r="L468" s="14">
        <v>10.0</v>
      </c>
      <c r="M468" s="14">
        <v>4.0</v>
      </c>
      <c r="N468" s="14" t="s">
        <v>405</v>
      </c>
      <c r="O468" s="14">
        <v>0.0</v>
      </c>
      <c r="P468" s="14" t="s">
        <v>129</v>
      </c>
      <c r="R468" t="s">
        <v>129</v>
      </c>
      <c r="S468" t="s">
        <v>130</v>
      </c>
      <c r="T468" s="14">
        <v>1.0</v>
      </c>
      <c r="U468" t="s">
        <v>524</v>
      </c>
      <c r="V468" t="s">
        <v>75</v>
      </c>
      <c r="W468" t="s">
        <v>123</v>
      </c>
      <c r="X468" s="14">
        <v>40.0</v>
      </c>
      <c r="Y468" s="14" t="s">
        <v>2284</v>
      </c>
      <c r="Z468" s="14" t="s">
        <v>114</v>
      </c>
      <c r="AA468">
        <v>0.0</v>
      </c>
      <c r="AB468">
        <v>0.0</v>
      </c>
      <c r="AC468">
        <v>0.0</v>
      </c>
      <c r="AD468">
        <v>1.0</v>
      </c>
      <c r="AE468">
        <v>0.0</v>
      </c>
      <c r="AF468">
        <v>0.0</v>
      </c>
      <c r="AG468">
        <v>0.0</v>
      </c>
      <c r="AH468">
        <v>0.0</v>
      </c>
      <c r="AI468">
        <v>0.0</v>
      </c>
      <c r="AJ468">
        <v>0.0</v>
      </c>
      <c r="AK468" t="s">
        <v>97</v>
      </c>
      <c r="AL468">
        <v>6.0</v>
      </c>
      <c r="AM468">
        <v>6.0</v>
      </c>
      <c r="AN468" s="14">
        <v>100.0</v>
      </c>
      <c r="AO468" s="14" t="s">
        <v>2285</v>
      </c>
      <c r="AP468" t="s">
        <v>101</v>
      </c>
      <c r="AQ468" s="14">
        <v>9.0</v>
      </c>
      <c r="AR468" s="14" t="s">
        <v>2286</v>
      </c>
      <c r="AS468" s="14" t="s">
        <v>2287</v>
      </c>
      <c r="AU468" s="14">
        <v>1.0</v>
      </c>
    </row>
    <row r="469">
      <c r="A469" s="14">
        <v>467.0</v>
      </c>
      <c r="B469">
        <v>1.0</v>
      </c>
      <c r="C469">
        <v>0.0</v>
      </c>
      <c r="D469">
        <v>0.0</v>
      </c>
      <c r="E469">
        <v>0.0</v>
      </c>
      <c r="F469">
        <v>0.0</v>
      </c>
      <c r="G469">
        <v>0.0</v>
      </c>
      <c r="H469" s="14">
        <v>29644.0</v>
      </c>
      <c r="I469" s="14">
        <v>37.0</v>
      </c>
      <c r="J469" s="14">
        <v>7.0</v>
      </c>
      <c r="K469" s="14">
        <v>0.0</v>
      </c>
      <c r="L469" s="14">
        <v>11.0</v>
      </c>
      <c r="M469" s="14">
        <v>12.0</v>
      </c>
      <c r="N469" s="14" t="s">
        <v>167</v>
      </c>
      <c r="O469" s="14">
        <v>1.0</v>
      </c>
      <c r="T469" s="14">
        <v>1.0</v>
      </c>
      <c r="U469" t="s">
        <v>195</v>
      </c>
      <c r="V469" t="s">
        <v>122</v>
      </c>
      <c r="W469" t="s">
        <v>123</v>
      </c>
      <c r="X469" s="14">
        <v>18.0</v>
      </c>
      <c r="Y469" s="14" t="s">
        <v>2288</v>
      </c>
      <c r="Z469" s="14" t="s">
        <v>464</v>
      </c>
      <c r="AA469">
        <v>0.0</v>
      </c>
      <c r="AB469">
        <v>0.0</v>
      </c>
      <c r="AC469">
        <v>0.0</v>
      </c>
      <c r="AD469">
        <v>0.0</v>
      </c>
      <c r="AE469">
        <v>0.0</v>
      </c>
      <c r="AF469">
        <v>1.0</v>
      </c>
      <c r="AG469">
        <v>0.0</v>
      </c>
      <c r="AH469">
        <v>0.0</v>
      </c>
      <c r="AI469">
        <v>0.0</v>
      </c>
      <c r="AJ469">
        <v>0.0</v>
      </c>
      <c r="AK469" t="s">
        <v>79</v>
      </c>
      <c r="AL469">
        <v>20.0</v>
      </c>
      <c r="AM469">
        <v>10.0</v>
      </c>
      <c r="AN469" s="14">
        <v>30.0</v>
      </c>
      <c r="AO469" s="14" t="s">
        <v>2289</v>
      </c>
      <c r="AP469" t="s">
        <v>2290</v>
      </c>
      <c r="AQ469" s="14">
        <v>10.0</v>
      </c>
      <c r="AR469" s="14" t="s">
        <v>2291</v>
      </c>
      <c r="AS469" s="14" t="s">
        <v>2292</v>
      </c>
      <c r="AT469" s="14" t="s">
        <v>2293</v>
      </c>
      <c r="AU469" s="14">
        <v>0.0</v>
      </c>
    </row>
    <row r="470">
      <c r="A470" s="14">
        <v>468.0</v>
      </c>
      <c r="B470">
        <v>1.0</v>
      </c>
      <c r="C470">
        <v>0.0</v>
      </c>
      <c r="D470">
        <v>0.0</v>
      </c>
      <c r="E470">
        <v>0.0</v>
      </c>
      <c r="F470">
        <v>0.0</v>
      </c>
      <c r="G470">
        <v>0.0</v>
      </c>
      <c r="H470" s="14">
        <v>34587.0</v>
      </c>
      <c r="I470" s="14">
        <v>23.0</v>
      </c>
      <c r="J470" s="14">
        <v>7.0</v>
      </c>
      <c r="K470" s="14">
        <v>0.0</v>
      </c>
      <c r="L470" s="14">
        <v>9.0</v>
      </c>
      <c r="M470" s="14">
        <v>3.0</v>
      </c>
      <c r="N470" s="14" t="s">
        <v>120</v>
      </c>
      <c r="O470" s="14">
        <v>1.0</v>
      </c>
      <c r="T470" s="14">
        <v>1.0</v>
      </c>
      <c r="U470" t="s">
        <v>36</v>
      </c>
      <c r="V470" t="s">
        <v>147</v>
      </c>
      <c r="W470" t="s">
        <v>76</v>
      </c>
      <c r="X470" s="14">
        <v>0.0</v>
      </c>
      <c r="Y470" s="14" t="s">
        <v>77</v>
      </c>
      <c r="Z470" s="14" t="s">
        <v>78</v>
      </c>
      <c r="AA470">
        <v>0.0</v>
      </c>
      <c r="AB470">
        <v>0.0</v>
      </c>
      <c r="AC470">
        <v>0.0</v>
      </c>
      <c r="AD470">
        <v>1.0</v>
      </c>
      <c r="AE470">
        <v>0.0</v>
      </c>
      <c r="AF470">
        <v>0.0</v>
      </c>
      <c r="AG470">
        <v>0.0</v>
      </c>
      <c r="AH470">
        <v>0.0</v>
      </c>
      <c r="AI470">
        <v>0.0</v>
      </c>
      <c r="AJ470">
        <v>0.0</v>
      </c>
      <c r="AK470" t="s">
        <v>79</v>
      </c>
      <c r="AL470">
        <v>6.0</v>
      </c>
      <c r="AM470">
        <v>6.0</v>
      </c>
      <c r="AN470" s="14">
        <v>10.0</v>
      </c>
      <c r="AO470" s="14" t="s">
        <v>2294</v>
      </c>
      <c r="AP470" t="s">
        <v>101</v>
      </c>
      <c r="AQ470" s="14">
        <v>10.0</v>
      </c>
      <c r="AR470" s="14" t="s">
        <v>2295</v>
      </c>
      <c r="AS470" s="14" t="s">
        <v>2296</v>
      </c>
      <c r="AT470" s="14" t="s">
        <v>2297</v>
      </c>
      <c r="AU470" s="14">
        <v>1.0</v>
      </c>
    </row>
    <row r="471">
      <c r="A471" s="14">
        <v>469.0</v>
      </c>
      <c r="B471">
        <v>1.0</v>
      </c>
      <c r="C471">
        <v>1.0</v>
      </c>
      <c r="D471">
        <v>0.0</v>
      </c>
      <c r="E471">
        <v>0.0</v>
      </c>
      <c r="F471">
        <v>1.0</v>
      </c>
      <c r="G471">
        <v>0.0</v>
      </c>
      <c r="H471" s="14">
        <v>28762.0</v>
      </c>
      <c r="I471" s="14">
        <v>39.0</v>
      </c>
      <c r="J471" s="14">
        <v>4.0</v>
      </c>
      <c r="K471" s="14">
        <v>180.0</v>
      </c>
      <c r="L471" s="14">
        <v>12.0</v>
      </c>
      <c r="M471" s="14">
        <v>10.0</v>
      </c>
      <c r="N471" s="14" t="s">
        <v>437</v>
      </c>
      <c r="O471" s="14">
        <v>1.0</v>
      </c>
      <c r="T471" s="14">
        <v>1.0</v>
      </c>
      <c r="U471" t="s">
        <v>515</v>
      </c>
      <c r="V471" t="s">
        <v>393</v>
      </c>
      <c r="W471" t="s">
        <v>123</v>
      </c>
      <c r="X471" s="14">
        <v>14.0</v>
      </c>
      <c r="Y471" s="14" t="s">
        <v>2298</v>
      </c>
      <c r="Z471" s="14" t="s">
        <v>96</v>
      </c>
      <c r="AA471">
        <v>0.0</v>
      </c>
      <c r="AB471">
        <v>0.0</v>
      </c>
      <c r="AC471">
        <v>0.0</v>
      </c>
      <c r="AD471">
        <v>1.0</v>
      </c>
      <c r="AE471">
        <v>1.0</v>
      </c>
      <c r="AF471">
        <v>1.0</v>
      </c>
      <c r="AG471">
        <v>1.0</v>
      </c>
      <c r="AH471">
        <v>0.0</v>
      </c>
      <c r="AI471">
        <v>0.0</v>
      </c>
      <c r="AJ471">
        <v>0.0</v>
      </c>
      <c r="AK471" t="s">
        <v>79</v>
      </c>
      <c r="AL471">
        <v>30.0</v>
      </c>
      <c r="AM471">
        <v>6.0</v>
      </c>
      <c r="AN471" s="14">
        <v>60.0</v>
      </c>
      <c r="AO471" s="14" t="s">
        <v>2299</v>
      </c>
      <c r="AP471" t="s">
        <v>84</v>
      </c>
      <c r="AQ471" s="14">
        <v>10.0</v>
      </c>
      <c r="AR471" s="14" t="s">
        <v>2300</v>
      </c>
      <c r="AS471" s="14" t="s">
        <v>2301</v>
      </c>
      <c r="AT471" s="14" t="s">
        <v>2302</v>
      </c>
      <c r="AU471" s="14">
        <v>0.0</v>
      </c>
    </row>
    <row r="472">
      <c r="A472" s="14">
        <v>470.0</v>
      </c>
      <c r="B472">
        <v>0.0</v>
      </c>
      <c r="C472">
        <v>0.0</v>
      </c>
      <c r="D472">
        <v>0.0</v>
      </c>
      <c r="E472">
        <v>0.0</v>
      </c>
      <c r="F472">
        <v>1.0</v>
      </c>
      <c r="G472">
        <v>0.0</v>
      </c>
      <c r="H472" s="14">
        <v>30896.0</v>
      </c>
      <c r="I472" s="14">
        <v>34.0</v>
      </c>
      <c r="J472" s="14">
        <v>6.0</v>
      </c>
      <c r="K472" s="14">
        <v>120.0</v>
      </c>
      <c r="L472" s="14">
        <v>12.0</v>
      </c>
      <c r="M472" s="14">
        <v>12.0</v>
      </c>
      <c r="N472" s="14" t="s">
        <v>327</v>
      </c>
      <c r="O472" s="14">
        <v>1.0</v>
      </c>
      <c r="T472" s="14">
        <v>1.0</v>
      </c>
      <c r="U472" t="s">
        <v>2303</v>
      </c>
      <c r="V472" t="s">
        <v>75</v>
      </c>
      <c r="W472" t="s">
        <v>457</v>
      </c>
      <c r="X472" s="14">
        <v>7.0</v>
      </c>
      <c r="Y472" s="14" t="s">
        <v>2304</v>
      </c>
      <c r="Z472" s="14" t="s">
        <v>114</v>
      </c>
      <c r="AA472">
        <v>0.0</v>
      </c>
      <c r="AB472">
        <v>0.0</v>
      </c>
      <c r="AC472">
        <v>0.0</v>
      </c>
      <c r="AD472">
        <v>0.0</v>
      </c>
      <c r="AE472">
        <v>0.0</v>
      </c>
      <c r="AF472">
        <v>1.0</v>
      </c>
      <c r="AG472">
        <v>0.0</v>
      </c>
      <c r="AH472">
        <v>0.0</v>
      </c>
      <c r="AI472">
        <v>0.0</v>
      </c>
      <c r="AJ472">
        <v>0.0</v>
      </c>
      <c r="AK472" t="s">
        <v>97</v>
      </c>
      <c r="AL472">
        <v>4.0</v>
      </c>
      <c r="AM472">
        <v>4.0</v>
      </c>
      <c r="AN472" s="14">
        <v>4.0</v>
      </c>
      <c r="AO472" s="14" t="s">
        <v>2305</v>
      </c>
      <c r="AP472" t="s">
        <v>101</v>
      </c>
      <c r="AQ472" s="14">
        <v>8.0</v>
      </c>
      <c r="AR472" s="14" t="s">
        <v>2306</v>
      </c>
      <c r="AS472" s="14" t="s">
        <v>2307</v>
      </c>
      <c r="AT472" s="14" t="s">
        <v>2308</v>
      </c>
      <c r="AU472" s="14">
        <v>0.0</v>
      </c>
    </row>
    <row r="473">
      <c r="A473" s="14">
        <v>471.0</v>
      </c>
      <c r="B473">
        <v>0.0</v>
      </c>
      <c r="C473">
        <v>1.0</v>
      </c>
      <c r="D473">
        <v>0.0</v>
      </c>
      <c r="E473">
        <v>0.0</v>
      </c>
      <c r="F473">
        <v>0.0</v>
      </c>
      <c r="G473">
        <v>0.0</v>
      </c>
      <c r="H473" s="14">
        <v>32413.0</v>
      </c>
      <c r="I473" s="14">
        <v>29.0</v>
      </c>
      <c r="J473" s="14">
        <v>6.0</v>
      </c>
      <c r="K473" s="14">
        <v>120.0</v>
      </c>
      <c r="L473" s="14">
        <v>14.0</v>
      </c>
      <c r="M473" s="14">
        <v>50.0</v>
      </c>
      <c r="N473" s="14" t="s">
        <v>327</v>
      </c>
      <c r="O473" s="14">
        <v>0.0</v>
      </c>
      <c r="P473" s="14" t="s">
        <v>71</v>
      </c>
      <c r="R473" t="s">
        <v>71</v>
      </c>
      <c r="S473" t="s">
        <v>130</v>
      </c>
      <c r="T473" s="14">
        <v>1.0</v>
      </c>
      <c r="U473" t="s">
        <v>195</v>
      </c>
      <c r="V473" t="s">
        <v>207</v>
      </c>
      <c r="W473" t="s">
        <v>123</v>
      </c>
      <c r="X473" s="14">
        <v>1.0</v>
      </c>
      <c r="Y473" s="14" t="s">
        <v>2309</v>
      </c>
      <c r="Z473" s="14" t="s">
        <v>464</v>
      </c>
      <c r="AA473">
        <v>0.0</v>
      </c>
      <c r="AB473">
        <v>0.0</v>
      </c>
      <c r="AC473">
        <v>0.0</v>
      </c>
      <c r="AD473">
        <v>1.0</v>
      </c>
      <c r="AE473">
        <v>0.0</v>
      </c>
      <c r="AF473">
        <v>0.0</v>
      </c>
      <c r="AG473">
        <v>0.0</v>
      </c>
      <c r="AH473">
        <v>0.0</v>
      </c>
      <c r="AI473">
        <v>0.0</v>
      </c>
      <c r="AJ473">
        <v>0.0</v>
      </c>
      <c r="AK473" t="s">
        <v>116</v>
      </c>
      <c r="AL473">
        <v>25.0</v>
      </c>
      <c r="AM473">
        <v>15.0</v>
      </c>
      <c r="AN473" s="14">
        <v>5.0</v>
      </c>
      <c r="AO473" s="14" t="s">
        <v>350</v>
      </c>
      <c r="AP473" t="s">
        <v>84</v>
      </c>
      <c r="AQ473" s="14">
        <v>10.0</v>
      </c>
      <c r="AR473" s="14" t="s">
        <v>2310</v>
      </c>
      <c r="AS473" s="14" t="s">
        <v>2311</v>
      </c>
      <c r="AT473" s="14" t="s">
        <v>2312</v>
      </c>
      <c r="AU473" s="14">
        <v>1.0</v>
      </c>
    </row>
    <row r="474">
      <c r="A474" s="14">
        <v>472.0</v>
      </c>
      <c r="B474">
        <v>1.0</v>
      </c>
      <c r="C474">
        <v>0.0</v>
      </c>
      <c r="D474">
        <v>0.0</v>
      </c>
      <c r="E474">
        <v>0.0</v>
      </c>
      <c r="F474">
        <v>0.0</v>
      </c>
      <c r="G474">
        <v>0.0</v>
      </c>
      <c r="H474" s="14">
        <v>26816.0</v>
      </c>
      <c r="I474" s="14">
        <v>45.0</v>
      </c>
      <c r="J474" s="14">
        <v>7.0</v>
      </c>
      <c r="K474" s="14">
        <v>0.0</v>
      </c>
      <c r="L474" s="14">
        <v>6.0</v>
      </c>
      <c r="M474" s="14">
        <v>10.0</v>
      </c>
      <c r="N474" s="14" t="s">
        <v>106</v>
      </c>
      <c r="O474" s="14">
        <v>1.0</v>
      </c>
      <c r="T474" s="14">
        <v>1.0</v>
      </c>
      <c r="U474" t="s">
        <v>11</v>
      </c>
      <c r="V474" t="s">
        <v>2313</v>
      </c>
      <c r="W474" t="s">
        <v>228</v>
      </c>
      <c r="X474" s="14">
        <v>10.0</v>
      </c>
      <c r="Y474" s="14" t="s">
        <v>2314</v>
      </c>
      <c r="Z474" s="14" t="s">
        <v>464</v>
      </c>
      <c r="AA474">
        <v>0.0</v>
      </c>
      <c r="AB474">
        <v>0.0</v>
      </c>
      <c r="AC474">
        <v>0.0</v>
      </c>
      <c r="AD474">
        <v>0.0</v>
      </c>
      <c r="AE474">
        <v>0.0</v>
      </c>
      <c r="AF474">
        <v>1.0</v>
      </c>
      <c r="AG474">
        <v>0.0</v>
      </c>
      <c r="AH474">
        <v>0.0</v>
      </c>
      <c r="AI474">
        <v>0.0</v>
      </c>
      <c r="AJ474">
        <v>0.0</v>
      </c>
      <c r="AK474" t="s">
        <v>97</v>
      </c>
      <c r="AL474">
        <v>5.0</v>
      </c>
      <c r="AM474">
        <v>2.0</v>
      </c>
      <c r="AN474" s="14">
        <v>10.0</v>
      </c>
      <c r="AO474" s="14" t="s">
        <v>2315</v>
      </c>
      <c r="AP474" t="s">
        <v>101</v>
      </c>
      <c r="AQ474" s="14">
        <v>10.0</v>
      </c>
      <c r="AR474" s="14" t="s">
        <v>2316</v>
      </c>
      <c r="AS474" s="14" t="s">
        <v>2317</v>
      </c>
      <c r="AT474" s="14" t="s">
        <v>2318</v>
      </c>
      <c r="AU474" s="14">
        <v>1.0</v>
      </c>
    </row>
    <row r="475">
      <c r="A475" s="14">
        <v>473.0</v>
      </c>
      <c r="B475">
        <v>1.0</v>
      </c>
      <c r="C475">
        <v>0.0</v>
      </c>
      <c r="D475">
        <v>0.0</v>
      </c>
      <c r="E475">
        <v>0.0</v>
      </c>
      <c r="F475">
        <v>0.0</v>
      </c>
      <c r="G475">
        <v>0.0</v>
      </c>
      <c r="H475" s="14">
        <v>29434.0</v>
      </c>
      <c r="I475" s="14">
        <v>38.0</v>
      </c>
      <c r="J475" s="14">
        <v>7.0</v>
      </c>
      <c r="K475" s="14">
        <v>50.0</v>
      </c>
      <c r="L475" s="14">
        <v>8.0</v>
      </c>
      <c r="M475" s="14">
        <v>4.0</v>
      </c>
      <c r="N475" s="14" t="s">
        <v>167</v>
      </c>
      <c r="O475" s="14">
        <v>1.0</v>
      </c>
      <c r="T475" s="14">
        <v>1.0</v>
      </c>
      <c r="U475" t="s">
        <v>515</v>
      </c>
      <c r="V475" t="s">
        <v>111</v>
      </c>
      <c r="W475" t="s">
        <v>175</v>
      </c>
      <c r="X475" s="14">
        <v>12.0</v>
      </c>
      <c r="Y475" s="14" t="s">
        <v>2319</v>
      </c>
      <c r="Z475" s="14" t="s">
        <v>96</v>
      </c>
      <c r="AA475">
        <v>0.0</v>
      </c>
      <c r="AB475">
        <v>0.0</v>
      </c>
      <c r="AC475">
        <v>0.0</v>
      </c>
      <c r="AD475">
        <v>0.0</v>
      </c>
      <c r="AE475">
        <v>0.0</v>
      </c>
      <c r="AF475">
        <v>1.0</v>
      </c>
      <c r="AG475">
        <v>0.0</v>
      </c>
      <c r="AH475">
        <v>0.0</v>
      </c>
      <c r="AI475">
        <v>0.0</v>
      </c>
      <c r="AJ475">
        <v>0.0</v>
      </c>
      <c r="AK475" t="s">
        <v>97</v>
      </c>
      <c r="AL475">
        <v>3.0</v>
      </c>
      <c r="AM475">
        <v>4.0</v>
      </c>
      <c r="AN475" s="14">
        <v>7.0</v>
      </c>
      <c r="AO475" s="14" t="s">
        <v>2320</v>
      </c>
      <c r="AP475" t="s">
        <v>84</v>
      </c>
      <c r="AQ475" s="14">
        <v>10.0</v>
      </c>
      <c r="AR475" s="14" t="s">
        <v>2321</v>
      </c>
      <c r="AS475" s="14" t="s">
        <v>2322</v>
      </c>
      <c r="AT475" s="14" t="s">
        <v>2323</v>
      </c>
      <c r="AU475" s="14">
        <v>1.0</v>
      </c>
    </row>
    <row r="476">
      <c r="A476" s="14">
        <v>474.0</v>
      </c>
      <c r="B476">
        <v>0.0</v>
      </c>
      <c r="C476">
        <v>0.0</v>
      </c>
      <c r="D476">
        <v>0.0</v>
      </c>
      <c r="E476">
        <v>0.0</v>
      </c>
      <c r="F476">
        <v>1.0</v>
      </c>
      <c r="G476">
        <v>0.0</v>
      </c>
      <c r="H476" s="14">
        <v>30294.0</v>
      </c>
      <c r="I476" s="14">
        <v>35.0</v>
      </c>
      <c r="J476" s="14">
        <v>8.0</v>
      </c>
      <c r="K476" s="14">
        <v>25.0</v>
      </c>
      <c r="L476" s="14">
        <v>10.0</v>
      </c>
      <c r="M476" s="14">
        <v>40.0</v>
      </c>
      <c r="N476" s="14" t="s">
        <v>167</v>
      </c>
      <c r="O476" s="14">
        <v>1.0</v>
      </c>
      <c r="T476" s="14">
        <v>1.0</v>
      </c>
      <c r="U476" t="s">
        <v>213</v>
      </c>
      <c r="V476" t="s">
        <v>111</v>
      </c>
      <c r="W476" t="s">
        <v>228</v>
      </c>
      <c r="X476" s="14">
        <v>5.0</v>
      </c>
      <c r="Y476" s="14" t="s">
        <v>1631</v>
      </c>
      <c r="Z476" s="14" t="s">
        <v>96</v>
      </c>
      <c r="AA476">
        <v>0.0</v>
      </c>
      <c r="AB476">
        <v>0.0</v>
      </c>
      <c r="AC476">
        <v>0.0</v>
      </c>
      <c r="AD476">
        <v>1.0</v>
      </c>
      <c r="AE476">
        <v>0.0</v>
      </c>
      <c r="AF476">
        <v>0.0</v>
      </c>
      <c r="AG476">
        <v>0.0</v>
      </c>
      <c r="AH476">
        <v>0.0</v>
      </c>
      <c r="AI476">
        <v>0.0</v>
      </c>
      <c r="AJ476">
        <v>0.0</v>
      </c>
      <c r="AK476" t="s">
        <v>97</v>
      </c>
      <c r="AL476">
        <v>4.0</v>
      </c>
      <c r="AM476">
        <v>3.0</v>
      </c>
      <c r="AN476" s="14">
        <v>120.0</v>
      </c>
      <c r="AO476" s="14" t="s">
        <v>2324</v>
      </c>
      <c r="AP476" t="s">
        <v>2229</v>
      </c>
      <c r="AQ476" s="14">
        <v>9.0</v>
      </c>
      <c r="AR476" s="14" t="s">
        <v>102</v>
      </c>
      <c r="AS476" s="14" t="s">
        <v>2325</v>
      </c>
      <c r="AT476" s="14" t="s">
        <v>1780</v>
      </c>
      <c r="AU476" s="14">
        <v>0.0</v>
      </c>
    </row>
    <row r="477">
      <c r="A477" s="14">
        <v>475.0</v>
      </c>
      <c r="B477">
        <v>1.0</v>
      </c>
      <c r="C477">
        <v>1.0</v>
      </c>
      <c r="D477">
        <v>0.0</v>
      </c>
      <c r="E477">
        <v>0.0</v>
      </c>
      <c r="F477">
        <v>1.0</v>
      </c>
      <c r="G477">
        <v>0.0</v>
      </c>
      <c r="H477" s="14">
        <v>30738.0</v>
      </c>
      <c r="I477" s="14">
        <v>34.0</v>
      </c>
      <c r="J477" s="14">
        <v>8.0</v>
      </c>
      <c r="K477" s="14">
        <v>60.0</v>
      </c>
      <c r="L477" s="14">
        <v>11.0</v>
      </c>
      <c r="M477" s="14">
        <v>7.0</v>
      </c>
      <c r="N477" s="14" t="s">
        <v>120</v>
      </c>
      <c r="O477" s="14">
        <v>1.0</v>
      </c>
      <c r="T477" s="14">
        <v>1.0</v>
      </c>
      <c r="U477" t="s">
        <v>315</v>
      </c>
      <c r="V477" t="s">
        <v>111</v>
      </c>
      <c r="W477" t="s">
        <v>123</v>
      </c>
      <c r="X477" s="14">
        <v>10.0</v>
      </c>
      <c r="Z477" s="14" t="s">
        <v>114</v>
      </c>
      <c r="AA477">
        <v>0.0</v>
      </c>
      <c r="AB477">
        <v>0.0</v>
      </c>
      <c r="AC477">
        <v>0.0</v>
      </c>
      <c r="AD477">
        <v>0.0</v>
      </c>
      <c r="AE477">
        <v>0.0</v>
      </c>
      <c r="AF477">
        <v>1.0</v>
      </c>
      <c r="AG477">
        <v>0.0</v>
      </c>
      <c r="AH477">
        <v>0.0</v>
      </c>
      <c r="AI477">
        <v>0.0</v>
      </c>
      <c r="AJ477">
        <v>0.0</v>
      </c>
      <c r="AK477" t="s">
        <v>97</v>
      </c>
      <c r="AL477">
        <v>4.0</v>
      </c>
      <c r="AM477">
        <v>16.0</v>
      </c>
      <c r="AN477" s="14">
        <v>30.0</v>
      </c>
      <c r="AO477" s="14" t="s">
        <v>2326</v>
      </c>
      <c r="AP477" t="s">
        <v>2327</v>
      </c>
      <c r="AQ477" s="14">
        <v>8.0</v>
      </c>
      <c r="AR477" s="14" t="s">
        <v>2328</v>
      </c>
      <c r="AU477" s="14">
        <v>0.0</v>
      </c>
    </row>
    <row r="478">
      <c r="A478" s="14">
        <v>476.0</v>
      </c>
      <c r="B478">
        <v>0.0</v>
      </c>
      <c r="C478">
        <v>1.0</v>
      </c>
      <c r="D478">
        <v>0.0</v>
      </c>
      <c r="E478">
        <v>0.0</v>
      </c>
      <c r="F478">
        <v>1.0</v>
      </c>
      <c r="G478">
        <v>0.0</v>
      </c>
      <c r="H478" s="14">
        <v>30659.0</v>
      </c>
      <c r="I478" s="14">
        <v>34.0</v>
      </c>
      <c r="J478" s="14">
        <v>6.0</v>
      </c>
      <c r="K478" s="14">
        <v>30.0</v>
      </c>
      <c r="L478" s="14">
        <v>12.0</v>
      </c>
      <c r="M478" s="14">
        <v>25.0</v>
      </c>
      <c r="N478" s="14" t="s">
        <v>128</v>
      </c>
      <c r="O478" s="14">
        <v>0.0</v>
      </c>
      <c r="P478" s="14" t="s">
        <v>89</v>
      </c>
      <c r="R478" t="s">
        <v>89</v>
      </c>
      <c r="S478" t="s">
        <v>130</v>
      </c>
      <c r="T478" s="14">
        <v>1.0</v>
      </c>
      <c r="U478" t="s">
        <v>224</v>
      </c>
      <c r="V478" t="s">
        <v>111</v>
      </c>
      <c r="W478" t="s">
        <v>2329</v>
      </c>
      <c r="X478" s="14">
        <v>5.0</v>
      </c>
      <c r="Y478" s="14" t="s">
        <v>2330</v>
      </c>
      <c r="Z478" s="14" t="s">
        <v>114</v>
      </c>
      <c r="AA478">
        <v>0.0</v>
      </c>
      <c r="AB478">
        <v>0.0</v>
      </c>
      <c r="AC478">
        <v>0.0</v>
      </c>
      <c r="AD478">
        <v>0.0</v>
      </c>
      <c r="AE478">
        <v>0.0</v>
      </c>
      <c r="AF478">
        <v>1.0</v>
      </c>
      <c r="AG478">
        <v>0.0</v>
      </c>
      <c r="AH478">
        <v>0.0</v>
      </c>
      <c r="AI478">
        <v>0.0</v>
      </c>
      <c r="AJ478">
        <v>0.0</v>
      </c>
      <c r="AK478" t="s">
        <v>97</v>
      </c>
      <c r="AL478">
        <v>10.0</v>
      </c>
      <c r="AM478">
        <v>6.0</v>
      </c>
      <c r="AN478" s="14">
        <v>10.0</v>
      </c>
      <c r="AO478" s="14" t="s">
        <v>2331</v>
      </c>
      <c r="AP478" t="s">
        <v>101</v>
      </c>
      <c r="AQ478" s="14">
        <v>10.0</v>
      </c>
      <c r="AR478" s="14" t="s">
        <v>2332</v>
      </c>
      <c r="AS478" s="14" t="s">
        <v>2333</v>
      </c>
      <c r="AT478" s="14" t="s">
        <v>2334</v>
      </c>
      <c r="AU478" s="14">
        <v>0.0</v>
      </c>
    </row>
    <row r="479">
      <c r="A479" s="14">
        <v>477.0</v>
      </c>
      <c r="B479">
        <v>1.0</v>
      </c>
      <c r="C479">
        <v>0.0</v>
      </c>
      <c r="D479">
        <v>0.0</v>
      </c>
      <c r="E479">
        <v>1.0</v>
      </c>
      <c r="F479">
        <v>1.0</v>
      </c>
      <c r="G479">
        <v>0.0</v>
      </c>
      <c r="H479" s="14">
        <v>34058.0</v>
      </c>
      <c r="I479" s="14">
        <v>25.0</v>
      </c>
      <c r="J479" s="14">
        <v>9.0</v>
      </c>
      <c r="K479" s="14">
        <v>0.0</v>
      </c>
      <c r="L479" s="14">
        <v>12.0</v>
      </c>
      <c r="M479" s="14">
        <v>6.0</v>
      </c>
      <c r="N479" s="14" t="s">
        <v>327</v>
      </c>
      <c r="O479" s="14">
        <v>1.0</v>
      </c>
      <c r="T479" s="14">
        <v>1.0</v>
      </c>
      <c r="U479" t="s">
        <v>145</v>
      </c>
      <c r="V479" t="s">
        <v>111</v>
      </c>
      <c r="W479" t="s">
        <v>76</v>
      </c>
      <c r="X479" s="14">
        <v>2.0</v>
      </c>
      <c r="Y479" s="14" t="s">
        <v>77</v>
      </c>
      <c r="Z479" s="14" t="s">
        <v>78</v>
      </c>
      <c r="AA479">
        <v>0.0</v>
      </c>
      <c r="AB479">
        <v>0.0</v>
      </c>
      <c r="AC479">
        <v>1.0</v>
      </c>
      <c r="AD479">
        <v>0.0</v>
      </c>
      <c r="AE479">
        <v>0.0</v>
      </c>
      <c r="AF479">
        <v>0.0</v>
      </c>
      <c r="AG479">
        <v>0.0</v>
      </c>
      <c r="AH479">
        <v>0.0</v>
      </c>
      <c r="AI479">
        <v>0.0</v>
      </c>
      <c r="AJ479">
        <v>0.0</v>
      </c>
      <c r="AK479" t="s">
        <v>97</v>
      </c>
      <c r="AL479">
        <v>15.0</v>
      </c>
      <c r="AM479">
        <v>30.0</v>
      </c>
      <c r="AN479" s="14">
        <v>22.0</v>
      </c>
      <c r="AO479" s="14" t="s">
        <v>2335</v>
      </c>
      <c r="AP479" t="s">
        <v>2336</v>
      </c>
      <c r="AQ479" s="14">
        <v>10.0</v>
      </c>
      <c r="AR479" s="14" t="s">
        <v>2337</v>
      </c>
      <c r="AS479" s="14" t="s">
        <v>2333</v>
      </c>
      <c r="AT479" s="14" t="s">
        <v>2338</v>
      </c>
      <c r="AU479" s="14">
        <v>1.0</v>
      </c>
    </row>
    <row r="480">
      <c r="A480" s="14">
        <v>478.0</v>
      </c>
      <c r="B480">
        <v>1.0</v>
      </c>
      <c r="C480">
        <v>0.0</v>
      </c>
      <c r="D480">
        <v>0.0</v>
      </c>
      <c r="E480">
        <v>1.0</v>
      </c>
      <c r="F480">
        <v>1.0</v>
      </c>
      <c r="G480">
        <v>0.0</v>
      </c>
      <c r="I480" s="14"/>
      <c r="J480" s="14">
        <v>6.0</v>
      </c>
      <c r="K480" s="14">
        <v>30.0</v>
      </c>
      <c r="L480" s="14">
        <v>10.0</v>
      </c>
      <c r="M480" s="14">
        <v>15.0</v>
      </c>
      <c r="N480" s="14" t="s">
        <v>128</v>
      </c>
      <c r="O480" s="14">
        <v>0.0</v>
      </c>
      <c r="P480" s="14" t="s">
        <v>89</v>
      </c>
      <c r="R480" t="s">
        <v>89</v>
      </c>
      <c r="S480" t="s">
        <v>130</v>
      </c>
      <c r="T480" s="14">
        <v>1.0</v>
      </c>
      <c r="U480" t="s">
        <v>315</v>
      </c>
      <c r="V480" t="s">
        <v>111</v>
      </c>
      <c r="W480" t="s">
        <v>123</v>
      </c>
      <c r="X480" s="14">
        <v>0.0</v>
      </c>
      <c r="Y480" s="14" t="s">
        <v>433</v>
      </c>
      <c r="Z480" s="14" t="s">
        <v>78</v>
      </c>
      <c r="AA480">
        <v>0.0</v>
      </c>
      <c r="AB480">
        <v>0.0</v>
      </c>
      <c r="AC480">
        <v>0.0</v>
      </c>
      <c r="AD480">
        <v>0.0</v>
      </c>
      <c r="AE480">
        <v>0.0</v>
      </c>
      <c r="AF480">
        <v>1.0</v>
      </c>
      <c r="AG480">
        <v>0.0</v>
      </c>
      <c r="AH480">
        <v>0.0</v>
      </c>
      <c r="AI480">
        <v>0.0</v>
      </c>
      <c r="AJ480">
        <v>0.0</v>
      </c>
      <c r="AK480" t="s">
        <v>79</v>
      </c>
      <c r="AL480">
        <v>4.0</v>
      </c>
      <c r="AM480">
        <v>4.0</v>
      </c>
      <c r="AN480" s="14">
        <v>2.0</v>
      </c>
      <c r="AO480" s="14" t="s">
        <v>2339</v>
      </c>
      <c r="AP480" t="s">
        <v>101</v>
      </c>
      <c r="AQ480" s="14">
        <v>10.0</v>
      </c>
      <c r="AR480" s="14" t="s">
        <v>2340</v>
      </c>
      <c r="AU480" s="14">
        <v>1.0</v>
      </c>
    </row>
    <row r="481">
      <c r="A481" s="14">
        <v>479.0</v>
      </c>
      <c r="B481">
        <v>1.0</v>
      </c>
      <c r="C481">
        <v>0.0</v>
      </c>
      <c r="D481">
        <v>0.0</v>
      </c>
      <c r="E481">
        <v>0.0</v>
      </c>
      <c r="F481">
        <v>1.0</v>
      </c>
      <c r="G481">
        <v>0.0</v>
      </c>
      <c r="H481" s="14">
        <v>29964.0</v>
      </c>
      <c r="I481" s="14">
        <v>36.0</v>
      </c>
      <c r="J481" s="14">
        <v>7.0</v>
      </c>
      <c r="K481" s="14">
        <v>40.0</v>
      </c>
      <c r="L481" s="14">
        <v>8.0</v>
      </c>
      <c r="M481" s="14">
        <v>15.0</v>
      </c>
      <c r="N481" s="14" t="s">
        <v>120</v>
      </c>
      <c r="O481" s="14">
        <v>1.0</v>
      </c>
      <c r="T481" s="14">
        <v>1.0</v>
      </c>
      <c r="U481" t="s">
        <v>315</v>
      </c>
      <c r="V481" t="s">
        <v>2341</v>
      </c>
      <c r="W481" t="s">
        <v>531</v>
      </c>
      <c r="X481" s="14">
        <v>10.0</v>
      </c>
      <c r="Y481" s="14" t="s">
        <v>2342</v>
      </c>
      <c r="Z481" s="14" t="s">
        <v>114</v>
      </c>
      <c r="AA481">
        <v>0.0</v>
      </c>
      <c r="AB481">
        <v>0.0</v>
      </c>
      <c r="AC481">
        <v>0.0</v>
      </c>
      <c r="AD481">
        <v>1.0</v>
      </c>
      <c r="AE481">
        <v>0.0</v>
      </c>
      <c r="AF481">
        <v>0.0</v>
      </c>
      <c r="AG481">
        <v>0.0</v>
      </c>
      <c r="AH481">
        <v>0.0</v>
      </c>
      <c r="AI481">
        <v>0.0</v>
      </c>
      <c r="AJ481">
        <v>0.0</v>
      </c>
      <c r="AK481" t="s">
        <v>79</v>
      </c>
      <c r="AL481">
        <v>2.0</v>
      </c>
      <c r="AM481">
        <v>6.0</v>
      </c>
      <c r="AN481" s="14">
        <v>30.0</v>
      </c>
      <c r="AO481" s="14" t="s">
        <v>2343</v>
      </c>
      <c r="AP481" t="s">
        <v>101</v>
      </c>
      <c r="AQ481" s="14">
        <v>5.0</v>
      </c>
      <c r="AR481" s="14" t="s">
        <v>2344</v>
      </c>
      <c r="AS481" s="14" t="s">
        <v>2345</v>
      </c>
      <c r="AT481" s="14" t="s">
        <v>154</v>
      </c>
      <c r="AU481" s="14">
        <v>1.0</v>
      </c>
    </row>
    <row r="482">
      <c r="A482" s="14">
        <v>480.0</v>
      </c>
      <c r="B482">
        <v>1.0</v>
      </c>
      <c r="C482">
        <v>0.0</v>
      </c>
      <c r="D482">
        <v>0.0</v>
      </c>
      <c r="E482">
        <v>0.0</v>
      </c>
      <c r="F482">
        <v>1.0</v>
      </c>
      <c r="G482">
        <v>0.0</v>
      </c>
      <c r="H482" s="14">
        <v>31940.0</v>
      </c>
      <c r="I482" s="14">
        <v>31.0</v>
      </c>
      <c r="J482" s="14">
        <v>6.0</v>
      </c>
      <c r="K482" s="14">
        <v>80.0</v>
      </c>
      <c r="L482" s="14">
        <v>4.0</v>
      </c>
      <c r="M482" s="14">
        <v>10.0</v>
      </c>
      <c r="N482" s="14" t="s">
        <v>87</v>
      </c>
      <c r="O482" s="14">
        <v>0.0</v>
      </c>
      <c r="P482" s="14" t="s">
        <v>89</v>
      </c>
      <c r="R482" t="s">
        <v>89</v>
      </c>
      <c r="S482" t="s">
        <v>135</v>
      </c>
      <c r="T482" s="14">
        <v>1.0</v>
      </c>
      <c r="U482" t="s">
        <v>213</v>
      </c>
      <c r="V482" t="s">
        <v>111</v>
      </c>
      <c r="W482" t="s">
        <v>2346</v>
      </c>
      <c r="X482" s="14">
        <v>4.0</v>
      </c>
      <c r="Z482" s="14" t="s">
        <v>78</v>
      </c>
      <c r="AA482">
        <v>0.0</v>
      </c>
      <c r="AB482">
        <v>0.0</v>
      </c>
      <c r="AC482">
        <v>1.0</v>
      </c>
      <c r="AD482">
        <v>0.0</v>
      </c>
      <c r="AE482">
        <v>0.0</v>
      </c>
      <c r="AF482">
        <v>0.0</v>
      </c>
      <c r="AG482">
        <v>0.0</v>
      </c>
      <c r="AH482">
        <v>0.0</v>
      </c>
      <c r="AI482">
        <v>0.0</v>
      </c>
      <c r="AJ482">
        <v>0.0</v>
      </c>
      <c r="AK482" t="s">
        <v>97</v>
      </c>
      <c r="AL482">
        <v>10.0</v>
      </c>
      <c r="AM482">
        <v>10.0</v>
      </c>
      <c r="AN482" s="14">
        <v>4.0</v>
      </c>
      <c r="AO482" s="14" t="s">
        <v>2347</v>
      </c>
      <c r="AP482" t="s">
        <v>101</v>
      </c>
      <c r="AQ482" s="14">
        <v>8.0</v>
      </c>
      <c r="AR482" s="14" t="s">
        <v>2348</v>
      </c>
      <c r="AU482" s="14">
        <v>1.0</v>
      </c>
    </row>
    <row r="483">
      <c r="A483" s="14">
        <v>481.0</v>
      </c>
      <c r="B483">
        <v>0.0</v>
      </c>
      <c r="C483">
        <v>0.0</v>
      </c>
      <c r="D483">
        <v>0.0</v>
      </c>
      <c r="E483">
        <v>1.0</v>
      </c>
      <c r="F483">
        <v>0.0</v>
      </c>
      <c r="G483">
        <v>0.0</v>
      </c>
      <c r="H483" s="14">
        <v>31478.0</v>
      </c>
      <c r="I483" s="14">
        <v>32.0</v>
      </c>
      <c r="J483" s="14">
        <v>7.0</v>
      </c>
      <c r="K483" s="14">
        <v>0.0</v>
      </c>
      <c r="L483" s="14">
        <v>10.0</v>
      </c>
      <c r="M483" s="14">
        <v>3.0</v>
      </c>
      <c r="N483" s="14" t="s">
        <v>87</v>
      </c>
      <c r="O483" s="14">
        <v>1.0</v>
      </c>
      <c r="T483" s="14">
        <v>1.0</v>
      </c>
      <c r="U483" t="s">
        <v>315</v>
      </c>
      <c r="V483" t="s">
        <v>111</v>
      </c>
      <c r="W483" t="s">
        <v>123</v>
      </c>
      <c r="X483" s="14">
        <v>12.0</v>
      </c>
      <c r="Y483" s="14" t="s">
        <v>2349</v>
      </c>
      <c r="Z483" s="14" t="s">
        <v>78</v>
      </c>
      <c r="AA483">
        <v>0.0</v>
      </c>
      <c r="AB483">
        <v>0.0</v>
      </c>
      <c r="AC483">
        <v>0.0</v>
      </c>
      <c r="AD483">
        <v>0.0</v>
      </c>
      <c r="AE483">
        <v>0.0</v>
      </c>
      <c r="AF483">
        <v>1.0</v>
      </c>
      <c r="AG483">
        <v>0.0</v>
      </c>
      <c r="AH483">
        <v>0.0</v>
      </c>
      <c r="AI483">
        <v>0.0</v>
      </c>
      <c r="AJ483">
        <v>0.0</v>
      </c>
      <c r="AK483" t="s">
        <v>237</v>
      </c>
      <c r="AL483">
        <v>6.0</v>
      </c>
      <c r="AM483">
        <v>2.0</v>
      </c>
      <c r="AN483" s="14">
        <v>48.0</v>
      </c>
      <c r="AO483" s="14" t="s">
        <v>2350</v>
      </c>
      <c r="AP483" t="s">
        <v>101</v>
      </c>
      <c r="AQ483" s="14">
        <v>10.0</v>
      </c>
      <c r="AR483" s="14" t="s">
        <v>2351</v>
      </c>
      <c r="AS483" s="14" t="s">
        <v>299</v>
      </c>
      <c r="AT483" s="14" t="s">
        <v>2352</v>
      </c>
      <c r="AU483" s="14">
        <v>1.0</v>
      </c>
    </row>
    <row r="484">
      <c r="A484" s="14">
        <v>482.0</v>
      </c>
      <c r="B484">
        <v>1.0</v>
      </c>
      <c r="C484">
        <v>0.0</v>
      </c>
      <c r="D484">
        <v>0.0</v>
      </c>
      <c r="E484">
        <v>0.0</v>
      </c>
      <c r="F484">
        <v>0.0</v>
      </c>
      <c r="G484">
        <v>0.0</v>
      </c>
      <c r="H484" s="14">
        <v>31912.0</v>
      </c>
      <c r="I484" s="14">
        <v>31.0</v>
      </c>
      <c r="J484" s="14">
        <v>8.0</v>
      </c>
      <c r="K484" s="14">
        <v>30.0</v>
      </c>
      <c r="L484" s="14">
        <v>12.0</v>
      </c>
      <c r="M484" s="14">
        <v>5.0</v>
      </c>
      <c r="N484" s="14" t="s">
        <v>167</v>
      </c>
      <c r="O484" s="14">
        <v>0.0</v>
      </c>
      <c r="P484" s="14" t="s">
        <v>71</v>
      </c>
      <c r="R484" t="s">
        <v>71</v>
      </c>
      <c r="S484" t="s">
        <v>72</v>
      </c>
      <c r="T484" s="14">
        <v>1.0</v>
      </c>
      <c r="U484" t="s">
        <v>35</v>
      </c>
      <c r="V484" t="s">
        <v>75</v>
      </c>
      <c r="W484" t="s">
        <v>148</v>
      </c>
      <c r="X484" s="14">
        <v>7.0</v>
      </c>
      <c r="Y484" s="14" t="s">
        <v>362</v>
      </c>
      <c r="Z484" s="14" t="s">
        <v>114</v>
      </c>
      <c r="AA484">
        <v>0.0</v>
      </c>
      <c r="AB484">
        <v>0.0</v>
      </c>
      <c r="AC484">
        <v>1.0</v>
      </c>
      <c r="AD484">
        <v>1.0</v>
      </c>
      <c r="AE484">
        <v>0.0</v>
      </c>
      <c r="AF484">
        <v>1.0</v>
      </c>
      <c r="AG484">
        <v>0.0</v>
      </c>
      <c r="AH484">
        <v>0.0</v>
      </c>
      <c r="AI484">
        <v>0.0</v>
      </c>
      <c r="AJ484">
        <v>0.0</v>
      </c>
      <c r="AK484" t="s">
        <v>97</v>
      </c>
      <c r="AL484">
        <v>4.0</v>
      </c>
      <c r="AM484">
        <v>6.0</v>
      </c>
      <c r="AN484" s="14">
        <v>20.0</v>
      </c>
      <c r="AO484" s="14" t="s">
        <v>2353</v>
      </c>
      <c r="AP484" t="s">
        <v>101</v>
      </c>
      <c r="AQ484" s="14">
        <v>9.0</v>
      </c>
      <c r="AR484" s="14" t="s">
        <v>2354</v>
      </c>
      <c r="AS484" s="14" t="s">
        <v>2355</v>
      </c>
      <c r="AU484" s="14">
        <v>1.0</v>
      </c>
    </row>
    <row r="485">
      <c r="A485" s="14">
        <v>483.0</v>
      </c>
      <c r="B485">
        <v>0.0</v>
      </c>
      <c r="C485">
        <v>0.0</v>
      </c>
      <c r="D485">
        <v>0.0</v>
      </c>
      <c r="E485">
        <v>0.0</v>
      </c>
      <c r="F485">
        <v>1.0</v>
      </c>
      <c r="G485">
        <v>0.0</v>
      </c>
      <c r="H485" s="14">
        <v>30050.0</v>
      </c>
      <c r="I485" s="14">
        <v>36.0</v>
      </c>
      <c r="J485" s="14">
        <v>6.0</v>
      </c>
      <c r="K485" s="14">
        <v>100.0</v>
      </c>
      <c r="L485" s="14">
        <v>10.0</v>
      </c>
      <c r="M485" s="14">
        <v>8.0</v>
      </c>
      <c r="N485" s="14" t="s">
        <v>167</v>
      </c>
      <c r="O485" s="14">
        <v>1.0</v>
      </c>
      <c r="T485" s="14">
        <v>1.0</v>
      </c>
      <c r="U485" t="s">
        <v>315</v>
      </c>
      <c r="V485" t="s">
        <v>111</v>
      </c>
      <c r="W485" t="s">
        <v>123</v>
      </c>
      <c r="X485" s="14">
        <v>6.0</v>
      </c>
      <c r="Y485" s="14" t="s">
        <v>2356</v>
      </c>
      <c r="Z485" s="14" t="s">
        <v>114</v>
      </c>
      <c r="AA485">
        <v>0.0</v>
      </c>
      <c r="AB485">
        <v>0.0</v>
      </c>
      <c r="AC485">
        <v>0.0</v>
      </c>
      <c r="AD485">
        <v>0.0</v>
      </c>
      <c r="AE485">
        <v>0.0</v>
      </c>
      <c r="AF485">
        <v>1.0</v>
      </c>
      <c r="AG485">
        <v>0.0</v>
      </c>
      <c r="AH485">
        <v>0.0</v>
      </c>
      <c r="AI485">
        <v>0.0</v>
      </c>
      <c r="AJ485">
        <v>0.0</v>
      </c>
      <c r="AK485" t="s">
        <v>97</v>
      </c>
      <c r="AL485">
        <v>1.0</v>
      </c>
      <c r="AM485">
        <v>4.0</v>
      </c>
      <c r="AN485" s="14">
        <v>12.0</v>
      </c>
      <c r="AO485" s="14" t="s">
        <v>2357</v>
      </c>
      <c r="AP485" t="s">
        <v>84</v>
      </c>
      <c r="AQ485" s="14">
        <v>10.0</v>
      </c>
      <c r="AR485" s="14" t="s">
        <v>2358</v>
      </c>
      <c r="AS485" s="14" t="s">
        <v>2359</v>
      </c>
      <c r="AU485" s="14">
        <v>0.0</v>
      </c>
    </row>
    <row r="486">
      <c r="A486" s="14">
        <v>484.0</v>
      </c>
      <c r="B486">
        <v>1.0</v>
      </c>
      <c r="C486">
        <v>0.0</v>
      </c>
      <c r="D486">
        <v>0.0</v>
      </c>
      <c r="E486">
        <v>0.0</v>
      </c>
      <c r="F486">
        <v>0.0</v>
      </c>
      <c r="G486">
        <v>0.0</v>
      </c>
      <c r="H486" s="14">
        <v>26115.0</v>
      </c>
      <c r="I486" s="14">
        <v>47.0</v>
      </c>
      <c r="J486" s="14">
        <v>6.0</v>
      </c>
      <c r="K486" s="14">
        <v>30.0</v>
      </c>
      <c r="L486" s="14">
        <v>8.0</v>
      </c>
      <c r="M486" s="14">
        <v>30.0</v>
      </c>
      <c r="N486" s="14" t="s">
        <v>192</v>
      </c>
      <c r="O486" s="14">
        <v>1.0</v>
      </c>
      <c r="T486" s="14">
        <v>1.0</v>
      </c>
      <c r="U486" t="s">
        <v>110</v>
      </c>
      <c r="V486" t="s">
        <v>122</v>
      </c>
      <c r="W486" t="s">
        <v>2360</v>
      </c>
      <c r="X486" s="14">
        <v>15.0</v>
      </c>
      <c r="Y486" s="14" t="s">
        <v>2361</v>
      </c>
      <c r="Z486" s="14" t="s">
        <v>78</v>
      </c>
      <c r="AA486">
        <v>0.0</v>
      </c>
      <c r="AB486">
        <v>0.0</v>
      </c>
      <c r="AC486">
        <v>0.0</v>
      </c>
      <c r="AD486">
        <v>0.0</v>
      </c>
      <c r="AE486">
        <v>0.0</v>
      </c>
      <c r="AF486">
        <v>1.0</v>
      </c>
      <c r="AG486">
        <v>0.0</v>
      </c>
      <c r="AH486">
        <v>0.0</v>
      </c>
      <c r="AI486">
        <v>0.0</v>
      </c>
      <c r="AJ486">
        <v>0.0</v>
      </c>
      <c r="AK486" t="s">
        <v>79</v>
      </c>
      <c r="AL486">
        <v>6.0</v>
      </c>
      <c r="AM486">
        <v>5.0</v>
      </c>
      <c r="AN486" s="14">
        <v>400.0</v>
      </c>
      <c r="AO486" s="14" t="s">
        <v>2362</v>
      </c>
      <c r="AP486" t="s">
        <v>101</v>
      </c>
      <c r="AQ486" s="14">
        <v>10.0</v>
      </c>
      <c r="AR486" s="14" t="s">
        <v>2363</v>
      </c>
      <c r="AS486" s="14" t="s">
        <v>2364</v>
      </c>
      <c r="AU486" s="14">
        <v>1.0</v>
      </c>
    </row>
    <row r="487">
      <c r="A487" s="14">
        <v>485.0</v>
      </c>
      <c r="B487">
        <v>1.0</v>
      </c>
      <c r="C487">
        <v>0.0</v>
      </c>
      <c r="D487">
        <v>0.0</v>
      </c>
      <c r="E487">
        <v>1.0</v>
      </c>
      <c r="F487">
        <v>1.0</v>
      </c>
      <c r="G487">
        <v>0.0</v>
      </c>
      <c r="H487" s="14">
        <v>30433.0</v>
      </c>
      <c r="I487" s="14">
        <v>35.0</v>
      </c>
      <c r="J487" s="14">
        <v>7.0</v>
      </c>
      <c r="K487" s="14">
        <v>0.0</v>
      </c>
      <c r="L487" s="14">
        <v>8.0</v>
      </c>
      <c r="M487" s="14">
        <v>2.0</v>
      </c>
      <c r="N487" s="14" t="s">
        <v>87</v>
      </c>
      <c r="O487" s="14">
        <v>1.0</v>
      </c>
      <c r="T487" s="14">
        <v>1.0</v>
      </c>
      <c r="U487" t="s">
        <v>631</v>
      </c>
      <c r="V487" t="s">
        <v>2365</v>
      </c>
      <c r="W487" t="s">
        <v>76</v>
      </c>
      <c r="X487" s="14">
        <v>1.0</v>
      </c>
      <c r="Y487" s="14" t="s">
        <v>77</v>
      </c>
      <c r="Z487" s="14" t="s">
        <v>78</v>
      </c>
      <c r="AA487">
        <v>1.0</v>
      </c>
      <c r="AB487">
        <v>0.0</v>
      </c>
      <c r="AC487">
        <v>1.0</v>
      </c>
      <c r="AD487">
        <v>0.0</v>
      </c>
      <c r="AE487">
        <v>0.0</v>
      </c>
      <c r="AF487">
        <v>1.0</v>
      </c>
      <c r="AG487">
        <v>0.0</v>
      </c>
      <c r="AH487">
        <v>0.0</v>
      </c>
      <c r="AI487">
        <v>0.0</v>
      </c>
      <c r="AJ487">
        <v>0.0</v>
      </c>
      <c r="AK487" t="s">
        <v>97</v>
      </c>
      <c r="AL487">
        <v>6.0</v>
      </c>
      <c r="AM487">
        <v>6.0</v>
      </c>
      <c r="AN487" s="14">
        <v>6.0</v>
      </c>
      <c r="AO487" s="14" t="s">
        <v>2366</v>
      </c>
      <c r="AP487" t="s">
        <v>101</v>
      </c>
      <c r="AQ487" s="14">
        <v>10.0</v>
      </c>
      <c r="AR487" s="14" t="s">
        <v>2367</v>
      </c>
      <c r="AS487" s="14" t="s">
        <v>2368</v>
      </c>
      <c r="AT487" s="14" t="s">
        <v>2369</v>
      </c>
      <c r="AU487" s="14">
        <v>0.0</v>
      </c>
    </row>
    <row r="488">
      <c r="A488" s="14">
        <v>486.0</v>
      </c>
      <c r="B488">
        <v>1.0</v>
      </c>
      <c r="C488">
        <v>0.0</v>
      </c>
      <c r="D488">
        <v>0.0</v>
      </c>
      <c r="E488">
        <v>0.0</v>
      </c>
      <c r="F488">
        <v>0.0</v>
      </c>
      <c r="G488">
        <v>0.0</v>
      </c>
      <c r="H488" s="14">
        <v>31192.0</v>
      </c>
      <c r="I488" s="14">
        <v>33.0</v>
      </c>
      <c r="J488" s="14">
        <v>6.0</v>
      </c>
      <c r="K488" s="14">
        <v>60.0</v>
      </c>
      <c r="L488" s="14">
        <v>14.0</v>
      </c>
      <c r="M488" s="14">
        <v>6.0</v>
      </c>
      <c r="N488" s="14" t="s">
        <v>134</v>
      </c>
      <c r="O488" s="14">
        <v>1.0</v>
      </c>
      <c r="T488" s="14">
        <v>1.0</v>
      </c>
      <c r="U488" t="s">
        <v>315</v>
      </c>
      <c r="V488" t="s">
        <v>111</v>
      </c>
      <c r="W488" t="s">
        <v>2370</v>
      </c>
      <c r="X488" s="14">
        <v>10.0</v>
      </c>
      <c r="Y488" s="14" t="s">
        <v>2371</v>
      </c>
      <c r="Z488" s="14" t="s">
        <v>78</v>
      </c>
      <c r="AA488">
        <v>0.0</v>
      </c>
      <c r="AB488">
        <v>0.0</v>
      </c>
      <c r="AC488">
        <v>0.0</v>
      </c>
      <c r="AD488">
        <v>1.0</v>
      </c>
      <c r="AE488">
        <v>0.0</v>
      </c>
      <c r="AF488">
        <v>1.0</v>
      </c>
      <c r="AG488">
        <v>0.0</v>
      </c>
      <c r="AH488">
        <v>0.0</v>
      </c>
      <c r="AI488">
        <v>0.0</v>
      </c>
      <c r="AJ488">
        <v>0.0</v>
      </c>
      <c r="AK488" t="s">
        <v>79</v>
      </c>
      <c r="AL488">
        <v>10.0</v>
      </c>
      <c r="AM488">
        <v>26.0</v>
      </c>
      <c r="AN488" s="14">
        <v>22.0</v>
      </c>
      <c r="AO488" s="14" t="s">
        <v>2372</v>
      </c>
      <c r="AP488" t="s">
        <v>84</v>
      </c>
      <c r="AQ488" s="14">
        <v>10.0</v>
      </c>
      <c r="AR488" s="14" t="s">
        <v>2373</v>
      </c>
      <c r="AS488" s="14" t="s">
        <v>188</v>
      </c>
      <c r="AU488" s="14">
        <v>0.0</v>
      </c>
    </row>
    <row r="489">
      <c r="A489" s="14">
        <v>487.0</v>
      </c>
      <c r="B489">
        <v>1.0</v>
      </c>
      <c r="C489">
        <v>0.0</v>
      </c>
      <c r="D489">
        <v>0.0</v>
      </c>
      <c r="E489">
        <v>0.0</v>
      </c>
      <c r="F489">
        <v>0.0</v>
      </c>
      <c r="G489">
        <v>0.0</v>
      </c>
      <c r="H489" s="14">
        <v>21582.0</v>
      </c>
      <c r="I489" s="14">
        <v>59.0</v>
      </c>
      <c r="J489" s="14">
        <v>8.0</v>
      </c>
      <c r="K489" s="14">
        <v>0.0</v>
      </c>
      <c r="L489" s="14">
        <v>8.0</v>
      </c>
      <c r="M489" s="14">
        <v>10.0</v>
      </c>
      <c r="N489" s="14" t="s">
        <v>405</v>
      </c>
      <c r="O489" s="14">
        <v>0.0</v>
      </c>
      <c r="Q489" s="14" t="s">
        <v>2374</v>
      </c>
      <c r="R489" t="s">
        <v>2374</v>
      </c>
      <c r="S489" t="s">
        <v>2375</v>
      </c>
      <c r="T489" s="14">
        <v>0.0</v>
      </c>
      <c r="Z489" s="14" t="s">
        <v>114</v>
      </c>
      <c r="AA489">
        <v>0.0</v>
      </c>
      <c r="AB489">
        <v>0.0</v>
      </c>
      <c r="AC489">
        <v>0.0</v>
      </c>
      <c r="AD489">
        <v>1.0</v>
      </c>
      <c r="AE489">
        <v>0.0</v>
      </c>
      <c r="AF489">
        <v>0.0</v>
      </c>
      <c r="AG489">
        <v>0.0</v>
      </c>
      <c r="AH489">
        <v>0.0</v>
      </c>
      <c r="AI489">
        <v>0.0</v>
      </c>
      <c r="AJ489">
        <v>0.0</v>
      </c>
      <c r="AK489" t="s">
        <v>116</v>
      </c>
      <c r="AL489">
        <v>14.0</v>
      </c>
      <c r="AM489">
        <v>6.0</v>
      </c>
      <c r="AN489" s="14">
        <v>20.0</v>
      </c>
      <c r="AO489" s="14" t="s">
        <v>2376</v>
      </c>
      <c r="AP489" t="s">
        <v>84</v>
      </c>
      <c r="AQ489" s="14">
        <v>9.0</v>
      </c>
      <c r="AR489" s="14" t="s">
        <v>2377</v>
      </c>
      <c r="AS489" s="14" t="s">
        <v>2378</v>
      </c>
      <c r="AT489" s="14" t="s">
        <v>2379</v>
      </c>
      <c r="AU489" s="14">
        <v>1.0</v>
      </c>
    </row>
    <row r="490">
      <c r="A490" s="14">
        <v>488.0</v>
      </c>
      <c r="B490">
        <v>1.0</v>
      </c>
      <c r="C490">
        <v>1.0</v>
      </c>
      <c r="D490">
        <v>0.0</v>
      </c>
      <c r="E490">
        <v>0.0</v>
      </c>
      <c r="F490">
        <v>1.0</v>
      </c>
      <c r="G490">
        <v>0.0</v>
      </c>
      <c r="H490" s="14">
        <v>30169.0</v>
      </c>
      <c r="I490" s="14">
        <v>36.0</v>
      </c>
      <c r="J490" s="14">
        <v>6.0</v>
      </c>
      <c r="K490" s="14">
        <v>0.0</v>
      </c>
      <c r="L490" s="14">
        <v>12.0</v>
      </c>
      <c r="M490" s="14">
        <v>12.0</v>
      </c>
      <c r="N490" s="14" t="s">
        <v>291</v>
      </c>
      <c r="O490" s="14">
        <v>0.0</v>
      </c>
      <c r="P490" s="14" t="s">
        <v>71</v>
      </c>
      <c r="R490" t="s">
        <v>71</v>
      </c>
      <c r="S490" t="s">
        <v>90</v>
      </c>
      <c r="T490" s="14">
        <v>1.0</v>
      </c>
      <c r="U490" t="s">
        <v>145</v>
      </c>
      <c r="V490" t="s">
        <v>111</v>
      </c>
      <c r="W490" t="s">
        <v>123</v>
      </c>
      <c r="X490" s="14">
        <v>10.0</v>
      </c>
      <c r="Y490" s="14" t="s">
        <v>2380</v>
      </c>
      <c r="Z490" s="14" t="s">
        <v>78</v>
      </c>
      <c r="AA490">
        <v>0.0</v>
      </c>
      <c r="AB490">
        <v>0.0</v>
      </c>
      <c r="AC490">
        <v>0.0</v>
      </c>
      <c r="AD490">
        <v>0.0</v>
      </c>
      <c r="AE490">
        <v>0.0</v>
      </c>
      <c r="AF490">
        <v>1.0</v>
      </c>
      <c r="AG490">
        <v>0.0</v>
      </c>
      <c r="AH490">
        <v>0.0</v>
      </c>
      <c r="AI490">
        <v>0.0</v>
      </c>
      <c r="AJ490">
        <v>0.0</v>
      </c>
      <c r="AK490" t="s">
        <v>97</v>
      </c>
      <c r="AL490">
        <v>15.0</v>
      </c>
      <c r="AM490">
        <v>5.0</v>
      </c>
      <c r="AN490" s="14">
        <v>10.0</v>
      </c>
      <c r="AO490" s="14" t="s">
        <v>2381</v>
      </c>
      <c r="AP490" t="s">
        <v>101</v>
      </c>
      <c r="AQ490" s="14">
        <v>10.0</v>
      </c>
      <c r="AR490" s="14" t="s">
        <v>2382</v>
      </c>
      <c r="AS490" s="14" t="s">
        <v>2383</v>
      </c>
      <c r="AT490" s="14" t="s">
        <v>2384</v>
      </c>
      <c r="AU490" s="14">
        <v>1.0</v>
      </c>
    </row>
    <row r="491">
      <c r="A491" s="14">
        <v>489.0</v>
      </c>
      <c r="B491">
        <v>0.0</v>
      </c>
      <c r="C491">
        <v>1.0</v>
      </c>
      <c r="D491">
        <v>0.0</v>
      </c>
      <c r="E491">
        <v>0.0</v>
      </c>
      <c r="F491">
        <v>1.0</v>
      </c>
      <c r="G491">
        <v>0.0</v>
      </c>
      <c r="H491" s="14">
        <v>30185.0</v>
      </c>
      <c r="I491" s="14">
        <v>36.0</v>
      </c>
      <c r="J491" s="14">
        <v>7.0</v>
      </c>
      <c r="K491" s="14">
        <v>45.0</v>
      </c>
      <c r="L491" s="14">
        <v>16.0</v>
      </c>
      <c r="M491" s="14">
        <v>6.0</v>
      </c>
      <c r="N491" s="14" t="s">
        <v>192</v>
      </c>
      <c r="O491" s="14">
        <v>1.0</v>
      </c>
      <c r="T491" s="14">
        <v>1.0</v>
      </c>
      <c r="U491" t="s">
        <v>315</v>
      </c>
      <c r="V491" t="s">
        <v>111</v>
      </c>
      <c r="W491" t="s">
        <v>123</v>
      </c>
      <c r="X491" s="14">
        <v>13.0</v>
      </c>
      <c r="Y491" s="14" t="s">
        <v>2385</v>
      </c>
      <c r="Z491" s="14" t="s">
        <v>114</v>
      </c>
      <c r="AA491">
        <v>0.0</v>
      </c>
      <c r="AB491">
        <v>0.0</v>
      </c>
      <c r="AC491">
        <v>0.0</v>
      </c>
      <c r="AD491">
        <v>0.0</v>
      </c>
      <c r="AE491">
        <v>0.0</v>
      </c>
      <c r="AF491">
        <v>1.0</v>
      </c>
      <c r="AG491">
        <v>0.0</v>
      </c>
      <c r="AH491">
        <v>0.0</v>
      </c>
      <c r="AI491">
        <v>0.0</v>
      </c>
      <c r="AJ491">
        <v>0.0</v>
      </c>
      <c r="AK491" t="s">
        <v>79</v>
      </c>
      <c r="AL491">
        <v>3.0</v>
      </c>
      <c r="AM491">
        <v>6.0</v>
      </c>
      <c r="AN491" s="14">
        <v>6.0</v>
      </c>
      <c r="AO491" s="14" t="s">
        <v>2386</v>
      </c>
      <c r="AP491" t="s">
        <v>101</v>
      </c>
      <c r="AQ491" s="14">
        <v>7.0</v>
      </c>
      <c r="AR491" s="14" t="s">
        <v>2387</v>
      </c>
      <c r="AT491" s="14" t="s">
        <v>2388</v>
      </c>
      <c r="AU491" s="14">
        <v>1.0</v>
      </c>
    </row>
    <row r="492">
      <c r="A492" s="14">
        <v>490.0</v>
      </c>
      <c r="B492">
        <v>1.0</v>
      </c>
      <c r="C492">
        <v>1.0</v>
      </c>
      <c r="D492">
        <v>1.0</v>
      </c>
      <c r="E492">
        <v>1.0</v>
      </c>
      <c r="F492">
        <v>1.0</v>
      </c>
      <c r="G492">
        <v>0.0</v>
      </c>
      <c r="H492" s="14">
        <v>32976.0</v>
      </c>
      <c r="I492" s="14">
        <v>28.0</v>
      </c>
      <c r="J492" s="14">
        <v>7.0</v>
      </c>
      <c r="K492" s="14">
        <v>80.0</v>
      </c>
      <c r="L492" s="14">
        <v>8.0</v>
      </c>
      <c r="M492" s="14">
        <v>8.0</v>
      </c>
      <c r="N492" s="14" t="s">
        <v>437</v>
      </c>
      <c r="O492" s="14">
        <v>1.0</v>
      </c>
      <c r="T492" s="14">
        <v>1.0</v>
      </c>
      <c r="U492" t="s">
        <v>515</v>
      </c>
      <c r="V492" t="s">
        <v>111</v>
      </c>
      <c r="W492" t="s">
        <v>2389</v>
      </c>
      <c r="X492" s="14">
        <v>5.0</v>
      </c>
      <c r="Y492" s="14" t="s">
        <v>2390</v>
      </c>
      <c r="Z492" s="14" t="s">
        <v>114</v>
      </c>
      <c r="AA492">
        <v>0.0</v>
      </c>
      <c r="AB492">
        <v>0.0</v>
      </c>
      <c r="AC492">
        <v>0.0</v>
      </c>
      <c r="AD492">
        <v>0.0</v>
      </c>
      <c r="AE492">
        <v>1.0</v>
      </c>
      <c r="AF492">
        <v>0.0</v>
      </c>
      <c r="AG492">
        <v>0.0</v>
      </c>
      <c r="AH492">
        <v>0.0</v>
      </c>
      <c r="AI492">
        <v>0.0</v>
      </c>
      <c r="AJ492">
        <v>0.0</v>
      </c>
      <c r="AK492" t="s">
        <v>97</v>
      </c>
      <c r="AL492">
        <v>4.0</v>
      </c>
      <c r="AM492">
        <v>6.0</v>
      </c>
      <c r="AN492" s="14">
        <v>66.0</v>
      </c>
      <c r="AO492" s="14" t="s">
        <v>2391</v>
      </c>
      <c r="AP492" t="s">
        <v>101</v>
      </c>
      <c r="AQ492" s="14">
        <v>9.0</v>
      </c>
      <c r="AR492" s="14" t="s">
        <v>2392</v>
      </c>
      <c r="AS492" s="14" t="s">
        <v>2393</v>
      </c>
      <c r="AT492" s="14" t="s">
        <v>2394</v>
      </c>
      <c r="AU492" s="14">
        <v>1.0</v>
      </c>
    </row>
    <row r="493">
      <c r="A493" s="14">
        <v>491.0</v>
      </c>
      <c r="B493">
        <v>1.0</v>
      </c>
      <c r="C493">
        <v>1.0</v>
      </c>
      <c r="D493">
        <v>0.0</v>
      </c>
      <c r="E493">
        <v>0.0</v>
      </c>
      <c r="F493">
        <v>1.0</v>
      </c>
      <c r="G493">
        <v>0.0</v>
      </c>
      <c r="H493" s="14">
        <v>19547.0</v>
      </c>
      <c r="I493" s="14">
        <v>65.0</v>
      </c>
      <c r="J493" s="14">
        <v>5.0</v>
      </c>
      <c r="K493" s="14">
        <v>60.0</v>
      </c>
      <c r="L493" s="14">
        <v>8.0</v>
      </c>
      <c r="M493" s="14">
        <v>4.0</v>
      </c>
      <c r="N493" s="14" t="s">
        <v>192</v>
      </c>
      <c r="O493" s="14">
        <v>0.0</v>
      </c>
      <c r="P493" s="14" t="s">
        <v>108</v>
      </c>
      <c r="R493" t="s">
        <v>108</v>
      </c>
      <c r="S493" t="s">
        <v>135</v>
      </c>
      <c r="T493" s="14">
        <v>1.0</v>
      </c>
      <c r="U493" t="s">
        <v>36</v>
      </c>
      <c r="V493" t="s">
        <v>111</v>
      </c>
      <c r="W493" t="s">
        <v>760</v>
      </c>
      <c r="X493" s="14">
        <v>6.0</v>
      </c>
      <c r="Y493" s="14" t="s">
        <v>2395</v>
      </c>
      <c r="Z493" s="14" t="s">
        <v>114</v>
      </c>
      <c r="AA493">
        <v>0.0</v>
      </c>
      <c r="AB493">
        <v>0.0</v>
      </c>
      <c r="AC493">
        <v>0.0</v>
      </c>
      <c r="AD493">
        <v>1.0</v>
      </c>
      <c r="AE493">
        <v>0.0</v>
      </c>
      <c r="AF493">
        <v>0.0</v>
      </c>
      <c r="AG493">
        <v>0.0</v>
      </c>
      <c r="AH493">
        <v>0.0</v>
      </c>
      <c r="AI493">
        <v>0.0</v>
      </c>
      <c r="AJ493">
        <v>0.0</v>
      </c>
      <c r="AK493" t="s">
        <v>665</v>
      </c>
      <c r="AL493">
        <v>4.0</v>
      </c>
      <c r="AM493">
        <v>30.0</v>
      </c>
      <c r="AN493" s="14">
        <v>60.0</v>
      </c>
      <c r="AO493" s="14" t="s">
        <v>2396</v>
      </c>
      <c r="AP493" t="s">
        <v>2397</v>
      </c>
      <c r="AQ493" s="14">
        <v>8.0</v>
      </c>
      <c r="AR493" s="14" t="s">
        <v>2398</v>
      </c>
      <c r="AS493" s="14" t="s">
        <v>2399</v>
      </c>
      <c r="AT493" s="14" t="s">
        <v>202</v>
      </c>
      <c r="AU493" s="14">
        <v>1.0</v>
      </c>
    </row>
    <row r="494">
      <c r="A494" s="14">
        <v>492.0</v>
      </c>
      <c r="B494">
        <v>1.0</v>
      </c>
      <c r="C494">
        <v>0.0</v>
      </c>
      <c r="D494">
        <v>0.0</v>
      </c>
      <c r="E494">
        <v>0.0</v>
      </c>
      <c r="F494">
        <v>0.0</v>
      </c>
      <c r="G494">
        <v>0.0</v>
      </c>
      <c r="H494" s="14">
        <v>28928.0</v>
      </c>
      <c r="I494" s="14">
        <v>39.0</v>
      </c>
      <c r="J494" s="14">
        <v>8.0</v>
      </c>
      <c r="K494" s="14">
        <v>35.0</v>
      </c>
      <c r="L494" s="14">
        <v>9.0</v>
      </c>
      <c r="M494" s="14">
        <v>10.0</v>
      </c>
      <c r="N494" s="14" t="s">
        <v>167</v>
      </c>
      <c r="O494" s="14">
        <v>1.0</v>
      </c>
      <c r="T494" s="14">
        <v>1.0</v>
      </c>
      <c r="U494" t="s">
        <v>11</v>
      </c>
      <c r="V494" t="s">
        <v>122</v>
      </c>
      <c r="W494" t="s">
        <v>123</v>
      </c>
      <c r="X494" s="14">
        <v>23.0</v>
      </c>
      <c r="Y494" s="14" t="s">
        <v>2400</v>
      </c>
      <c r="Z494" s="14" t="s">
        <v>78</v>
      </c>
      <c r="AA494">
        <v>0.0</v>
      </c>
      <c r="AB494">
        <v>0.0</v>
      </c>
      <c r="AC494">
        <v>0.0</v>
      </c>
      <c r="AD494">
        <v>0.0</v>
      </c>
      <c r="AE494">
        <v>0.0</v>
      </c>
      <c r="AF494">
        <v>1.0</v>
      </c>
      <c r="AG494">
        <v>0.0</v>
      </c>
      <c r="AH494">
        <v>0.0</v>
      </c>
      <c r="AI494">
        <v>0.0</v>
      </c>
      <c r="AJ494">
        <v>0.0</v>
      </c>
      <c r="AK494" t="s">
        <v>79</v>
      </c>
      <c r="AL494">
        <v>10.0</v>
      </c>
      <c r="AM494">
        <v>2.0</v>
      </c>
      <c r="AN494" s="14">
        <v>8.0</v>
      </c>
      <c r="AO494" s="14" t="s">
        <v>2401</v>
      </c>
      <c r="AP494" t="s">
        <v>84</v>
      </c>
      <c r="AQ494" s="14">
        <v>8.0</v>
      </c>
      <c r="AR494" s="14" t="s">
        <v>2402</v>
      </c>
      <c r="AS494" s="14" t="s">
        <v>2403</v>
      </c>
      <c r="AT494" s="14" t="s">
        <v>2404</v>
      </c>
      <c r="AU494" s="14">
        <v>1.0</v>
      </c>
    </row>
    <row r="495">
      <c r="A495" s="14">
        <v>493.0</v>
      </c>
      <c r="B495">
        <v>0.0</v>
      </c>
      <c r="C495">
        <v>0.0</v>
      </c>
      <c r="D495">
        <v>0.0</v>
      </c>
      <c r="E495">
        <v>0.0</v>
      </c>
      <c r="F495">
        <v>1.0</v>
      </c>
      <c r="G495">
        <v>0.0</v>
      </c>
      <c r="H495" s="14">
        <v>25883.0</v>
      </c>
      <c r="I495" s="14">
        <v>47.0</v>
      </c>
      <c r="J495" s="14">
        <v>7.0</v>
      </c>
      <c r="K495" s="14">
        <v>0.0</v>
      </c>
      <c r="L495" s="14">
        <v>10.0</v>
      </c>
      <c r="M495" s="14">
        <v>30.0</v>
      </c>
      <c r="N495" s="14" t="s">
        <v>437</v>
      </c>
      <c r="O495" s="14">
        <v>1.0</v>
      </c>
      <c r="T495" s="14">
        <v>1.0</v>
      </c>
      <c r="U495" t="s">
        <v>195</v>
      </c>
      <c r="V495" t="s">
        <v>207</v>
      </c>
      <c r="W495" t="s">
        <v>138</v>
      </c>
      <c r="X495" s="14">
        <v>20.0</v>
      </c>
      <c r="Y495" s="14" t="s">
        <v>2405</v>
      </c>
      <c r="Z495" s="14" t="s">
        <v>236</v>
      </c>
      <c r="AA495">
        <v>0.0</v>
      </c>
      <c r="AB495">
        <v>0.0</v>
      </c>
      <c r="AC495">
        <v>1.0</v>
      </c>
      <c r="AD495">
        <v>0.0</v>
      </c>
      <c r="AE495">
        <v>0.0</v>
      </c>
      <c r="AF495">
        <v>0.0</v>
      </c>
      <c r="AG495">
        <v>0.0</v>
      </c>
      <c r="AH495">
        <v>0.0</v>
      </c>
      <c r="AI495">
        <v>0.0</v>
      </c>
      <c r="AJ495">
        <v>0.0</v>
      </c>
      <c r="AK495" t="s">
        <v>116</v>
      </c>
      <c r="AL495">
        <v>6.0</v>
      </c>
      <c r="AM495">
        <v>2.0</v>
      </c>
      <c r="AN495" s="14">
        <v>16.0</v>
      </c>
      <c r="AO495" s="14" t="s">
        <v>2406</v>
      </c>
      <c r="AP495" t="s">
        <v>101</v>
      </c>
      <c r="AQ495" s="14">
        <v>9.0</v>
      </c>
      <c r="AR495" s="14" t="s">
        <v>2407</v>
      </c>
      <c r="AS495" s="14" t="s">
        <v>2408</v>
      </c>
      <c r="AT495" s="14" t="s">
        <v>2409</v>
      </c>
      <c r="AU495" s="14">
        <v>0.0</v>
      </c>
    </row>
    <row r="496">
      <c r="A496" s="14">
        <v>494.0</v>
      </c>
      <c r="B496">
        <v>1.0</v>
      </c>
      <c r="C496">
        <v>0.0</v>
      </c>
      <c r="D496">
        <v>0.0</v>
      </c>
      <c r="E496">
        <v>0.0</v>
      </c>
      <c r="F496">
        <v>0.0</v>
      </c>
      <c r="G496">
        <v>0.0</v>
      </c>
      <c r="H496" s="14">
        <v>32718.0</v>
      </c>
      <c r="I496" s="14">
        <v>29.0</v>
      </c>
      <c r="J496" s="14">
        <v>7.0</v>
      </c>
      <c r="K496" s="14">
        <v>0.0</v>
      </c>
      <c r="L496" s="14">
        <v>13.0</v>
      </c>
      <c r="M496" s="14">
        <v>6.0</v>
      </c>
      <c r="N496" s="14" t="s">
        <v>291</v>
      </c>
      <c r="O496" s="14">
        <v>0.0</v>
      </c>
      <c r="P496" s="14" t="s">
        <v>172</v>
      </c>
      <c r="R496" t="s">
        <v>172</v>
      </c>
      <c r="S496" t="s">
        <v>90</v>
      </c>
      <c r="T496" s="14">
        <v>0.0</v>
      </c>
      <c r="Z496" s="14" t="s">
        <v>78</v>
      </c>
      <c r="AA496">
        <v>0.0</v>
      </c>
      <c r="AB496">
        <v>0.0</v>
      </c>
      <c r="AC496">
        <v>0.0</v>
      </c>
      <c r="AD496">
        <v>1.0</v>
      </c>
      <c r="AE496">
        <v>0.0</v>
      </c>
      <c r="AF496">
        <v>0.0</v>
      </c>
      <c r="AG496">
        <v>0.0</v>
      </c>
      <c r="AH496">
        <v>0.0</v>
      </c>
      <c r="AI496">
        <v>0.0</v>
      </c>
      <c r="AJ496">
        <v>0.0</v>
      </c>
      <c r="AK496" t="s">
        <v>116</v>
      </c>
      <c r="AL496">
        <v>5.0</v>
      </c>
      <c r="AM496">
        <v>2.0</v>
      </c>
      <c r="AN496" s="14">
        <v>6.0</v>
      </c>
      <c r="AO496" s="14" t="s">
        <v>2410</v>
      </c>
      <c r="AP496" t="s">
        <v>84</v>
      </c>
      <c r="AQ496" s="14">
        <v>6.0</v>
      </c>
      <c r="AR496" s="14" t="s">
        <v>2411</v>
      </c>
      <c r="AS496" s="14" t="s">
        <v>2412</v>
      </c>
      <c r="AT496" s="14" t="s">
        <v>2413</v>
      </c>
      <c r="AU496" s="14">
        <v>1.0</v>
      </c>
    </row>
    <row r="497" hidden="1">
      <c r="A497" s="14">
        <v>495.0</v>
      </c>
      <c r="B497">
        <v>1.0</v>
      </c>
      <c r="C497">
        <v>1.0</v>
      </c>
      <c r="D497">
        <v>0.0</v>
      </c>
      <c r="E497">
        <v>1.0</v>
      </c>
      <c r="F497">
        <v>0.0</v>
      </c>
      <c r="G497">
        <v>0.0</v>
      </c>
      <c r="H497" s="14">
        <v>30053.0</v>
      </c>
      <c r="I497" s="14">
        <v>36.0</v>
      </c>
      <c r="J497" s="14">
        <v>6.0</v>
      </c>
      <c r="K497" s="14">
        <v>30.0</v>
      </c>
      <c r="L497" s="14">
        <v>10.0</v>
      </c>
      <c r="M497" s="14">
        <v>20.0</v>
      </c>
      <c r="N497" s="14" t="s">
        <v>167</v>
      </c>
      <c r="O497" s="14">
        <v>1.0</v>
      </c>
      <c r="T497" s="14">
        <v>1.0</v>
      </c>
      <c r="U497" t="s">
        <v>11</v>
      </c>
      <c r="V497" t="s">
        <v>147</v>
      </c>
      <c r="W497" t="s">
        <v>228</v>
      </c>
      <c r="X497" s="14">
        <v>5.0</v>
      </c>
      <c r="Y497" s="14" t="s">
        <v>2414</v>
      </c>
      <c r="Z497" s="14" t="s">
        <v>78</v>
      </c>
      <c r="AA497">
        <v>0.0</v>
      </c>
      <c r="AB497">
        <v>0.0</v>
      </c>
      <c r="AC497">
        <v>1.0</v>
      </c>
      <c r="AD497">
        <v>0.0</v>
      </c>
      <c r="AE497">
        <v>0.0</v>
      </c>
      <c r="AF497">
        <v>0.0</v>
      </c>
      <c r="AG497">
        <v>0.0</v>
      </c>
      <c r="AH497">
        <v>0.0</v>
      </c>
      <c r="AI497">
        <v>0.0</v>
      </c>
      <c r="AJ497">
        <v>0.0</v>
      </c>
      <c r="AK497" t="s">
        <v>97</v>
      </c>
      <c r="AL497">
        <v>43388.0</v>
      </c>
      <c r="AM497">
        <v>43388.0</v>
      </c>
      <c r="AN497" s="14">
        <v>500.0</v>
      </c>
      <c r="AO497" s="14" t="s">
        <v>2415</v>
      </c>
      <c r="AP497" t="s">
        <v>84</v>
      </c>
      <c r="AQ497" s="14">
        <v>8.0</v>
      </c>
      <c r="AR497" s="14" t="s">
        <v>2416</v>
      </c>
      <c r="AS497" s="14" t="s">
        <v>2417</v>
      </c>
      <c r="AT497" s="14" t="s">
        <v>2418</v>
      </c>
      <c r="AU497" s="14">
        <v>1.0</v>
      </c>
    </row>
    <row r="498" hidden="1">
      <c r="A498" s="14">
        <v>496.0</v>
      </c>
      <c r="B498">
        <v>1.0</v>
      </c>
      <c r="C498">
        <v>0.0</v>
      </c>
      <c r="D498">
        <v>0.0</v>
      </c>
      <c r="E498">
        <v>0.0</v>
      </c>
      <c r="F498">
        <v>0.0</v>
      </c>
      <c r="G498">
        <v>0.0</v>
      </c>
      <c r="H498" s="14">
        <v>22816.0</v>
      </c>
      <c r="I498" s="14">
        <v>56.0</v>
      </c>
      <c r="J498" s="14">
        <v>8.0</v>
      </c>
      <c r="K498" s="14">
        <v>60.0</v>
      </c>
      <c r="L498" s="14">
        <v>8.0</v>
      </c>
      <c r="M498" s="14">
        <v>5.0</v>
      </c>
      <c r="N498" s="14" t="s">
        <v>167</v>
      </c>
      <c r="O498" s="14">
        <v>1.0</v>
      </c>
      <c r="T498" s="14">
        <v>1.0</v>
      </c>
      <c r="U498" t="s">
        <v>213</v>
      </c>
      <c r="V498" t="s">
        <v>75</v>
      </c>
      <c r="W498" t="s">
        <v>123</v>
      </c>
      <c r="X498" s="14">
        <v>25.0</v>
      </c>
      <c r="Y498" s="14" t="s">
        <v>2419</v>
      </c>
      <c r="Z498" s="14" t="s">
        <v>114</v>
      </c>
      <c r="AA498">
        <v>0.0</v>
      </c>
      <c r="AB498">
        <v>0.0</v>
      </c>
      <c r="AC498">
        <v>0.0</v>
      </c>
      <c r="AD498">
        <v>1.0</v>
      </c>
      <c r="AE498">
        <v>0.0</v>
      </c>
      <c r="AF498">
        <v>0.0</v>
      </c>
      <c r="AG498">
        <v>0.0</v>
      </c>
      <c r="AH498">
        <v>0.0</v>
      </c>
      <c r="AI498">
        <v>0.0</v>
      </c>
      <c r="AJ498">
        <v>0.0</v>
      </c>
      <c r="AK498" t="s">
        <v>97</v>
      </c>
      <c r="AL498">
        <v>21.0</v>
      </c>
      <c r="AN498" s="14">
        <v>8.0</v>
      </c>
      <c r="AO498" s="14" t="s">
        <v>2420</v>
      </c>
      <c r="AP498" t="s">
        <v>101</v>
      </c>
      <c r="AQ498" s="14">
        <v>10.0</v>
      </c>
      <c r="AR498" s="14" t="s">
        <v>2421</v>
      </c>
      <c r="AS498" s="14" t="s">
        <v>2422</v>
      </c>
      <c r="AT498" s="14" t="s">
        <v>2423</v>
      </c>
      <c r="AU498" s="14">
        <v>1.0</v>
      </c>
    </row>
    <row r="499">
      <c r="A499" s="14">
        <v>497.0</v>
      </c>
      <c r="B499">
        <v>0.0</v>
      </c>
      <c r="C499">
        <v>0.0</v>
      </c>
      <c r="D499">
        <v>0.0</v>
      </c>
      <c r="E499">
        <v>0.0</v>
      </c>
      <c r="F499">
        <v>1.0</v>
      </c>
      <c r="G499">
        <v>0.0</v>
      </c>
      <c r="H499" s="14">
        <v>31540.0</v>
      </c>
      <c r="I499" s="14">
        <v>32.0</v>
      </c>
      <c r="J499" s="14">
        <v>5.0</v>
      </c>
      <c r="K499" s="14">
        <v>20.0</v>
      </c>
      <c r="L499" s="14">
        <v>12.0</v>
      </c>
      <c r="M499" s="14">
        <v>20.0</v>
      </c>
      <c r="N499" s="14" t="s">
        <v>120</v>
      </c>
      <c r="O499" s="14">
        <v>0.0</v>
      </c>
      <c r="Q499" s="14" t="s">
        <v>2424</v>
      </c>
      <c r="R499" t="s">
        <v>2424</v>
      </c>
      <c r="S499" t="s">
        <v>72</v>
      </c>
      <c r="T499" s="14">
        <v>1.0</v>
      </c>
      <c r="U499" t="s">
        <v>315</v>
      </c>
      <c r="V499" t="s">
        <v>2425</v>
      </c>
      <c r="W499" t="s">
        <v>457</v>
      </c>
      <c r="X499" s="14">
        <v>6.0</v>
      </c>
      <c r="Y499" s="14" t="s">
        <v>1100</v>
      </c>
      <c r="Z499" s="14" t="s">
        <v>114</v>
      </c>
      <c r="AA499">
        <v>1.0</v>
      </c>
      <c r="AB499">
        <v>0.0</v>
      </c>
      <c r="AC499">
        <v>0.0</v>
      </c>
      <c r="AD499">
        <v>1.0</v>
      </c>
      <c r="AE499">
        <v>0.0</v>
      </c>
      <c r="AF499">
        <v>0.0</v>
      </c>
      <c r="AG499">
        <v>0.0</v>
      </c>
      <c r="AH499">
        <v>0.0</v>
      </c>
      <c r="AI499">
        <v>0.0</v>
      </c>
      <c r="AJ499">
        <v>0.0</v>
      </c>
      <c r="AK499" t="s">
        <v>79</v>
      </c>
      <c r="AL499">
        <v>10.0</v>
      </c>
      <c r="AM499">
        <v>2.0</v>
      </c>
      <c r="AN499" s="14">
        <v>10.0</v>
      </c>
      <c r="AO499" s="14" t="s">
        <v>2426</v>
      </c>
      <c r="AP499" t="s">
        <v>101</v>
      </c>
      <c r="AQ499" s="14">
        <v>10.0</v>
      </c>
      <c r="AR499" s="14" t="s">
        <v>2427</v>
      </c>
      <c r="AS499" s="14" t="s">
        <v>2428</v>
      </c>
      <c r="AT499" s="14" t="s">
        <v>2429</v>
      </c>
    </row>
    <row r="500">
      <c r="A500" s="14">
        <v>498.0</v>
      </c>
      <c r="B500">
        <v>1.0</v>
      </c>
      <c r="C500">
        <v>0.0</v>
      </c>
      <c r="D500">
        <v>0.0</v>
      </c>
      <c r="E500">
        <v>0.0</v>
      </c>
      <c r="F500">
        <v>0.0</v>
      </c>
      <c r="G500">
        <v>0.0</v>
      </c>
      <c r="H500" s="14">
        <v>30081.0</v>
      </c>
      <c r="I500" s="14">
        <v>36.0</v>
      </c>
      <c r="J500" s="14">
        <v>9.0</v>
      </c>
      <c r="K500" s="14">
        <v>15.0</v>
      </c>
      <c r="L500" s="14">
        <v>8.0</v>
      </c>
      <c r="M500" s="14">
        <v>20.0</v>
      </c>
      <c r="N500" s="14" t="s">
        <v>327</v>
      </c>
      <c r="O500" s="14">
        <v>1.0</v>
      </c>
      <c r="T500" s="14">
        <v>1.0</v>
      </c>
      <c r="U500" t="s">
        <v>11</v>
      </c>
      <c r="V500" t="s">
        <v>111</v>
      </c>
      <c r="W500" t="s">
        <v>394</v>
      </c>
      <c r="X500" s="14">
        <v>7.0</v>
      </c>
      <c r="Y500" s="14" t="s">
        <v>2430</v>
      </c>
      <c r="Z500" s="14" t="s">
        <v>114</v>
      </c>
      <c r="AA500">
        <v>0.0</v>
      </c>
      <c r="AB500">
        <v>0.0</v>
      </c>
      <c r="AC500">
        <v>0.0</v>
      </c>
      <c r="AD500">
        <v>1.0</v>
      </c>
      <c r="AE500">
        <v>0.0</v>
      </c>
      <c r="AF500">
        <v>0.0</v>
      </c>
      <c r="AG500">
        <v>0.0</v>
      </c>
      <c r="AH500">
        <v>0.0</v>
      </c>
      <c r="AI500">
        <v>0.0</v>
      </c>
      <c r="AJ500">
        <v>0.0</v>
      </c>
      <c r="AK500" t="s">
        <v>116</v>
      </c>
      <c r="AL500">
        <v>6.0</v>
      </c>
      <c r="AM500">
        <v>6.0</v>
      </c>
      <c r="AN500" s="14">
        <v>20.0</v>
      </c>
      <c r="AO500" s="14" t="s">
        <v>2431</v>
      </c>
      <c r="AP500" t="s">
        <v>84</v>
      </c>
      <c r="AQ500" s="14">
        <v>10.0</v>
      </c>
      <c r="AR500" s="14" t="s">
        <v>2432</v>
      </c>
      <c r="AS500" s="14" t="s">
        <v>512</v>
      </c>
      <c r="AT500" s="14" t="s">
        <v>2433</v>
      </c>
      <c r="AU500" s="14">
        <v>0.0</v>
      </c>
    </row>
    <row r="501">
      <c r="A501" s="14">
        <v>499.0</v>
      </c>
      <c r="B501">
        <v>0.0</v>
      </c>
      <c r="C501">
        <v>0.0</v>
      </c>
      <c r="D501">
        <v>0.0</v>
      </c>
      <c r="E501">
        <v>0.0</v>
      </c>
      <c r="F501">
        <v>1.0</v>
      </c>
      <c r="G501">
        <v>0.0</v>
      </c>
      <c r="H501" s="14">
        <v>32850.0</v>
      </c>
      <c r="I501" s="14">
        <v>28.0</v>
      </c>
      <c r="J501" s="14">
        <v>7.0</v>
      </c>
      <c r="K501" s="14">
        <v>50.0</v>
      </c>
      <c r="L501" s="14">
        <v>10.0</v>
      </c>
      <c r="M501" s="14">
        <v>5.0</v>
      </c>
      <c r="N501" s="14" t="s">
        <v>70</v>
      </c>
      <c r="O501" s="14">
        <v>1.0</v>
      </c>
      <c r="T501" s="14">
        <v>1.0</v>
      </c>
      <c r="U501" t="s">
        <v>224</v>
      </c>
      <c r="V501" t="s">
        <v>75</v>
      </c>
      <c r="W501" t="s">
        <v>123</v>
      </c>
      <c r="X501" s="14">
        <v>5.0</v>
      </c>
      <c r="Y501" s="14" t="s">
        <v>2434</v>
      </c>
      <c r="Z501" s="14" t="s">
        <v>78</v>
      </c>
      <c r="AA501">
        <v>0.0</v>
      </c>
      <c r="AB501">
        <v>0.0</v>
      </c>
      <c r="AC501">
        <v>0.0</v>
      </c>
      <c r="AD501">
        <v>0.0</v>
      </c>
      <c r="AE501">
        <v>0.0</v>
      </c>
      <c r="AF501">
        <v>1.0</v>
      </c>
      <c r="AG501">
        <v>0.0</v>
      </c>
      <c r="AH501">
        <v>0.0</v>
      </c>
      <c r="AI501">
        <v>0.0</v>
      </c>
      <c r="AJ501">
        <v>0.0</v>
      </c>
      <c r="AK501" t="s">
        <v>97</v>
      </c>
      <c r="AL501">
        <v>6.0</v>
      </c>
      <c r="AM501">
        <v>6.0</v>
      </c>
      <c r="AN501" s="14">
        <v>7.0</v>
      </c>
      <c r="AO501" s="14" t="s">
        <v>2435</v>
      </c>
      <c r="AP501" t="s">
        <v>292</v>
      </c>
      <c r="AQ501" s="14">
        <v>10.0</v>
      </c>
      <c r="AR501" s="14" t="s">
        <v>2436</v>
      </c>
      <c r="AS501" s="14" t="s">
        <v>2437</v>
      </c>
      <c r="AT501" s="14" t="s">
        <v>154</v>
      </c>
      <c r="AU501" s="14">
        <v>1.0</v>
      </c>
    </row>
    <row r="502">
      <c r="A502" s="14">
        <v>500.0</v>
      </c>
      <c r="B502">
        <v>1.0</v>
      </c>
      <c r="C502">
        <v>1.0</v>
      </c>
      <c r="D502">
        <v>0.0</v>
      </c>
      <c r="E502">
        <v>0.0</v>
      </c>
      <c r="F502">
        <v>1.0</v>
      </c>
      <c r="G502">
        <v>0.0</v>
      </c>
      <c r="H502" s="14">
        <v>32964.0</v>
      </c>
      <c r="I502" s="14">
        <v>28.0</v>
      </c>
      <c r="J502" s="14">
        <v>6.0</v>
      </c>
      <c r="K502" s="14">
        <v>15.0</v>
      </c>
      <c r="L502" s="14">
        <v>8.0</v>
      </c>
      <c r="M502" s="14">
        <v>1.0</v>
      </c>
      <c r="N502" s="14" t="s">
        <v>167</v>
      </c>
      <c r="O502" s="14">
        <v>0.0</v>
      </c>
      <c r="P502" s="14" t="s">
        <v>172</v>
      </c>
      <c r="R502" t="s">
        <v>172</v>
      </c>
      <c r="S502" t="s">
        <v>130</v>
      </c>
      <c r="T502" s="14">
        <v>1.0</v>
      </c>
      <c r="U502" t="s">
        <v>224</v>
      </c>
      <c r="V502" t="s">
        <v>111</v>
      </c>
      <c r="W502" t="s">
        <v>228</v>
      </c>
      <c r="X502" s="14">
        <v>0.0</v>
      </c>
      <c r="Y502" s="14" t="s">
        <v>301</v>
      </c>
      <c r="Z502" s="14" t="s">
        <v>78</v>
      </c>
      <c r="AA502">
        <v>0.0</v>
      </c>
      <c r="AB502">
        <v>0.0</v>
      </c>
      <c r="AC502">
        <v>0.0</v>
      </c>
      <c r="AD502">
        <v>1.0</v>
      </c>
      <c r="AE502">
        <v>0.0</v>
      </c>
      <c r="AF502">
        <v>0.0</v>
      </c>
      <c r="AG502">
        <v>0.0</v>
      </c>
      <c r="AH502">
        <v>0.0</v>
      </c>
      <c r="AI502">
        <v>0.0</v>
      </c>
      <c r="AJ502">
        <v>1.0</v>
      </c>
      <c r="AK502" t="s">
        <v>97</v>
      </c>
      <c r="AL502">
        <v>4.0</v>
      </c>
      <c r="AM502">
        <v>6.0</v>
      </c>
      <c r="AN502" s="14">
        <v>60.0</v>
      </c>
      <c r="AO502" s="14" t="s">
        <v>2439</v>
      </c>
      <c r="AP502" t="s">
        <v>101</v>
      </c>
      <c r="AQ502" s="14">
        <v>10.0</v>
      </c>
      <c r="AR502" s="14" t="s">
        <v>2440</v>
      </c>
      <c r="AU502" s="14">
        <v>1.0</v>
      </c>
    </row>
    <row r="503">
      <c r="A503" s="14">
        <v>501.0</v>
      </c>
      <c r="B503">
        <v>0.0</v>
      </c>
      <c r="C503">
        <v>1.0</v>
      </c>
      <c r="D503">
        <v>0.0</v>
      </c>
      <c r="E503">
        <v>0.0</v>
      </c>
      <c r="F503">
        <v>1.0</v>
      </c>
      <c r="G503">
        <v>0.0</v>
      </c>
      <c r="H503" s="14">
        <v>25965.0</v>
      </c>
      <c r="I503" s="14">
        <v>47.0</v>
      </c>
      <c r="J503" s="14">
        <v>8.0</v>
      </c>
      <c r="K503" s="14">
        <v>30.0</v>
      </c>
      <c r="L503" s="14">
        <v>9.0</v>
      </c>
      <c r="M503" s="14">
        <v>4.0</v>
      </c>
      <c r="N503" s="14" t="s">
        <v>120</v>
      </c>
      <c r="O503" s="14">
        <v>1.0</v>
      </c>
      <c r="T503" s="14">
        <v>1.0</v>
      </c>
      <c r="U503" t="s">
        <v>524</v>
      </c>
      <c r="V503" t="s">
        <v>75</v>
      </c>
      <c r="W503" t="s">
        <v>374</v>
      </c>
      <c r="X503" s="14">
        <v>23.0</v>
      </c>
      <c r="Y503" s="14" t="s">
        <v>2441</v>
      </c>
      <c r="Z503" s="14" t="s">
        <v>236</v>
      </c>
      <c r="AA503">
        <v>0.0</v>
      </c>
      <c r="AB503">
        <v>0.0</v>
      </c>
      <c r="AC503">
        <v>0.0</v>
      </c>
      <c r="AD503">
        <v>0.0</v>
      </c>
      <c r="AE503">
        <v>0.0</v>
      </c>
      <c r="AF503">
        <v>1.0</v>
      </c>
      <c r="AG503">
        <v>0.0</v>
      </c>
      <c r="AH503">
        <v>0.0</v>
      </c>
      <c r="AI503">
        <v>0.0</v>
      </c>
      <c r="AJ503">
        <v>0.0</v>
      </c>
      <c r="AK503" t="s">
        <v>79</v>
      </c>
      <c r="AL503">
        <v>23.0</v>
      </c>
      <c r="AM503">
        <v>2.0</v>
      </c>
      <c r="AN503" s="14">
        <v>15.0</v>
      </c>
      <c r="AO503" s="14" t="s">
        <v>2442</v>
      </c>
      <c r="AP503" t="s">
        <v>84</v>
      </c>
      <c r="AQ503" s="14">
        <v>8.0</v>
      </c>
      <c r="AR503" s="14" t="s">
        <v>2443</v>
      </c>
      <c r="AS503" s="14" t="s">
        <v>2444</v>
      </c>
      <c r="AT503" s="14" t="s">
        <v>2445</v>
      </c>
      <c r="AU503" s="14">
        <v>0.0</v>
      </c>
    </row>
    <row r="504">
      <c r="A504" s="14">
        <v>502.0</v>
      </c>
      <c r="B504">
        <v>0.0</v>
      </c>
      <c r="C504">
        <v>1.0</v>
      </c>
      <c r="D504">
        <v>0.0</v>
      </c>
      <c r="E504">
        <v>0.0</v>
      </c>
      <c r="F504">
        <v>0.0</v>
      </c>
      <c r="G504">
        <v>0.0</v>
      </c>
      <c r="H504" s="14">
        <v>30672.0</v>
      </c>
      <c r="I504" s="14">
        <v>34.0</v>
      </c>
      <c r="J504" s="14">
        <v>7.0</v>
      </c>
      <c r="K504" s="14">
        <v>20.0</v>
      </c>
      <c r="L504" s="14">
        <v>10.0</v>
      </c>
      <c r="M504" s="14">
        <v>24.0</v>
      </c>
      <c r="N504" s="14" t="s">
        <v>134</v>
      </c>
      <c r="O504" s="14">
        <v>1.0</v>
      </c>
      <c r="T504" s="14">
        <v>1.0</v>
      </c>
      <c r="U504" t="s">
        <v>315</v>
      </c>
      <c r="V504" t="s">
        <v>111</v>
      </c>
      <c r="W504" t="s">
        <v>457</v>
      </c>
      <c r="X504" s="14">
        <v>10.0</v>
      </c>
      <c r="Y504" s="14" t="s">
        <v>2446</v>
      </c>
      <c r="Z504" s="14" t="s">
        <v>114</v>
      </c>
      <c r="AA504">
        <v>0.0</v>
      </c>
      <c r="AB504">
        <v>0.0</v>
      </c>
      <c r="AC504">
        <v>0.0</v>
      </c>
      <c r="AD504">
        <v>1.0</v>
      </c>
      <c r="AE504">
        <v>0.0</v>
      </c>
      <c r="AF504">
        <v>0.0</v>
      </c>
      <c r="AG504">
        <v>0.0</v>
      </c>
      <c r="AH504">
        <v>0.0</v>
      </c>
      <c r="AI504">
        <v>0.0</v>
      </c>
      <c r="AJ504">
        <v>0.0</v>
      </c>
      <c r="AK504" t="s">
        <v>97</v>
      </c>
      <c r="AL504">
        <v>5.0</v>
      </c>
      <c r="AM504">
        <v>1.0</v>
      </c>
      <c r="AN504" s="14">
        <v>6.0</v>
      </c>
      <c r="AO504" s="14" t="s">
        <v>2447</v>
      </c>
      <c r="AP504" t="s">
        <v>101</v>
      </c>
      <c r="AQ504" s="14">
        <v>10.0</v>
      </c>
      <c r="AR504" s="14" t="s">
        <v>2448</v>
      </c>
      <c r="AS504" s="14" t="s">
        <v>2449</v>
      </c>
      <c r="AT504" s="14" t="s">
        <v>202</v>
      </c>
      <c r="AU504" s="14">
        <v>1.0</v>
      </c>
    </row>
    <row r="505">
      <c r="A505" s="14">
        <v>503.0</v>
      </c>
      <c r="B505">
        <v>0.0</v>
      </c>
      <c r="C505">
        <v>0.0</v>
      </c>
      <c r="D505">
        <v>0.0</v>
      </c>
      <c r="E505">
        <v>0.0</v>
      </c>
      <c r="F505">
        <v>1.0</v>
      </c>
      <c r="G505">
        <v>0.0</v>
      </c>
      <c r="H505" s="14">
        <v>28203.0</v>
      </c>
      <c r="I505" s="14">
        <v>41.0</v>
      </c>
      <c r="J505" s="14">
        <v>6.0</v>
      </c>
      <c r="K505" s="14">
        <v>30.0</v>
      </c>
      <c r="L505" s="14">
        <v>7.0</v>
      </c>
      <c r="M505" s="14">
        <v>6.0</v>
      </c>
      <c r="N505" s="14" t="s">
        <v>87</v>
      </c>
      <c r="O505" s="14">
        <v>0.0</v>
      </c>
      <c r="P505" s="14" t="s">
        <v>193</v>
      </c>
      <c r="R505" t="s">
        <v>193</v>
      </c>
      <c r="S505" t="s">
        <v>135</v>
      </c>
      <c r="T505" s="14">
        <v>1.0</v>
      </c>
      <c r="U505" t="s">
        <v>110</v>
      </c>
      <c r="V505" t="s">
        <v>75</v>
      </c>
      <c r="W505" t="s">
        <v>2450</v>
      </c>
      <c r="X505" s="14">
        <v>20.0</v>
      </c>
      <c r="Y505" s="14" t="s">
        <v>2451</v>
      </c>
      <c r="Z505" s="14" t="s">
        <v>464</v>
      </c>
      <c r="AA505">
        <v>0.0</v>
      </c>
      <c r="AB505">
        <v>0.0</v>
      </c>
      <c r="AC505">
        <v>0.0</v>
      </c>
      <c r="AD505">
        <v>1.0</v>
      </c>
      <c r="AE505">
        <v>0.0</v>
      </c>
      <c r="AF505">
        <v>0.0</v>
      </c>
      <c r="AG505">
        <v>0.0</v>
      </c>
      <c r="AH505">
        <v>0.0</v>
      </c>
      <c r="AI505">
        <v>0.0</v>
      </c>
      <c r="AJ505">
        <v>0.0</v>
      </c>
      <c r="AK505" t="s">
        <v>237</v>
      </c>
      <c r="AL505">
        <v>6.0</v>
      </c>
      <c r="AM505">
        <v>5.0</v>
      </c>
      <c r="AN505" s="14">
        <v>100.0</v>
      </c>
      <c r="AO505" s="14" t="s">
        <v>2452</v>
      </c>
      <c r="AP505" t="s">
        <v>101</v>
      </c>
      <c r="AQ505" s="14">
        <v>9.0</v>
      </c>
      <c r="AR505" s="14" t="s">
        <v>2453</v>
      </c>
      <c r="AS505" s="14" t="s">
        <v>600</v>
      </c>
      <c r="AT505" s="14" t="s">
        <v>202</v>
      </c>
      <c r="AU505" s="14">
        <v>0.0</v>
      </c>
    </row>
    <row r="506">
      <c r="A506" s="14">
        <v>504.0</v>
      </c>
      <c r="B506">
        <v>1.0</v>
      </c>
      <c r="C506">
        <v>0.0</v>
      </c>
      <c r="D506">
        <v>0.0</v>
      </c>
      <c r="E506">
        <v>0.0</v>
      </c>
      <c r="F506">
        <v>1.0</v>
      </c>
      <c r="G506">
        <v>0.0</v>
      </c>
      <c r="H506" s="14">
        <v>31758.0</v>
      </c>
      <c r="I506" s="14">
        <v>31.0</v>
      </c>
      <c r="J506" s="14">
        <v>6.0</v>
      </c>
      <c r="K506" s="14">
        <v>60.0</v>
      </c>
      <c r="L506" s="14">
        <v>10.0</v>
      </c>
      <c r="M506" s="14">
        <v>6.0</v>
      </c>
      <c r="N506" s="14" t="s">
        <v>291</v>
      </c>
      <c r="O506" s="14">
        <v>1.0</v>
      </c>
      <c r="T506" s="14">
        <v>1.0</v>
      </c>
      <c r="U506" t="s">
        <v>315</v>
      </c>
      <c r="V506" t="s">
        <v>111</v>
      </c>
      <c r="W506" t="s">
        <v>123</v>
      </c>
      <c r="X506" s="14">
        <v>9.0</v>
      </c>
      <c r="Y506" s="14" t="s">
        <v>2454</v>
      </c>
      <c r="Z506" s="14" t="s">
        <v>78</v>
      </c>
      <c r="AA506">
        <v>0.0</v>
      </c>
      <c r="AB506">
        <v>0.0</v>
      </c>
      <c r="AC506">
        <v>0.0</v>
      </c>
      <c r="AD506">
        <v>0.0</v>
      </c>
      <c r="AE506">
        <v>0.0</v>
      </c>
      <c r="AF506">
        <v>1.0</v>
      </c>
      <c r="AG506">
        <v>0.0</v>
      </c>
      <c r="AH506">
        <v>0.0</v>
      </c>
      <c r="AI506">
        <v>0.0</v>
      </c>
      <c r="AJ506">
        <v>0.0</v>
      </c>
      <c r="AK506" t="s">
        <v>97</v>
      </c>
      <c r="AL506">
        <v>5.0</v>
      </c>
      <c r="AM506">
        <v>5.0</v>
      </c>
      <c r="AN506" s="14">
        <v>5.0</v>
      </c>
      <c r="AO506" s="14" t="s">
        <v>2455</v>
      </c>
      <c r="AP506" t="s">
        <v>101</v>
      </c>
      <c r="AQ506" s="14">
        <v>10.0</v>
      </c>
      <c r="AR506" s="14" t="s">
        <v>2456</v>
      </c>
      <c r="AS506" s="14" t="s">
        <v>2457</v>
      </c>
      <c r="AT506" s="14" t="s">
        <v>2458</v>
      </c>
      <c r="AU506" s="14">
        <v>1.0</v>
      </c>
    </row>
    <row r="507">
      <c r="A507" s="14">
        <v>505.0</v>
      </c>
      <c r="B507">
        <v>1.0</v>
      </c>
      <c r="C507">
        <v>0.0</v>
      </c>
      <c r="D507">
        <v>0.0</v>
      </c>
      <c r="E507">
        <v>0.0</v>
      </c>
      <c r="F507">
        <v>0.0</v>
      </c>
      <c r="G507">
        <v>0.0</v>
      </c>
      <c r="H507" s="14">
        <v>32136.0</v>
      </c>
      <c r="I507" s="14">
        <v>30.0</v>
      </c>
      <c r="J507" s="14">
        <v>6.0</v>
      </c>
      <c r="K507" s="14">
        <v>2.0</v>
      </c>
      <c r="L507" s="14">
        <v>10.0</v>
      </c>
      <c r="M507" s="14">
        <v>10.0</v>
      </c>
      <c r="N507" s="14" t="s">
        <v>134</v>
      </c>
      <c r="O507" s="14">
        <v>1.0</v>
      </c>
      <c r="T507" s="14">
        <v>1.0</v>
      </c>
      <c r="U507" t="s">
        <v>206</v>
      </c>
      <c r="V507" t="s">
        <v>111</v>
      </c>
      <c r="W507" t="s">
        <v>123</v>
      </c>
      <c r="X507" s="14">
        <v>1.0</v>
      </c>
      <c r="Y507" s="14" t="s">
        <v>567</v>
      </c>
      <c r="Z507" s="14" t="s">
        <v>114</v>
      </c>
      <c r="AA507">
        <v>0.0</v>
      </c>
      <c r="AB507">
        <v>0.0</v>
      </c>
      <c r="AC507">
        <v>0.0</v>
      </c>
      <c r="AD507">
        <v>0.0</v>
      </c>
      <c r="AE507">
        <v>0.0</v>
      </c>
      <c r="AF507">
        <v>1.0</v>
      </c>
      <c r="AG507">
        <v>0.0</v>
      </c>
      <c r="AH507">
        <v>0.0</v>
      </c>
      <c r="AI507">
        <v>0.0</v>
      </c>
      <c r="AJ507">
        <v>0.0</v>
      </c>
      <c r="AK507" t="s">
        <v>79</v>
      </c>
      <c r="AL507">
        <v>10.0</v>
      </c>
      <c r="AM507">
        <v>3.0</v>
      </c>
      <c r="AN507" s="14">
        <v>6.0</v>
      </c>
      <c r="AO507" s="14" t="s">
        <v>2459</v>
      </c>
      <c r="AP507" t="s">
        <v>101</v>
      </c>
      <c r="AQ507" s="14">
        <v>8.0</v>
      </c>
      <c r="AR507" s="14" t="s">
        <v>2460</v>
      </c>
      <c r="AS507" s="14" t="s">
        <v>2461</v>
      </c>
      <c r="AU507" s="14">
        <v>0.0</v>
      </c>
    </row>
    <row r="508">
      <c r="A508" s="14">
        <v>506.0</v>
      </c>
      <c r="B508">
        <v>1.0</v>
      </c>
      <c r="C508">
        <v>0.0</v>
      </c>
      <c r="D508">
        <v>0.0</v>
      </c>
      <c r="E508">
        <v>0.0</v>
      </c>
      <c r="F508">
        <v>0.0</v>
      </c>
      <c r="G508">
        <v>0.0</v>
      </c>
      <c r="H508" s="14">
        <v>32478.0</v>
      </c>
      <c r="I508" s="14">
        <v>29.0</v>
      </c>
      <c r="J508" s="14">
        <v>8.0</v>
      </c>
      <c r="K508" s="14">
        <v>0.0</v>
      </c>
      <c r="L508" s="14">
        <v>8.0</v>
      </c>
      <c r="M508" s="14">
        <v>4.0</v>
      </c>
      <c r="N508" s="14" t="s">
        <v>87</v>
      </c>
      <c r="O508" s="14">
        <v>1.0</v>
      </c>
      <c r="P508" s="14" t="s">
        <v>71</v>
      </c>
      <c r="R508" t="s">
        <v>71</v>
      </c>
      <c r="S508" t="s">
        <v>135</v>
      </c>
      <c r="T508" s="14">
        <v>0.0</v>
      </c>
      <c r="Z508" s="14" t="s">
        <v>464</v>
      </c>
      <c r="AA508">
        <v>1.0</v>
      </c>
      <c r="AB508">
        <v>0.0</v>
      </c>
      <c r="AC508">
        <v>1.0</v>
      </c>
      <c r="AD508">
        <v>0.0</v>
      </c>
      <c r="AE508">
        <v>0.0</v>
      </c>
      <c r="AF508">
        <v>0.0</v>
      </c>
      <c r="AG508">
        <v>0.0</v>
      </c>
      <c r="AH508">
        <v>0.0</v>
      </c>
      <c r="AI508">
        <v>0.0</v>
      </c>
      <c r="AJ508">
        <v>0.0</v>
      </c>
      <c r="AK508" t="s">
        <v>116</v>
      </c>
      <c r="AL508">
        <v>35.0</v>
      </c>
      <c r="AM508">
        <v>56.0</v>
      </c>
      <c r="AN508" s="14">
        <v>112.0</v>
      </c>
      <c r="AO508" s="14" t="s">
        <v>2462</v>
      </c>
      <c r="AP508" t="s">
        <v>101</v>
      </c>
      <c r="AQ508" s="14">
        <v>10.0</v>
      </c>
      <c r="AR508" s="14" t="s">
        <v>2463</v>
      </c>
      <c r="AS508" s="14" t="s">
        <v>2464</v>
      </c>
      <c r="AT508" s="14" t="s">
        <v>2465</v>
      </c>
    </row>
    <row r="509">
      <c r="A509" s="14">
        <v>507.0</v>
      </c>
      <c r="B509">
        <v>1.0</v>
      </c>
      <c r="C509">
        <v>0.0</v>
      </c>
      <c r="D509">
        <v>0.0</v>
      </c>
      <c r="E509">
        <v>0.0</v>
      </c>
      <c r="F509">
        <v>0.0</v>
      </c>
      <c r="G509">
        <v>0.0</v>
      </c>
      <c r="H509" s="14">
        <v>29313.0</v>
      </c>
      <c r="I509" s="14">
        <v>38.0</v>
      </c>
      <c r="J509" s="14">
        <v>7.0</v>
      </c>
      <c r="K509" s="14">
        <v>0.0</v>
      </c>
      <c r="L509" s="14">
        <v>5.0</v>
      </c>
      <c r="M509" s="14">
        <v>8.0</v>
      </c>
      <c r="N509" s="14" t="s">
        <v>192</v>
      </c>
      <c r="O509" s="14">
        <v>0.0</v>
      </c>
      <c r="P509" s="14" t="s">
        <v>193</v>
      </c>
      <c r="R509" t="s">
        <v>193</v>
      </c>
      <c r="S509" t="s">
        <v>2466</v>
      </c>
      <c r="T509" s="14">
        <v>0.0</v>
      </c>
      <c r="Z509" s="14" t="s">
        <v>114</v>
      </c>
      <c r="AA509">
        <v>0.0</v>
      </c>
      <c r="AB509">
        <v>0.0</v>
      </c>
      <c r="AC509">
        <v>0.0</v>
      </c>
      <c r="AD509">
        <v>0.0</v>
      </c>
      <c r="AE509">
        <v>1.0</v>
      </c>
      <c r="AF509">
        <v>1.0</v>
      </c>
      <c r="AG509">
        <v>0.0</v>
      </c>
      <c r="AH509">
        <v>0.0</v>
      </c>
      <c r="AI509">
        <v>0.0</v>
      </c>
      <c r="AJ509">
        <v>0.0</v>
      </c>
      <c r="AK509" t="s">
        <v>97</v>
      </c>
      <c r="AL509">
        <v>8.0</v>
      </c>
      <c r="AM509">
        <v>16.0</v>
      </c>
      <c r="AN509" s="14">
        <v>8.0</v>
      </c>
      <c r="AO509" s="14" t="s">
        <v>2467</v>
      </c>
      <c r="AP509" t="s">
        <v>101</v>
      </c>
      <c r="AQ509" s="14">
        <v>9.0</v>
      </c>
      <c r="AR509" s="14" t="s">
        <v>2468</v>
      </c>
      <c r="AS509" s="14" t="s">
        <v>2469</v>
      </c>
      <c r="AT509" s="14" t="s">
        <v>2470</v>
      </c>
      <c r="AU509" s="14">
        <v>1.0</v>
      </c>
    </row>
    <row r="510">
      <c r="A510" s="14">
        <v>508.0</v>
      </c>
      <c r="B510">
        <v>1.0</v>
      </c>
      <c r="C510">
        <v>0.0</v>
      </c>
      <c r="D510">
        <v>0.0</v>
      </c>
      <c r="E510">
        <v>0.0</v>
      </c>
      <c r="F510">
        <v>0.0</v>
      </c>
      <c r="G510">
        <v>0.0</v>
      </c>
      <c r="H510" s="14">
        <v>33993.0</v>
      </c>
      <c r="I510" s="14">
        <v>25.0</v>
      </c>
      <c r="J510" s="14">
        <v>7.0</v>
      </c>
      <c r="K510" s="14">
        <v>20.0</v>
      </c>
      <c r="L510" s="14">
        <v>5.0</v>
      </c>
      <c r="M510" s="14">
        <v>36.0</v>
      </c>
      <c r="N510" s="14" t="s">
        <v>437</v>
      </c>
      <c r="O510" s="14">
        <v>0.0</v>
      </c>
      <c r="P510" s="14" t="s">
        <v>108</v>
      </c>
      <c r="R510" t="s">
        <v>108</v>
      </c>
      <c r="S510" t="s">
        <v>72</v>
      </c>
      <c r="T510" s="14">
        <v>1.0</v>
      </c>
      <c r="U510" t="s">
        <v>11</v>
      </c>
      <c r="V510" t="s">
        <v>147</v>
      </c>
      <c r="W510" t="s">
        <v>138</v>
      </c>
      <c r="X510" s="14">
        <v>1.0</v>
      </c>
      <c r="Y510" s="14" t="s">
        <v>2471</v>
      </c>
      <c r="Z510" s="14" t="s">
        <v>78</v>
      </c>
      <c r="AA510">
        <v>0.0</v>
      </c>
      <c r="AB510">
        <v>1.0</v>
      </c>
      <c r="AC510">
        <v>0.0</v>
      </c>
      <c r="AD510">
        <v>0.0</v>
      </c>
      <c r="AE510">
        <v>0.0</v>
      </c>
      <c r="AF510">
        <v>0.0</v>
      </c>
      <c r="AG510">
        <v>0.0</v>
      </c>
      <c r="AH510">
        <v>0.0</v>
      </c>
      <c r="AI510">
        <v>0.0</v>
      </c>
      <c r="AJ510">
        <v>1.0</v>
      </c>
      <c r="AK510" t="s">
        <v>97</v>
      </c>
      <c r="AL510">
        <v>15.0</v>
      </c>
      <c r="AM510">
        <v>15.0</v>
      </c>
      <c r="AN510" s="14">
        <v>160.0</v>
      </c>
      <c r="AO510" s="14" t="s">
        <v>2473</v>
      </c>
      <c r="AP510" t="s">
        <v>84</v>
      </c>
      <c r="AQ510" s="14">
        <v>9.0</v>
      </c>
      <c r="AR510" s="14" t="s">
        <v>984</v>
      </c>
      <c r="AS510" s="14" t="s">
        <v>984</v>
      </c>
      <c r="AT510" s="14" t="s">
        <v>2474</v>
      </c>
      <c r="AU510" s="14">
        <v>1.0</v>
      </c>
    </row>
    <row r="511" hidden="1">
      <c r="A511" s="14">
        <v>509.0</v>
      </c>
      <c r="B511">
        <v>0.0</v>
      </c>
      <c r="C511">
        <v>1.0</v>
      </c>
      <c r="D511">
        <v>0.0</v>
      </c>
      <c r="E511">
        <v>0.0</v>
      </c>
      <c r="F511">
        <v>0.0</v>
      </c>
      <c r="G511">
        <v>0.0</v>
      </c>
      <c r="H511" s="14">
        <v>29614.0</v>
      </c>
      <c r="I511" s="14">
        <v>37.0</v>
      </c>
      <c r="J511" s="14">
        <v>7.0</v>
      </c>
      <c r="K511" s="14">
        <v>200.0</v>
      </c>
      <c r="L511" s="14">
        <v>12.0</v>
      </c>
      <c r="M511" s="14">
        <v>10.0</v>
      </c>
      <c r="N511" s="14" t="s">
        <v>437</v>
      </c>
      <c r="O511" s="14">
        <v>1.0</v>
      </c>
      <c r="T511" s="14">
        <v>1.0</v>
      </c>
      <c r="U511" t="s">
        <v>224</v>
      </c>
      <c r="V511" t="s">
        <v>147</v>
      </c>
      <c r="W511" t="s">
        <v>374</v>
      </c>
      <c r="X511" s="14">
        <v>5.0</v>
      </c>
      <c r="Y511" s="14" t="s">
        <v>2475</v>
      </c>
      <c r="Z511" s="14" t="s">
        <v>96</v>
      </c>
      <c r="AA511">
        <v>0.0</v>
      </c>
      <c r="AB511">
        <v>0.0</v>
      </c>
      <c r="AC511">
        <v>0.0</v>
      </c>
      <c r="AD511">
        <v>0.0</v>
      </c>
      <c r="AE511">
        <v>0.0</v>
      </c>
      <c r="AF511">
        <v>0.0</v>
      </c>
      <c r="AG511">
        <v>0.0</v>
      </c>
      <c r="AH511">
        <v>0.0</v>
      </c>
      <c r="AI511">
        <v>1.0</v>
      </c>
      <c r="AJ511">
        <v>0.0</v>
      </c>
      <c r="AP511" t="s">
        <v>101</v>
      </c>
      <c r="AQ511" s="14">
        <v>10.0</v>
      </c>
      <c r="AR511" s="14" t="s">
        <v>2476</v>
      </c>
      <c r="AS511" s="14" t="s">
        <v>2477</v>
      </c>
      <c r="AT511" s="14" t="s">
        <v>2478</v>
      </c>
      <c r="AU511" s="14">
        <v>1.0</v>
      </c>
    </row>
    <row r="512">
      <c r="A512" s="14">
        <v>510.0</v>
      </c>
      <c r="B512">
        <v>0.0</v>
      </c>
      <c r="C512">
        <v>1.0</v>
      </c>
      <c r="D512">
        <v>0.0</v>
      </c>
      <c r="E512">
        <v>0.0</v>
      </c>
      <c r="F512">
        <v>0.0</v>
      </c>
      <c r="G512">
        <v>0.0</v>
      </c>
      <c r="H512" s="14">
        <v>23189.0</v>
      </c>
      <c r="I512" s="14">
        <v>55.0</v>
      </c>
      <c r="J512" s="14">
        <v>7.0</v>
      </c>
      <c r="K512" s="14">
        <v>45.0</v>
      </c>
      <c r="L512" s="14">
        <v>13.0</v>
      </c>
      <c r="M512" s="14">
        <v>1.0</v>
      </c>
      <c r="N512" s="14" t="s">
        <v>70</v>
      </c>
      <c r="O512" s="14">
        <v>0.0</v>
      </c>
      <c r="P512" s="14" t="s">
        <v>108</v>
      </c>
      <c r="R512" t="s">
        <v>108</v>
      </c>
      <c r="S512" t="s">
        <v>135</v>
      </c>
      <c r="T512" s="14">
        <v>0.0</v>
      </c>
      <c r="Z512" s="14" t="s">
        <v>114</v>
      </c>
      <c r="AA512">
        <v>0.0</v>
      </c>
      <c r="AB512">
        <v>1.0</v>
      </c>
      <c r="AC512">
        <v>0.0</v>
      </c>
      <c r="AD512">
        <v>0.0</v>
      </c>
      <c r="AE512">
        <v>0.0</v>
      </c>
      <c r="AF512">
        <v>0.0</v>
      </c>
      <c r="AG512">
        <v>0.0</v>
      </c>
      <c r="AH512">
        <v>0.0</v>
      </c>
      <c r="AI512">
        <v>0.0</v>
      </c>
      <c r="AJ512">
        <v>0.0</v>
      </c>
      <c r="AK512" t="s">
        <v>97</v>
      </c>
      <c r="AL512">
        <v>6.0</v>
      </c>
      <c r="AM512">
        <v>6.0</v>
      </c>
      <c r="AN512" s="14">
        <v>5.0</v>
      </c>
      <c r="AO512" s="14" t="s">
        <v>2479</v>
      </c>
      <c r="AP512" t="s">
        <v>101</v>
      </c>
      <c r="AQ512" s="14">
        <v>10.0</v>
      </c>
      <c r="AR512" s="14" t="s">
        <v>2480</v>
      </c>
      <c r="AT512" s="14" t="s">
        <v>2481</v>
      </c>
      <c r="AU512" s="14">
        <v>0.0</v>
      </c>
    </row>
    <row r="513" hidden="1">
      <c r="A513" s="14">
        <v>511.0</v>
      </c>
      <c r="B513">
        <v>0.0</v>
      </c>
      <c r="C513">
        <v>0.0</v>
      </c>
      <c r="D513">
        <v>0.0</v>
      </c>
      <c r="E513">
        <v>0.0</v>
      </c>
      <c r="F513">
        <v>0.0</v>
      </c>
      <c r="G513">
        <v>1.0</v>
      </c>
      <c r="H513" s="14">
        <v>32916.0</v>
      </c>
      <c r="I513" s="14">
        <v>28.0</v>
      </c>
      <c r="J513" s="14">
        <v>6.0</v>
      </c>
      <c r="K513" s="14">
        <v>25.0</v>
      </c>
      <c r="L513" s="14">
        <v>15.0</v>
      </c>
      <c r="M513" s="14">
        <v>5.0</v>
      </c>
      <c r="N513" s="14" t="s">
        <v>87</v>
      </c>
      <c r="O513" s="14">
        <v>1.0</v>
      </c>
      <c r="T513" s="14">
        <v>1.0</v>
      </c>
      <c r="U513" t="s">
        <v>224</v>
      </c>
      <c r="V513" t="s">
        <v>111</v>
      </c>
      <c r="W513" t="s">
        <v>123</v>
      </c>
      <c r="X513" s="14">
        <v>1.0</v>
      </c>
      <c r="Y513" s="14" t="s">
        <v>2483</v>
      </c>
      <c r="Z513" s="14" t="s">
        <v>114</v>
      </c>
      <c r="AA513">
        <v>0.0</v>
      </c>
      <c r="AB513">
        <v>0.0</v>
      </c>
      <c r="AC513">
        <v>0.0</v>
      </c>
      <c r="AD513">
        <v>0.0</v>
      </c>
      <c r="AE513">
        <v>0.0</v>
      </c>
      <c r="AF513">
        <v>0.0</v>
      </c>
      <c r="AG513">
        <v>0.0</v>
      </c>
      <c r="AH513">
        <v>0.0</v>
      </c>
      <c r="AI513">
        <v>1.0</v>
      </c>
      <c r="AJ513">
        <v>0.0</v>
      </c>
      <c r="AP513" t="s">
        <v>101</v>
      </c>
      <c r="AQ513" s="14">
        <v>10.0</v>
      </c>
      <c r="AR513" s="14" t="s">
        <v>2484</v>
      </c>
      <c r="AS513" s="14" t="s">
        <v>540</v>
      </c>
      <c r="AU513" s="14">
        <v>1.0</v>
      </c>
    </row>
    <row r="514" hidden="1">
      <c r="A514" s="14">
        <v>512.0</v>
      </c>
      <c r="B514">
        <v>1.0</v>
      </c>
      <c r="C514">
        <v>1.0</v>
      </c>
      <c r="D514">
        <v>0.0</v>
      </c>
      <c r="E514">
        <v>0.0</v>
      </c>
      <c r="F514">
        <v>0.0</v>
      </c>
      <c r="G514">
        <v>0.0</v>
      </c>
      <c r="H514" s="14">
        <v>34931.0</v>
      </c>
      <c r="I514" s="14">
        <v>23.0</v>
      </c>
      <c r="J514" s="14">
        <v>7.0</v>
      </c>
      <c r="K514" s="14">
        <v>70.0</v>
      </c>
      <c r="L514" s="14">
        <v>6.0</v>
      </c>
      <c r="M514" s="14">
        <v>6.0</v>
      </c>
      <c r="N514" s="14" t="s">
        <v>192</v>
      </c>
      <c r="O514" s="14">
        <v>1.0</v>
      </c>
      <c r="T514" s="14">
        <v>1.0</v>
      </c>
      <c r="U514" t="s">
        <v>577</v>
      </c>
      <c r="V514" t="s">
        <v>451</v>
      </c>
      <c r="W514" t="s">
        <v>1010</v>
      </c>
      <c r="X514" s="14">
        <v>3.0</v>
      </c>
      <c r="Y514" s="14" t="s">
        <v>2485</v>
      </c>
      <c r="Z514" s="14" t="s">
        <v>78</v>
      </c>
      <c r="AA514">
        <v>0.0</v>
      </c>
      <c r="AB514">
        <v>0.0</v>
      </c>
      <c r="AC514">
        <v>0.0</v>
      </c>
      <c r="AD514">
        <v>0.0</v>
      </c>
      <c r="AE514">
        <v>0.0</v>
      </c>
      <c r="AF514">
        <v>0.0</v>
      </c>
      <c r="AG514">
        <v>0.0</v>
      </c>
      <c r="AH514">
        <v>0.0</v>
      </c>
      <c r="AI514">
        <v>1.0</v>
      </c>
      <c r="AJ514">
        <v>0.0</v>
      </c>
      <c r="AP514" t="s">
        <v>292</v>
      </c>
      <c r="AQ514" s="14">
        <v>10.0</v>
      </c>
      <c r="AR514" s="14" t="s">
        <v>2486</v>
      </c>
      <c r="AS514" s="14" t="s">
        <v>2487</v>
      </c>
      <c r="AT514" s="14" t="s">
        <v>975</v>
      </c>
      <c r="AU514" s="14">
        <v>1.0</v>
      </c>
    </row>
    <row r="515">
      <c r="A515" s="14">
        <v>513.0</v>
      </c>
      <c r="B515">
        <v>1.0</v>
      </c>
      <c r="C515">
        <v>0.0</v>
      </c>
      <c r="D515">
        <v>0.0</v>
      </c>
      <c r="E515">
        <v>0.0</v>
      </c>
      <c r="F515">
        <v>0.0</v>
      </c>
      <c r="G515">
        <v>0.0</v>
      </c>
      <c r="H515" s="14">
        <v>30351.0</v>
      </c>
      <c r="I515" s="14">
        <v>35.0</v>
      </c>
      <c r="J515" s="14">
        <v>8.0</v>
      </c>
      <c r="K515" s="14">
        <v>0.0</v>
      </c>
      <c r="L515" s="14">
        <v>8.0</v>
      </c>
      <c r="M515" s="14">
        <v>4.0</v>
      </c>
      <c r="N515" s="14" t="s">
        <v>437</v>
      </c>
      <c r="O515" s="14">
        <v>0.0</v>
      </c>
      <c r="P515" s="14" t="s">
        <v>108</v>
      </c>
      <c r="R515" t="s">
        <v>108</v>
      </c>
      <c r="S515" t="s">
        <v>130</v>
      </c>
      <c r="T515" s="14">
        <v>0.0</v>
      </c>
      <c r="Z515" s="14" t="s">
        <v>114</v>
      </c>
      <c r="AA515">
        <v>0.0</v>
      </c>
      <c r="AB515">
        <v>0.0</v>
      </c>
      <c r="AC515">
        <v>1.0</v>
      </c>
      <c r="AD515">
        <v>1.0</v>
      </c>
      <c r="AE515">
        <v>0.0</v>
      </c>
      <c r="AF515">
        <v>0.0</v>
      </c>
      <c r="AG515">
        <v>0.0</v>
      </c>
      <c r="AH515">
        <v>0.0</v>
      </c>
      <c r="AI515">
        <v>0.0</v>
      </c>
      <c r="AJ515">
        <v>0.0</v>
      </c>
      <c r="AK515" t="s">
        <v>97</v>
      </c>
      <c r="AL515">
        <v>30.0</v>
      </c>
      <c r="AM515">
        <v>20.0</v>
      </c>
      <c r="AN515" s="14">
        <v>80.0</v>
      </c>
      <c r="AO515" s="14" t="s">
        <v>2488</v>
      </c>
      <c r="AP515" t="s">
        <v>2489</v>
      </c>
      <c r="AQ515" s="14">
        <v>10.0</v>
      </c>
      <c r="AR515" s="14" t="s">
        <v>2490</v>
      </c>
      <c r="AU515" s="14">
        <v>0.0</v>
      </c>
    </row>
    <row r="516">
      <c r="A516" s="14">
        <v>514.0</v>
      </c>
      <c r="B516">
        <v>0.0</v>
      </c>
      <c r="C516">
        <v>0.0</v>
      </c>
      <c r="D516">
        <v>0.0</v>
      </c>
      <c r="E516">
        <v>1.0</v>
      </c>
      <c r="F516">
        <v>0.0</v>
      </c>
      <c r="G516">
        <v>0.0</v>
      </c>
      <c r="H516" s="14">
        <v>34335.0</v>
      </c>
      <c r="I516" s="14">
        <v>24.0</v>
      </c>
      <c r="J516" s="14">
        <v>6.0</v>
      </c>
      <c r="K516" s="14">
        <v>2.0</v>
      </c>
      <c r="L516" s="14">
        <v>17.0</v>
      </c>
      <c r="M516" s="14">
        <v>50.0</v>
      </c>
      <c r="N516" s="14" t="s">
        <v>134</v>
      </c>
      <c r="O516" s="14">
        <v>1.0</v>
      </c>
      <c r="T516" s="14">
        <v>0.0</v>
      </c>
      <c r="Z516" s="14" t="s">
        <v>114</v>
      </c>
      <c r="AA516">
        <v>0.0</v>
      </c>
      <c r="AB516">
        <v>0.0</v>
      </c>
      <c r="AC516">
        <v>1.0</v>
      </c>
      <c r="AD516">
        <v>0.0</v>
      </c>
      <c r="AE516">
        <v>0.0</v>
      </c>
      <c r="AF516">
        <v>0.0</v>
      </c>
      <c r="AG516">
        <v>0.0</v>
      </c>
      <c r="AH516">
        <v>0.0</v>
      </c>
      <c r="AI516">
        <v>0.0</v>
      </c>
      <c r="AJ516">
        <v>0.0</v>
      </c>
      <c r="AK516" t="s">
        <v>79</v>
      </c>
      <c r="AL516">
        <v>5.0</v>
      </c>
      <c r="AM516">
        <v>10.0</v>
      </c>
      <c r="AN516" s="14">
        <v>50.0</v>
      </c>
      <c r="AO516" s="14" t="s">
        <v>2491</v>
      </c>
      <c r="AP516" t="s">
        <v>84</v>
      </c>
      <c r="AQ516" s="14">
        <v>10.0</v>
      </c>
      <c r="AR516" s="14" t="s">
        <v>2492</v>
      </c>
      <c r="AS516" s="14" t="s">
        <v>2493</v>
      </c>
      <c r="AU516" s="14">
        <v>1.0</v>
      </c>
    </row>
    <row r="517">
      <c r="A517" s="14">
        <v>515.0</v>
      </c>
      <c r="B517">
        <v>1.0</v>
      </c>
      <c r="C517">
        <v>0.0</v>
      </c>
      <c r="D517">
        <v>0.0</v>
      </c>
      <c r="E517">
        <v>0.0</v>
      </c>
      <c r="F517">
        <v>0.0</v>
      </c>
      <c r="G517">
        <v>0.0</v>
      </c>
      <c r="H517" s="14">
        <v>31403.0</v>
      </c>
      <c r="I517" s="14">
        <v>32.0</v>
      </c>
      <c r="J517" s="14">
        <v>7.0</v>
      </c>
      <c r="K517" s="14">
        <v>60.0</v>
      </c>
      <c r="L517" s="14">
        <v>9.0</v>
      </c>
      <c r="M517" s="14">
        <v>3.0</v>
      </c>
      <c r="N517" s="14" t="s">
        <v>128</v>
      </c>
      <c r="O517" s="14">
        <v>0.0</v>
      </c>
      <c r="P517" s="14" t="s">
        <v>193</v>
      </c>
      <c r="R517" t="s">
        <v>193</v>
      </c>
      <c r="S517" t="s">
        <v>130</v>
      </c>
      <c r="T517" s="14">
        <v>0.0</v>
      </c>
      <c r="Z517" s="14" t="s">
        <v>114</v>
      </c>
      <c r="AA517">
        <v>0.0</v>
      </c>
      <c r="AB517">
        <v>0.0</v>
      </c>
      <c r="AC517">
        <v>0.0</v>
      </c>
      <c r="AD517">
        <v>1.0</v>
      </c>
      <c r="AE517">
        <v>0.0</v>
      </c>
      <c r="AF517">
        <v>0.0</v>
      </c>
      <c r="AG517">
        <v>0.0</v>
      </c>
      <c r="AH517">
        <v>0.0</v>
      </c>
      <c r="AI517">
        <v>0.0</v>
      </c>
      <c r="AJ517">
        <v>0.0</v>
      </c>
      <c r="AK517" t="s">
        <v>116</v>
      </c>
      <c r="AL517">
        <v>6.0</v>
      </c>
      <c r="AM517">
        <v>6.0</v>
      </c>
      <c r="AN517" s="14">
        <v>20.0</v>
      </c>
      <c r="AO517" s="14" t="s">
        <v>2494</v>
      </c>
      <c r="AP517" t="s">
        <v>101</v>
      </c>
      <c r="AQ517" s="14">
        <v>8.0</v>
      </c>
      <c r="AR517" s="14" t="s">
        <v>2495</v>
      </c>
      <c r="AS517" s="14" t="s">
        <v>2496</v>
      </c>
      <c r="AT517" s="14" t="s">
        <v>2497</v>
      </c>
      <c r="AU517" s="14">
        <v>1.0</v>
      </c>
    </row>
    <row r="518" hidden="1">
      <c r="A518" s="14">
        <v>516.0</v>
      </c>
      <c r="B518">
        <v>0.0</v>
      </c>
      <c r="C518">
        <v>0.0</v>
      </c>
      <c r="D518">
        <v>0.0</v>
      </c>
      <c r="E518">
        <v>0.0</v>
      </c>
      <c r="F518">
        <v>1.0</v>
      </c>
      <c r="G518">
        <v>0.0</v>
      </c>
      <c r="H518" s="14">
        <v>31452.0</v>
      </c>
      <c r="I518" s="14">
        <v>32.0</v>
      </c>
      <c r="J518" s="14">
        <v>6.0</v>
      </c>
      <c r="K518" s="14">
        <v>45.0</v>
      </c>
      <c r="L518" s="14">
        <v>12.0</v>
      </c>
      <c r="M518" s="14">
        <v>5.0</v>
      </c>
      <c r="N518" s="14" t="s">
        <v>192</v>
      </c>
      <c r="O518" s="14">
        <v>1.0</v>
      </c>
      <c r="T518" s="14">
        <v>1.0</v>
      </c>
      <c r="U518" t="s">
        <v>315</v>
      </c>
      <c r="V518" t="s">
        <v>111</v>
      </c>
      <c r="W518" t="s">
        <v>1010</v>
      </c>
      <c r="X518" s="14">
        <v>15.0</v>
      </c>
      <c r="Y518" s="14" t="s">
        <v>2498</v>
      </c>
      <c r="Z518" s="14" t="s">
        <v>236</v>
      </c>
      <c r="AA518">
        <v>0.0</v>
      </c>
      <c r="AB518">
        <v>0.0</v>
      </c>
      <c r="AC518">
        <v>0.0</v>
      </c>
      <c r="AD518">
        <v>0.0</v>
      </c>
      <c r="AE518">
        <v>0.0</v>
      </c>
      <c r="AF518">
        <v>0.0</v>
      </c>
      <c r="AG518">
        <v>0.0</v>
      </c>
      <c r="AH518">
        <v>0.0</v>
      </c>
      <c r="AI518">
        <v>1.0</v>
      </c>
      <c r="AJ518">
        <v>0.0</v>
      </c>
      <c r="AP518" t="s">
        <v>101</v>
      </c>
      <c r="AQ518" s="14">
        <v>10.0</v>
      </c>
      <c r="AR518" s="14" t="s">
        <v>2499</v>
      </c>
      <c r="AS518" s="14" t="s">
        <v>1237</v>
      </c>
      <c r="AT518" s="14" t="s">
        <v>2500</v>
      </c>
      <c r="AU518" s="14">
        <v>1.0</v>
      </c>
    </row>
    <row r="519">
      <c r="A519" s="14">
        <v>517.0</v>
      </c>
      <c r="B519">
        <v>1.0</v>
      </c>
      <c r="C519">
        <v>1.0</v>
      </c>
      <c r="D519">
        <v>0.0</v>
      </c>
      <c r="E519">
        <v>0.0</v>
      </c>
      <c r="F519">
        <v>1.0</v>
      </c>
      <c r="G519">
        <v>0.0</v>
      </c>
      <c r="H519" s="14">
        <v>31800.0</v>
      </c>
      <c r="I519" s="14">
        <v>31.0</v>
      </c>
      <c r="J519" s="14">
        <v>6.0</v>
      </c>
      <c r="K519" s="14">
        <v>250.0</v>
      </c>
      <c r="L519" s="14">
        <v>14.0</v>
      </c>
      <c r="M519" s="14">
        <v>1.0</v>
      </c>
      <c r="N519" s="14" t="s">
        <v>405</v>
      </c>
      <c r="O519" s="14">
        <v>1.0</v>
      </c>
      <c r="T519" s="14">
        <v>1.0</v>
      </c>
      <c r="U519" t="s">
        <v>315</v>
      </c>
      <c r="V519" t="s">
        <v>111</v>
      </c>
      <c r="W519" t="s">
        <v>138</v>
      </c>
      <c r="X519" s="14">
        <v>10.0</v>
      </c>
      <c r="Y519" s="14" t="s">
        <v>2501</v>
      </c>
      <c r="Z519" s="14" t="s">
        <v>1229</v>
      </c>
      <c r="AA519">
        <v>0.0</v>
      </c>
      <c r="AB519">
        <v>0.0</v>
      </c>
      <c r="AC519">
        <v>0.0</v>
      </c>
      <c r="AD519">
        <v>0.0</v>
      </c>
      <c r="AE519">
        <v>1.0</v>
      </c>
      <c r="AF519">
        <v>0.0</v>
      </c>
      <c r="AG519">
        <v>0.0</v>
      </c>
      <c r="AH519">
        <v>0.0</v>
      </c>
      <c r="AI519">
        <v>0.0</v>
      </c>
      <c r="AJ519">
        <v>0.0</v>
      </c>
      <c r="AK519" t="s">
        <v>79</v>
      </c>
      <c r="AL519">
        <v>3.0</v>
      </c>
      <c r="AM519">
        <v>5.0</v>
      </c>
      <c r="AN519" s="14">
        <v>14.0</v>
      </c>
      <c r="AO519" s="14" t="s">
        <v>2502</v>
      </c>
      <c r="AP519" t="s">
        <v>2503</v>
      </c>
      <c r="AQ519" s="14">
        <v>10.0</v>
      </c>
      <c r="AR519" s="14" t="s">
        <v>2504</v>
      </c>
      <c r="AU519" s="14">
        <v>1.0</v>
      </c>
    </row>
    <row r="520">
      <c r="A520" s="14">
        <v>518.0</v>
      </c>
      <c r="B520">
        <v>1.0</v>
      </c>
      <c r="C520">
        <v>0.0</v>
      </c>
      <c r="D520">
        <v>0.0</v>
      </c>
      <c r="E520">
        <v>0.0</v>
      </c>
      <c r="F520">
        <v>1.0</v>
      </c>
      <c r="G520">
        <v>0.0</v>
      </c>
      <c r="H520" s="14">
        <v>30018.0</v>
      </c>
      <c r="I520" s="14">
        <v>36.0</v>
      </c>
      <c r="J520" s="14">
        <v>7.0</v>
      </c>
      <c r="K520" s="14">
        <v>30.0</v>
      </c>
      <c r="L520" s="14">
        <v>12.0</v>
      </c>
      <c r="M520" s="14">
        <v>5.0</v>
      </c>
      <c r="N520" s="14" t="s">
        <v>87</v>
      </c>
      <c r="O520" s="14">
        <v>1.0</v>
      </c>
      <c r="T520" s="14">
        <v>1.0</v>
      </c>
      <c r="U520" t="s">
        <v>11</v>
      </c>
      <c r="V520" t="s">
        <v>111</v>
      </c>
      <c r="W520" t="s">
        <v>760</v>
      </c>
      <c r="X520" s="14">
        <v>9.0</v>
      </c>
      <c r="Y520" s="14" t="s">
        <v>2505</v>
      </c>
      <c r="Z520" s="14" t="s">
        <v>114</v>
      </c>
      <c r="AA520">
        <v>0.0</v>
      </c>
      <c r="AB520">
        <v>0.0</v>
      </c>
      <c r="AC520">
        <v>0.0</v>
      </c>
      <c r="AD520">
        <v>0.0</v>
      </c>
      <c r="AE520">
        <v>1.0</v>
      </c>
      <c r="AF520">
        <v>0.0</v>
      </c>
      <c r="AG520">
        <v>0.0</v>
      </c>
      <c r="AH520">
        <v>0.0</v>
      </c>
      <c r="AI520">
        <v>0.0</v>
      </c>
      <c r="AJ520">
        <v>0.0</v>
      </c>
      <c r="AK520" t="s">
        <v>97</v>
      </c>
      <c r="AL520">
        <v>4.0</v>
      </c>
      <c r="AM520">
        <v>1.0</v>
      </c>
      <c r="AN520" s="14">
        <v>6.0</v>
      </c>
      <c r="AO520" s="14" t="s">
        <v>2506</v>
      </c>
      <c r="AP520" t="s">
        <v>101</v>
      </c>
      <c r="AQ520" s="14">
        <v>6.0</v>
      </c>
      <c r="AR520" s="14" t="s">
        <v>2507</v>
      </c>
      <c r="AU520" s="14">
        <v>1.0</v>
      </c>
    </row>
    <row r="521">
      <c r="A521" s="14">
        <v>519.0</v>
      </c>
      <c r="B521">
        <v>0.0</v>
      </c>
      <c r="C521">
        <v>1.0</v>
      </c>
      <c r="D521">
        <v>0.0</v>
      </c>
      <c r="E521">
        <v>0.0</v>
      </c>
      <c r="F521">
        <v>1.0</v>
      </c>
      <c r="G521">
        <v>0.0</v>
      </c>
      <c r="H521" s="14">
        <v>31014.0</v>
      </c>
      <c r="I521" s="14">
        <v>33.0</v>
      </c>
      <c r="J521" s="14">
        <v>6.0</v>
      </c>
      <c r="K521" s="14">
        <v>50.0</v>
      </c>
      <c r="L521" s="14">
        <v>6.0</v>
      </c>
      <c r="M521" s="14">
        <v>4.0</v>
      </c>
      <c r="N521" s="14" t="s">
        <v>327</v>
      </c>
      <c r="O521" s="14">
        <v>0.0</v>
      </c>
      <c r="P521" s="14" t="s">
        <v>491</v>
      </c>
      <c r="R521" t="s">
        <v>491</v>
      </c>
      <c r="S521" t="s">
        <v>90</v>
      </c>
      <c r="T521" s="14">
        <v>1.0</v>
      </c>
      <c r="U521" t="s">
        <v>224</v>
      </c>
      <c r="V521" t="s">
        <v>122</v>
      </c>
      <c r="W521" t="s">
        <v>228</v>
      </c>
      <c r="X521" s="14">
        <v>5.0</v>
      </c>
      <c r="Y521" s="14" t="s">
        <v>2508</v>
      </c>
      <c r="Z521" s="14" t="s">
        <v>96</v>
      </c>
      <c r="AA521">
        <v>0.0</v>
      </c>
      <c r="AB521">
        <v>0.0</v>
      </c>
      <c r="AC521">
        <v>0.0</v>
      </c>
      <c r="AD521">
        <v>0.0</v>
      </c>
      <c r="AE521">
        <v>0.0</v>
      </c>
      <c r="AF521">
        <v>1.0</v>
      </c>
      <c r="AG521">
        <v>0.0</v>
      </c>
      <c r="AH521">
        <v>0.0</v>
      </c>
      <c r="AI521">
        <v>0.0</v>
      </c>
      <c r="AJ521">
        <v>0.0</v>
      </c>
      <c r="AK521" t="s">
        <v>79</v>
      </c>
      <c r="AL521">
        <v>2.0</v>
      </c>
      <c r="AM521">
        <v>2.0</v>
      </c>
      <c r="AN521" s="14">
        <v>2.0</v>
      </c>
      <c r="AO521" s="14" t="s">
        <v>2509</v>
      </c>
      <c r="AP521" t="s">
        <v>101</v>
      </c>
      <c r="AQ521" s="14">
        <v>8.0</v>
      </c>
      <c r="AR521" s="14" t="s">
        <v>2510</v>
      </c>
      <c r="AS521" s="14" t="s">
        <v>2511</v>
      </c>
      <c r="AT521" s="14" t="s">
        <v>2512</v>
      </c>
      <c r="AU521" s="14">
        <v>0.0</v>
      </c>
    </row>
    <row r="522">
      <c r="A522" s="14">
        <v>520.0</v>
      </c>
      <c r="B522">
        <v>0.0</v>
      </c>
      <c r="C522">
        <v>1.0</v>
      </c>
      <c r="D522">
        <v>0.0</v>
      </c>
      <c r="E522">
        <v>0.0</v>
      </c>
      <c r="F522">
        <v>1.0</v>
      </c>
      <c r="G522">
        <v>0.0</v>
      </c>
      <c r="H522" s="14">
        <v>26198.0</v>
      </c>
      <c r="I522" s="14">
        <v>46.0</v>
      </c>
      <c r="J522" s="14">
        <v>8.0</v>
      </c>
      <c r="K522" s="14">
        <v>130.0</v>
      </c>
      <c r="L522" s="14">
        <v>6.0</v>
      </c>
      <c r="M522" s="14">
        <v>20.0</v>
      </c>
      <c r="N522" s="14" t="s">
        <v>120</v>
      </c>
      <c r="O522" s="14">
        <v>0.0</v>
      </c>
      <c r="P522" s="14" t="s">
        <v>108</v>
      </c>
      <c r="R522" t="s">
        <v>108</v>
      </c>
      <c r="S522" t="s">
        <v>130</v>
      </c>
      <c r="T522" s="14">
        <v>1.0</v>
      </c>
      <c r="U522" t="s">
        <v>524</v>
      </c>
      <c r="V522" t="s">
        <v>122</v>
      </c>
      <c r="W522" t="s">
        <v>760</v>
      </c>
      <c r="X522" s="14">
        <v>23.0</v>
      </c>
      <c r="Y522" s="14" t="s">
        <v>2513</v>
      </c>
      <c r="Z522" s="14" t="s">
        <v>114</v>
      </c>
      <c r="AA522">
        <v>0.0</v>
      </c>
      <c r="AB522">
        <v>0.0</v>
      </c>
      <c r="AC522">
        <v>0.0</v>
      </c>
      <c r="AD522">
        <v>0.0</v>
      </c>
      <c r="AE522">
        <v>0.0</v>
      </c>
      <c r="AF522">
        <v>1.0</v>
      </c>
      <c r="AG522">
        <v>0.0</v>
      </c>
      <c r="AH522">
        <v>0.0</v>
      </c>
      <c r="AI522">
        <v>0.0</v>
      </c>
      <c r="AJ522">
        <v>0.0</v>
      </c>
      <c r="AK522" t="s">
        <v>79</v>
      </c>
      <c r="AL522">
        <v>3.0</v>
      </c>
      <c r="AM522">
        <v>6.0</v>
      </c>
      <c r="AN522" s="14">
        <v>10.0</v>
      </c>
      <c r="AO522" s="14" t="s">
        <v>2514</v>
      </c>
      <c r="AP522" t="s">
        <v>101</v>
      </c>
      <c r="AQ522" s="14">
        <v>8.0</v>
      </c>
      <c r="AR522" s="14" t="s">
        <v>2515</v>
      </c>
      <c r="AU522" s="14">
        <v>0.0</v>
      </c>
    </row>
    <row r="523">
      <c r="A523" s="14">
        <v>521.0</v>
      </c>
      <c r="B523">
        <v>1.0</v>
      </c>
      <c r="C523">
        <v>0.0</v>
      </c>
      <c r="D523">
        <v>0.0</v>
      </c>
      <c r="E523">
        <v>0.0</v>
      </c>
      <c r="F523">
        <v>0.0</v>
      </c>
      <c r="G523">
        <v>0.0</v>
      </c>
      <c r="H523" s="14">
        <v>30945.0</v>
      </c>
      <c r="I523" s="14">
        <v>33.0</v>
      </c>
      <c r="J523" s="14">
        <v>7.0</v>
      </c>
      <c r="K523" s="14">
        <v>30.0</v>
      </c>
      <c r="L523" s="14">
        <v>1.0</v>
      </c>
      <c r="M523" s="14">
        <v>15.0</v>
      </c>
      <c r="N523" s="14" t="s">
        <v>167</v>
      </c>
      <c r="O523" s="14">
        <v>1.0</v>
      </c>
      <c r="T523" s="14">
        <v>1.0</v>
      </c>
      <c r="U523" t="s">
        <v>110</v>
      </c>
      <c r="V523" t="s">
        <v>75</v>
      </c>
      <c r="W523" t="s">
        <v>123</v>
      </c>
      <c r="X523" s="14">
        <v>7.0</v>
      </c>
      <c r="Y523" s="14" t="s">
        <v>2516</v>
      </c>
      <c r="Z523" s="14" t="s">
        <v>96</v>
      </c>
      <c r="AA523">
        <v>0.0</v>
      </c>
      <c r="AB523">
        <v>0.0</v>
      </c>
      <c r="AC523">
        <v>0.0</v>
      </c>
      <c r="AD523">
        <v>0.0</v>
      </c>
      <c r="AE523">
        <v>0.0</v>
      </c>
      <c r="AF523">
        <v>1.0</v>
      </c>
      <c r="AG523">
        <v>0.0</v>
      </c>
      <c r="AH523">
        <v>0.0</v>
      </c>
      <c r="AI523">
        <v>0.0</v>
      </c>
      <c r="AJ523">
        <v>1.0</v>
      </c>
      <c r="AK523" t="s">
        <v>79</v>
      </c>
      <c r="AL523">
        <v>3.0</v>
      </c>
      <c r="AM523">
        <v>4.0</v>
      </c>
      <c r="AN523" s="14">
        <v>10.0</v>
      </c>
      <c r="AO523" s="14" t="s">
        <v>2517</v>
      </c>
      <c r="AP523" t="s">
        <v>101</v>
      </c>
      <c r="AQ523" s="14">
        <v>9.0</v>
      </c>
      <c r="AR523" s="14" t="s">
        <v>2518</v>
      </c>
      <c r="AS523" s="14" t="s">
        <v>2519</v>
      </c>
      <c r="AT523" s="14" t="s">
        <v>2520</v>
      </c>
      <c r="AU523" s="14">
        <v>1.0</v>
      </c>
    </row>
    <row r="524">
      <c r="A524" s="14">
        <v>522.0</v>
      </c>
      <c r="B524">
        <v>1.0</v>
      </c>
      <c r="C524">
        <v>0.0</v>
      </c>
      <c r="D524">
        <v>0.0</v>
      </c>
      <c r="E524">
        <v>0.0</v>
      </c>
      <c r="F524">
        <v>0.0</v>
      </c>
      <c r="G524">
        <v>0.0</v>
      </c>
      <c r="H524" s="14">
        <v>32220.0</v>
      </c>
      <c r="I524" s="14">
        <v>30.0</v>
      </c>
      <c r="J524" s="14">
        <v>4.0</v>
      </c>
      <c r="K524" s="14">
        <v>5.0</v>
      </c>
      <c r="L524" s="14">
        <v>12.0</v>
      </c>
      <c r="M524" s="14">
        <v>1.0</v>
      </c>
      <c r="N524" s="14" t="s">
        <v>437</v>
      </c>
      <c r="O524" s="14">
        <v>0.0</v>
      </c>
      <c r="P524" s="14" t="s">
        <v>89</v>
      </c>
      <c r="R524" t="s">
        <v>89</v>
      </c>
      <c r="S524" t="s">
        <v>130</v>
      </c>
      <c r="T524" s="14">
        <v>0.0</v>
      </c>
      <c r="Z524" s="14" t="s">
        <v>464</v>
      </c>
      <c r="AA524">
        <v>0.0</v>
      </c>
      <c r="AB524">
        <v>0.0</v>
      </c>
      <c r="AC524">
        <v>0.0</v>
      </c>
      <c r="AD524">
        <v>1.0</v>
      </c>
      <c r="AE524">
        <v>0.0</v>
      </c>
      <c r="AF524">
        <v>0.0</v>
      </c>
      <c r="AG524">
        <v>0.0</v>
      </c>
      <c r="AH524">
        <v>0.0</v>
      </c>
      <c r="AI524">
        <v>0.0</v>
      </c>
      <c r="AJ524">
        <v>0.0</v>
      </c>
      <c r="AK524" t="s">
        <v>116</v>
      </c>
      <c r="AL524">
        <v>10.0</v>
      </c>
      <c r="AM524">
        <v>3.0</v>
      </c>
      <c r="AN524" s="14">
        <v>100.0</v>
      </c>
      <c r="AO524" s="14" t="s">
        <v>2521</v>
      </c>
      <c r="AP524" t="s">
        <v>2522</v>
      </c>
      <c r="AQ524" s="14">
        <v>0.0</v>
      </c>
      <c r="AR524" s="14" t="s">
        <v>2523</v>
      </c>
      <c r="AS524" s="14" t="s">
        <v>2524</v>
      </c>
      <c r="AU524" s="14">
        <v>0.0</v>
      </c>
    </row>
    <row r="525">
      <c r="A525" s="14">
        <v>523.0</v>
      </c>
      <c r="B525">
        <v>1.0</v>
      </c>
      <c r="C525">
        <v>0.0</v>
      </c>
      <c r="D525">
        <v>0.0</v>
      </c>
      <c r="E525">
        <v>0.0</v>
      </c>
      <c r="F525">
        <v>1.0</v>
      </c>
      <c r="G525">
        <v>0.0</v>
      </c>
      <c r="H525" s="14">
        <v>31081.0</v>
      </c>
      <c r="I525" s="14">
        <v>33.0</v>
      </c>
      <c r="J525" s="14">
        <v>6.0</v>
      </c>
      <c r="K525" s="14">
        <v>0.0</v>
      </c>
      <c r="L525" s="14">
        <v>2.0</v>
      </c>
      <c r="M525" s="14">
        <v>15.0</v>
      </c>
      <c r="N525" s="14" t="s">
        <v>327</v>
      </c>
      <c r="O525" s="14">
        <v>0.0</v>
      </c>
      <c r="P525" s="14" t="s">
        <v>108</v>
      </c>
      <c r="R525" t="s">
        <v>108</v>
      </c>
      <c r="S525" t="s">
        <v>135</v>
      </c>
      <c r="T525" s="14">
        <v>1.0</v>
      </c>
      <c r="U525" t="s">
        <v>213</v>
      </c>
      <c r="V525" t="s">
        <v>75</v>
      </c>
      <c r="W525" t="s">
        <v>322</v>
      </c>
      <c r="X525" s="14">
        <v>10.0</v>
      </c>
      <c r="Y525" s="14" t="s">
        <v>2525</v>
      </c>
      <c r="Z525" s="14" t="s">
        <v>78</v>
      </c>
      <c r="AA525">
        <v>0.0</v>
      </c>
      <c r="AB525">
        <v>0.0</v>
      </c>
      <c r="AC525">
        <v>0.0</v>
      </c>
      <c r="AD525">
        <v>1.0</v>
      </c>
      <c r="AE525">
        <v>0.0</v>
      </c>
      <c r="AF525">
        <v>0.0</v>
      </c>
      <c r="AG525">
        <v>1.0</v>
      </c>
      <c r="AH525">
        <v>0.0</v>
      </c>
      <c r="AI525">
        <v>0.0</v>
      </c>
      <c r="AJ525">
        <v>0.0</v>
      </c>
      <c r="AK525" t="s">
        <v>97</v>
      </c>
      <c r="AL525">
        <v>5.0</v>
      </c>
      <c r="AM525">
        <v>20.0</v>
      </c>
      <c r="AN525" s="14">
        <v>20.0</v>
      </c>
      <c r="AO525" s="14" t="s">
        <v>2526</v>
      </c>
      <c r="AP525" t="s">
        <v>84</v>
      </c>
      <c r="AQ525" s="14">
        <v>9.0</v>
      </c>
      <c r="AR525" s="14" t="s">
        <v>2527</v>
      </c>
      <c r="AT525" s="14" t="s">
        <v>2528</v>
      </c>
      <c r="AU525" s="14">
        <v>1.0</v>
      </c>
    </row>
    <row r="526">
      <c r="A526" s="14">
        <v>524.0</v>
      </c>
      <c r="B526">
        <v>0.0</v>
      </c>
      <c r="C526">
        <v>0.0</v>
      </c>
      <c r="D526">
        <v>0.0</v>
      </c>
      <c r="E526">
        <v>0.0</v>
      </c>
      <c r="F526">
        <v>1.0</v>
      </c>
      <c r="G526">
        <v>0.0</v>
      </c>
      <c r="H526" s="14">
        <v>29924.0</v>
      </c>
      <c r="I526" s="14">
        <v>36.0</v>
      </c>
      <c r="J526" s="14">
        <v>6.0</v>
      </c>
      <c r="K526" s="14">
        <v>0.0</v>
      </c>
      <c r="L526" s="14">
        <v>12.0</v>
      </c>
      <c r="M526" s="14">
        <v>10.0</v>
      </c>
      <c r="N526" s="14" t="s">
        <v>128</v>
      </c>
      <c r="O526" s="14">
        <v>0.0</v>
      </c>
      <c r="P526" s="14" t="s">
        <v>129</v>
      </c>
      <c r="R526" t="s">
        <v>129</v>
      </c>
      <c r="S526" t="s">
        <v>135</v>
      </c>
      <c r="T526" s="14">
        <v>1.0</v>
      </c>
      <c r="U526" t="s">
        <v>121</v>
      </c>
      <c r="V526" t="s">
        <v>111</v>
      </c>
      <c r="W526" t="s">
        <v>333</v>
      </c>
      <c r="X526" s="14">
        <v>12.0</v>
      </c>
      <c r="Y526" s="14" t="s">
        <v>2529</v>
      </c>
      <c r="Z526" s="14" t="s">
        <v>114</v>
      </c>
      <c r="AA526">
        <v>0.0</v>
      </c>
      <c r="AB526">
        <v>0.0</v>
      </c>
      <c r="AC526">
        <v>1.0</v>
      </c>
      <c r="AD526">
        <v>1.0</v>
      </c>
      <c r="AE526">
        <v>0.0</v>
      </c>
      <c r="AF526">
        <v>0.0</v>
      </c>
      <c r="AG526">
        <v>0.0</v>
      </c>
      <c r="AH526">
        <v>0.0</v>
      </c>
      <c r="AI526">
        <v>0.0</v>
      </c>
      <c r="AJ526">
        <v>0.0</v>
      </c>
      <c r="AK526" t="s">
        <v>116</v>
      </c>
      <c r="AL526">
        <v>2.0</v>
      </c>
      <c r="AM526">
        <v>6.0</v>
      </c>
      <c r="AN526" s="14">
        <v>80.0</v>
      </c>
      <c r="AO526" s="14" t="s">
        <v>2530</v>
      </c>
      <c r="AP526" t="s">
        <v>101</v>
      </c>
      <c r="AQ526" s="14">
        <v>10.0</v>
      </c>
      <c r="AR526" s="14" t="s">
        <v>2531</v>
      </c>
      <c r="AS526" s="14" t="s">
        <v>2532</v>
      </c>
      <c r="AU526" s="14">
        <v>0.0</v>
      </c>
    </row>
    <row r="527">
      <c r="A527" s="14">
        <v>525.0</v>
      </c>
      <c r="B527">
        <v>1.0</v>
      </c>
      <c r="C527">
        <v>0.0</v>
      </c>
      <c r="D527">
        <v>0.0</v>
      </c>
      <c r="E527">
        <v>0.0</v>
      </c>
      <c r="F527">
        <v>1.0</v>
      </c>
      <c r="G527">
        <v>0.0</v>
      </c>
      <c r="H527" s="14">
        <v>29448.0</v>
      </c>
      <c r="I527" s="14">
        <v>38.0</v>
      </c>
      <c r="J527" s="14">
        <v>7.0</v>
      </c>
      <c r="K527" s="14">
        <v>45.0</v>
      </c>
      <c r="L527" s="14">
        <v>5.0</v>
      </c>
      <c r="M527" s="14">
        <v>6.0</v>
      </c>
      <c r="N527" s="14" t="s">
        <v>437</v>
      </c>
      <c r="O527" s="14">
        <v>0.0</v>
      </c>
      <c r="P527" s="14" t="s">
        <v>71</v>
      </c>
      <c r="R527" t="s">
        <v>71</v>
      </c>
      <c r="S527" t="s">
        <v>135</v>
      </c>
      <c r="T527" s="14">
        <v>1.0</v>
      </c>
      <c r="U527" t="s">
        <v>11</v>
      </c>
      <c r="V527" t="s">
        <v>111</v>
      </c>
      <c r="W527" t="s">
        <v>76</v>
      </c>
      <c r="X527" s="14">
        <v>8.0</v>
      </c>
      <c r="Y527" s="14" t="s">
        <v>2533</v>
      </c>
      <c r="Z527" s="14" t="s">
        <v>114</v>
      </c>
      <c r="AA527">
        <v>0.0</v>
      </c>
      <c r="AB527">
        <v>0.0</v>
      </c>
      <c r="AC527">
        <v>0.0</v>
      </c>
      <c r="AD527">
        <v>0.0</v>
      </c>
      <c r="AE527">
        <v>0.0</v>
      </c>
      <c r="AF527">
        <v>1.0</v>
      </c>
      <c r="AG527">
        <v>0.0</v>
      </c>
      <c r="AH527">
        <v>0.0</v>
      </c>
      <c r="AI527">
        <v>0.0</v>
      </c>
      <c r="AJ527">
        <v>0.0</v>
      </c>
      <c r="AK527" t="s">
        <v>97</v>
      </c>
      <c r="AL527">
        <v>6.0</v>
      </c>
      <c r="AM527">
        <v>2.0</v>
      </c>
      <c r="AN527" s="14">
        <v>80.0</v>
      </c>
      <c r="AO527" s="14" t="s">
        <v>2534</v>
      </c>
      <c r="AP527" t="s">
        <v>478</v>
      </c>
      <c r="AQ527" s="14">
        <v>10.0</v>
      </c>
      <c r="AR527" s="14" t="s">
        <v>2535</v>
      </c>
      <c r="AS527" s="14" t="s">
        <v>2536</v>
      </c>
      <c r="AU527" s="14">
        <v>1.0</v>
      </c>
    </row>
    <row r="528">
      <c r="A528" s="14">
        <v>526.0</v>
      </c>
      <c r="B528">
        <v>1.0</v>
      </c>
      <c r="C528">
        <v>0.0</v>
      </c>
      <c r="D528">
        <v>0.0</v>
      </c>
      <c r="E528">
        <v>0.0</v>
      </c>
      <c r="F528">
        <v>0.0</v>
      </c>
      <c r="G528">
        <v>0.0</v>
      </c>
      <c r="I528" s="14"/>
      <c r="J528" s="14">
        <v>7.0</v>
      </c>
      <c r="K528" s="14">
        <v>13.0</v>
      </c>
      <c r="L528" s="14">
        <v>10.0</v>
      </c>
      <c r="M528" s="14">
        <v>2.0</v>
      </c>
      <c r="N528" s="14" t="s">
        <v>327</v>
      </c>
      <c r="O528" s="14">
        <v>1.0</v>
      </c>
      <c r="T528" s="14">
        <v>1.0</v>
      </c>
      <c r="U528" t="s">
        <v>36</v>
      </c>
      <c r="V528" t="s">
        <v>111</v>
      </c>
      <c r="W528" t="s">
        <v>123</v>
      </c>
      <c r="X528" s="14">
        <v>2.0</v>
      </c>
      <c r="Y528" s="14" t="s">
        <v>2537</v>
      </c>
      <c r="Z528" s="14" t="s">
        <v>78</v>
      </c>
      <c r="AA528">
        <v>0.0</v>
      </c>
      <c r="AB528">
        <v>0.0</v>
      </c>
      <c r="AC528">
        <v>0.0</v>
      </c>
      <c r="AD528">
        <v>1.0</v>
      </c>
      <c r="AE528">
        <v>0.0</v>
      </c>
      <c r="AF528">
        <v>0.0</v>
      </c>
      <c r="AG528">
        <v>0.0</v>
      </c>
      <c r="AH528">
        <v>0.0</v>
      </c>
      <c r="AI528">
        <v>0.0</v>
      </c>
      <c r="AJ528">
        <v>0.0</v>
      </c>
      <c r="AK528" t="s">
        <v>116</v>
      </c>
      <c r="AL528">
        <v>10.0</v>
      </c>
      <c r="AM528">
        <v>15.0</v>
      </c>
      <c r="AN528" s="14">
        <v>35.0</v>
      </c>
      <c r="AO528" s="14" t="s">
        <v>2538</v>
      </c>
      <c r="AP528" t="s">
        <v>101</v>
      </c>
      <c r="AQ528" s="14">
        <v>10.0</v>
      </c>
      <c r="AR528" s="14" t="s">
        <v>2539</v>
      </c>
      <c r="AU528" s="14">
        <v>0.0</v>
      </c>
    </row>
    <row r="529">
      <c r="A529" s="14">
        <v>527.0</v>
      </c>
      <c r="B529">
        <v>1.0</v>
      </c>
      <c r="C529">
        <v>1.0</v>
      </c>
      <c r="D529">
        <v>0.0</v>
      </c>
      <c r="E529">
        <v>0.0</v>
      </c>
      <c r="F529">
        <v>1.0</v>
      </c>
      <c r="G529">
        <v>0.0</v>
      </c>
      <c r="H529" s="14">
        <v>28843.0</v>
      </c>
      <c r="I529" s="14">
        <v>39.0</v>
      </c>
      <c r="J529" s="14">
        <v>7.0</v>
      </c>
      <c r="K529" s="14">
        <v>0.0</v>
      </c>
      <c r="L529" s="14">
        <v>8.0</v>
      </c>
      <c r="M529" s="14">
        <v>2.0</v>
      </c>
      <c r="N529" s="14" t="s">
        <v>106</v>
      </c>
      <c r="O529" s="14">
        <v>1.0</v>
      </c>
      <c r="T529" s="14">
        <v>1.0</v>
      </c>
      <c r="U529" t="s">
        <v>206</v>
      </c>
      <c r="V529" t="s">
        <v>111</v>
      </c>
      <c r="W529" t="s">
        <v>228</v>
      </c>
      <c r="X529" s="14">
        <v>15.0</v>
      </c>
      <c r="Y529" s="14" t="s">
        <v>2540</v>
      </c>
      <c r="Z529" s="14" t="s">
        <v>464</v>
      </c>
      <c r="AA529">
        <v>0.0</v>
      </c>
      <c r="AB529">
        <v>0.0</v>
      </c>
      <c r="AC529">
        <v>0.0</v>
      </c>
      <c r="AD529">
        <v>1.0</v>
      </c>
      <c r="AE529">
        <v>0.0</v>
      </c>
      <c r="AF529">
        <v>1.0</v>
      </c>
      <c r="AG529">
        <v>0.0</v>
      </c>
      <c r="AH529">
        <v>0.0</v>
      </c>
      <c r="AI529">
        <v>0.0</v>
      </c>
      <c r="AJ529">
        <v>0.0</v>
      </c>
      <c r="AK529" t="s">
        <v>97</v>
      </c>
      <c r="AL529">
        <v>4.0</v>
      </c>
      <c r="AM529">
        <v>4.0</v>
      </c>
      <c r="AN529" s="14">
        <v>24.0</v>
      </c>
      <c r="AO529" s="14" t="s">
        <v>2541</v>
      </c>
      <c r="AP529" t="s">
        <v>101</v>
      </c>
      <c r="AQ529" s="14">
        <v>10.0</v>
      </c>
      <c r="AR529" s="14" t="s">
        <v>2542</v>
      </c>
      <c r="AS529" s="14" t="s">
        <v>2543</v>
      </c>
      <c r="AT529" s="14" t="s">
        <v>2544</v>
      </c>
      <c r="AU529" s="14">
        <v>1.0</v>
      </c>
    </row>
    <row r="530">
      <c r="A530" s="14">
        <v>528.0</v>
      </c>
      <c r="B530">
        <v>1.0</v>
      </c>
      <c r="C530">
        <v>0.0</v>
      </c>
      <c r="D530">
        <v>0.0</v>
      </c>
      <c r="E530">
        <v>0.0</v>
      </c>
      <c r="F530">
        <v>0.0</v>
      </c>
      <c r="G530">
        <v>0.0</v>
      </c>
      <c r="H530" s="14">
        <v>35090.0</v>
      </c>
      <c r="I530" s="14">
        <v>22.0</v>
      </c>
      <c r="J530" s="14">
        <v>7.0</v>
      </c>
      <c r="K530" s="14">
        <v>30.0</v>
      </c>
      <c r="L530" s="14">
        <v>9.0</v>
      </c>
      <c r="M530" s="14">
        <v>2.0</v>
      </c>
      <c r="N530" s="14" t="s">
        <v>405</v>
      </c>
      <c r="O530" s="14">
        <v>0.0</v>
      </c>
      <c r="P530" s="14" t="s">
        <v>205</v>
      </c>
      <c r="R530" t="s">
        <v>205</v>
      </c>
      <c r="S530" t="s">
        <v>135</v>
      </c>
      <c r="T530" s="14">
        <v>1.0</v>
      </c>
      <c r="U530" t="s">
        <v>315</v>
      </c>
      <c r="V530" t="s">
        <v>451</v>
      </c>
      <c r="W530" t="s">
        <v>123</v>
      </c>
      <c r="X530" s="14">
        <v>1.0</v>
      </c>
      <c r="Y530" s="14" t="s">
        <v>2545</v>
      </c>
      <c r="Z530" s="14" t="s">
        <v>236</v>
      </c>
      <c r="AA530">
        <v>0.0</v>
      </c>
      <c r="AB530">
        <v>0.0</v>
      </c>
      <c r="AC530">
        <v>0.0</v>
      </c>
      <c r="AD530">
        <v>0.0</v>
      </c>
      <c r="AE530">
        <v>0.0</v>
      </c>
      <c r="AF530">
        <v>1.0</v>
      </c>
      <c r="AG530">
        <v>0.0</v>
      </c>
      <c r="AH530">
        <v>1.0</v>
      </c>
      <c r="AI530">
        <v>0.0</v>
      </c>
      <c r="AJ530">
        <v>1.0</v>
      </c>
      <c r="AK530" t="s">
        <v>97</v>
      </c>
      <c r="AL530">
        <v>15.0</v>
      </c>
      <c r="AM530">
        <v>6.0</v>
      </c>
      <c r="AN530" s="14">
        <v>12.0</v>
      </c>
      <c r="AO530" s="14" t="s">
        <v>2547</v>
      </c>
      <c r="AP530" t="s">
        <v>101</v>
      </c>
      <c r="AQ530" s="14">
        <v>5.0</v>
      </c>
      <c r="AR530" s="14" t="s">
        <v>2548</v>
      </c>
      <c r="AS530" s="14" t="s">
        <v>2549</v>
      </c>
      <c r="AU530" s="14">
        <v>1.0</v>
      </c>
    </row>
    <row r="531" hidden="1">
      <c r="A531" s="14">
        <v>529.0</v>
      </c>
      <c r="B531">
        <v>1.0</v>
      </c>
      <c r="C531">
        <v>0.0</v>
      </c>
      <c r="D531">
        <v>0.0</v>
      </c>
      <c r="E531">
        <v>0.0</v>
      </c>
      <c r="F531">
        <v>1.0</v>
      </c>
      <c r="G531">
        <v>0.0</v>
      </c>
      <c r="H531" s="14">
        <v>31698.0</v>
      </c>
      <c r="I531" s="14">
        <v>31.0</v>
      </c>
      <c r="J531" s="14">
        <v>7.0</v>
      </c>
      <c r="K531" s="14">
        <v>60.0</v>
      </c>
      <c r="L531" s="14">
        <v>12.0</v>
      </c>
      <c r="M531" s="14">
        <v>5.0</v>
      </c>
      <c r="N531" s="14" t="s">
        <v>87</v>
      </c>
      <c r="O531" s="14">
        <v>0.0</v>
      </c>
      <c r="P531" s="14" t="s">
        <v>89</v>
      </c>
      <c r="R531" t="s">
        <v>89</v>
      </c>
      <c r="S531" t="s">
        <v>130</v>
      </c>
      <c r="T531" s="14">
        <v>1.0</v>
      </c>
      <c r="U531" t="s">
        <v>524</v>
      </c>
      <c r="V531" t="s">
        <v>75</v>
      </c>
      <c r="W531" t="s">
        <v>175</v>
      </c>
      <c r="X531" s="14">
        <v>7.0</v>
      </c>
      <c r="Y531" s="14" t="s">
        <v>2550</v>
      </c>
      <c r="Z531" s="14" t="s">
        <v>114</v>
      </c>
      <c r="AA531">
        <v>0.0</v>
      </c>
      <c r="AB531">
        <v>0.0</v>
      </c>
      <c r="AC531">
        <v>0.0</v>
      </c>
      <c r="AD531">
        <v>0.0</v>
      </c>
      <c r="AE531">
        <v>0.0</v>
      </c>
      <c r="AF531">
        <v>0.0</v>
      </c>
      <c r="AG531">
        <v>0.0</v>
      </c>
      <c r="AH531">
        <v>0.0</v>
      </c>
      <c r="AI531">
        <v>1.0</v>
      </c>
      <c r="AJ531">
        <v>0.0</v>
      </c>
      <c r="AP531" t="s">
        <v>101</v>
      </c>
      <c r="AQ531" s="14">
        <v>10.0</v>
      </c>
      <c r="AR531" s="14" t="s">
        <v>2551</v>
      </c>
      <c r="AS531" s="14" t="s">
        <v>2552</v>
      </c>
      <c r="AU531" s="14">
        <v>1.0</v>
      </c>
    </row>
    <row r="532">
      <c r="A532" s="14">
        <v>530.0</v>
      </c>
      <c r="B532">
        <v>0.0</v>
      </c>
      <c r="C532">
        <v>1.0</v>
      </c>
      <c r="D532">
        <v>0.0</v>
      </c>
      <c r="E532">
        <v>0.0</v>
      </c>
      <c r="F532">
        <v>1.0</v>
      </c>
      <c r="G532">
        <v>0.0</v>
      </c>
      <c r="H532" s="14">
        <v>35502.0</v>
      </c>
      <c r="I532" s="14">
        <v>21.0</v>
      </c>
      <c r="J532" s="14">
        <v>7.0</v>
      </c>
      <c r="K532" s="14">
        <v>0.0</v>
      </c>
      <c r="L532" s="14">
        <v>8.0</v>
      </c>
      <c r="M532" s="14">
        <v>25.0</v>
      </c>
      <c r="N532" s="14" t="s">
        <v>106</v>
      </c>
      <c r="O532" s="14">
        <v>1.0</v>
      </c>
      <c r="T532" s="14">
        <v>1.0</v>
      </c>
      <c r="U532" t="s">
        <v>145</v>
      </c>
      <c r="V532" t="s">
        <v>111</v>
      </c>
      <c r="W532" t="s">
        <v>123</v>
      </c>
      <c r="X532" s="14">
        <v>2.0</v>
      </c>
      <c r="Y532" s="14" t="s">
        <v>2553</v>
      </c>
      <c r="Z532" s="14" t="s">
        <v>236</v>
      </c>
      <c r="AA532">
        <v>0.0</v>
      </c>
      <c r="AB532">
        <v>0.0</v>
      </c>
      <c r="AC532">
        <v>0.0</v>
      </c>
      <c r="AD532">
        <v>0.0</v>
      </c>
      <c r="AE532">
        <v>0.0</v>
      </c>
      <c r="AF532">
        <v>0.0</v>
      </c>
      <c r="AG532">
        <v>0.0</v>
      </c>
      <c r="AH532">
        <v>0.0</v>
      </c>
      <c r="AI532">
        <v>0.0</v>
      </c>
      <c r="AJ532">
        <v>1.0</v>
      </c>
      <c r="AK532" t="s">
        <v>116</v>
      </c>
      <c r="AL532">
        <v>6.0</v>
      </c>
      <c r="AM532">
        <v>2.0</v>
      </c>
      <c r="AN532" s="14">
        <v>20.0</v>
      </c>
      <c r="AO532" s="14" t="s">
        <v>2554</v>
      </c>
      <c r="AP532" t="s">
        <v>84</v>
      </c>
      <c r="AQ532" s="14">
        <v>9.0</v>
      </c>
      <c r="AR532" s="14" t="s">
        <v>2555</v>
      </c>
      <c r="AS532" s="14" t="s">
        <v>2556</v>
      </c>
      <c r="AT532" s="14" t="s">
        <v>2557</v>
      </c>
      <c r="AU532" s="14">
        <v>1.0</v>
      </c>
    </row>
    <row r="533">
      <c r="A533" s="14">
        <v>531.0</v>
      </c>
      <c r="B533">
        <v>1.0</v>
      </c>
      <c r="C533">
        <v>1.0</v>
      </c>
      <c r="D533">
        <v>0.0</v>
      </c>
      <c r="E533">
        <v>0.0</v>
      </c>
      <c r="F533">
        <v>1.0</v>
      </c>
      <c r="G533">
        <v>0.0</v>
      </c>
      <c r="H533" s="14">
        <v>31751.0</v>
      </c>
      <c r="I533" s="14">
        <v>31.0</v>
      </c>
      <c r="J533" s="14">
        <v>7.0</v>
      </c>
      <c r="K533" s="14">
        <v>60.0</v>
      </c>
      <c r="L533" s="14">
        <v>6.0</v>
      </c>
      <c r="M533" s="14">
        <v>4.0</v>
      </c>
      <c r="N533" s="14" t="s">
        <v>128</v>
      </c>
      <c r="O533" s="14">
        <v>0.0</v>
      </c>
      <c r="P533" s="14" t="s">
        <v>129</v>
      </c>
      <c r="R533" t="s">
        <v>129</v>
      </c>
      <c r="S533" t="s">
        <v>135</v>
      </c>
      <c r="T533" s="14">
        <v>1.0</v>
      </c>
      <c r="U533" t="s">
        <v>577</v>
      </c>
      <c r="V533" t="s">
        <v>75</v>
      </c>
      <c r="W533" t="s">
        <v>112</v>
      </c>
      <c r="X533" s="14">
        <v>5.0</v>
      </c>
      <c r="Y533" s="14" t="s">
        <v>2558</v>
      </c>
      <c r="Z533" s="14" t="s">
        <v>114</v>
      </c>
      <c r="AA533">
        <v>0.0</v>
      </c>
      <c r="AB533">
        <v>0.0</v>
      </c>
      <c r="AC533">
        <v>1.0</v>
      </c>
      <c r="AD533">
        <v>0.0</v>
      </c>
      <c r="AE533">
        <v>0.0</v>
      </c>
      <c r="AF533">
        <v>0.0</v>
      </c>
      <c r="AG533">
        <v>0.0</v>
      </c>
      <c r="AH533">
        <v>0.0</v>
      </c>
      <c r="AI533">
        <v>0.0</v>
      </c>
      <c r="AJ533">
        <v>0.0</v>
      </c>
      <c r="AK533" t="s">
        <v>97</v>
      </c>
      <c r="AL533">
        <v>14.0</v>
      </c>
      <c r="AM533">
        <v>2.0</v>
      </c>
      <c r="AN533" s="14">
        <v>32.0</v>
      </c>
      <c r="AO533" s="14" t="s">
        <v>2559</v>
      </c>
      <c r="AP533" t="s">
        <v>101</v>
      </c>
      <c r="AQ533" s="14">
        <v>8.0</v>
      </c>
      <c r="AR533" s="14" t="s">
        <v>2560</v>
      </c>
      <c r="AS533" s="14" t="s">
        <v>2561</v>
      </c>
      <c r="AT533" s="14" t="s">
        <v>2562</v>
      </c>
      <c r="AU533" s="14">
        <v>1.0</v>
      </c>
    </row>
    <row r="534">
      <c r="A534" s="14">
        <v>532.0</v>
      </c>
      <c r="B534">
        <v>0.0</v>
      </c>
      <c r="C534">
        <v>1.0</v>
      </c>
      <c r="D534">
        <v>0.0</v>
      </c>
      <c r="E534">
        <v>0.0</v>
      </c>
      <c r="F534">
        <v>1.0</v>
      </c>
      <c r="G534">
        <v>0.0</v>
      </c>
      <c r="H534" s="14">
        <v>28108.0</v>
      </c>
      <c r="I534" s="14">
        <v>41.0</v>
      </c>
      <c r="J534" s="14">
        <v>7.0</v>
      </c>
      <c r="K534" s="14">
        <v>10.0</v>
      </c>
      <c r="L534" s="14">
        <v>6.0</v>
      </c>
      <c r="M534" s="14">
        <v>15.0</v>
      </c>
      <c r="N534" s="14" t="s">
        <v>327</v>
      </c>
      <c r="O534" s="14">
        <v>0.0</v>
      </c>
      <c r="P534" s="14" t="s">
        <v>129</v>
      </c>
      <c r="R534" t="s">
        <v>129</v>
      </c>
      <c r="S534" t="s">
        <v>130</v>
      </c>
      <c r="T534" s="14">
        <v>1.0</v>
      </c>
      <c r="U534" t="s">
        <v>524</v>
      </c>
      <c r="V534" t="s">
        <v>485</v>
      </c>
      <c r="W534" t="s">
        <v>123</v>
      </c>
      <c r="X534" s="14">
        <v>17.0</v>
      </c>
      <c r="Y534" s="14" t="s">
        <v>2563</v>
      </c>
      <c r="Z534" s="14" t="s">
        <v>114</v>
      </c>
      <c r="AA534">
        <v>0.0</v>
      </c>
      <c r="AB534">
        <v>0.0</v>
      </c>
      <c r="AC534">
        <v>0.0</v>
      </c>
      <c r="AD534">
        <v>0.0</v>
      </c>
      <c r="AE534">
        <v>1.0</v>
      </c>
      <c r="AF534">
        <v>0.0</v>
      </c>
      <c r="AG534">
        <v>0.0</v>
      </c>
      <c r="AH534">
        <v>0.0</v>
      </c>
      <c r="AI534">
        <v>0.0</v>
      </c>
      <c r="AJ534">
        <v>0.0</v>
      </c>
      <c r="AK534" t="s">
        <v>97</v>
      </c>
      <c r="AL534">
        <v>5.0</v>
      </c>
      <c r="AM534">
        <v>5.0</v>
      </c>
      <c r="AN534" s="14">
        <v>15.0</v>
      </c>
      <c r="AO534" s="14" t="s">
        <v>2564</v>
      </c>
      <c r="AP534" t="s">
        <v>2565</v>
      </c>
      <c r="AQ534" s="14">
        <v>7.0</v>
      </c>
      <c r="AR534" s="14" t="s">
        <v>2566</v>
      </c>
      <c r="AS534" s="14" t="s">
        <v>2567</v>
      </c>
      <c r="AT534" s="14" t="s">
        <v>2568</v>
      </c>
      <c r="AU534" s="14">
        <v>1.0</v>
      </c>
    </row>
    <row r="535">
      <c r="A535" s="14">
        <v>533.0</v>
      </c>
      <c r="B535">
        <v>0.0</v>
      </c>
      <c r="C535">
        <v>1.0</v>
      </c>
      <c r="D535">
        <v>0.0</v>
      </c>
      <c r="E535">
        <v>0.0</v>
      </c>
      <c r="F535">
        <v>1.0</v>
      </c>
      <c r="G535">
        <v>0.0</v>
      </c>
      <c r="H535" s="14">
        <v>25840.0</v>
      </c>
      <c r="I535" s="14">
        <v>47.0</v>
      </c>
      <c r="J535" s="14">
        <v>8.0</v>
      </c>
      <c r="K535" s="14">
        <v>120.0</v>
      </c>
      <c r="L535" s="14">
        <v>10.0</v>
      </c>
      <c r="M535" s="14">
        <v>0.0</v>
      </c>
      <c r="N535" s="14" t="s">
        <v>120</v>
      </c>
      <c r="O535" s="14">
        <v>0.0</v>
      </c>
      <c r="P535" s="14" t="s">
        <v>89</v>
      </c>
      <c r="R535" t="s">
        <v>89</v>
      </c>
      <c r="S535" t="s">
        <v>130</v>
      </c>
      <c r="T535" s="14">
        <v>1.0</v>
      </c>
      <c r="U535" t="s">
        <v>11</v>
      </c>
      <c r="V535" t="s">
        <v>75</v>
      </c>
      <c r="W535" t="s">
        <v>76</v>
      </c>
      <c r="X535" s="14">
        <v>8.0</v>
      </c>
      <c r="Y535" s="14" t="s">
        <v>2569</v>
      </c>
      <c r="Z535" s="14" t="s">
        <v>96</v>
      </c>
      <c r="AA535">
        <v>0.0</v>
      </c>
      <c r="AB535">
        <v>0.0</v>
      </c>
      <c r="AC535">
        <v>1.0</v>
      </c>
      <c r="AD535">
        <v>0.0</v>
      </c>
      <c r="AE535">
        <v>0.0</v>
      </c>
      <c r="AF535">
        <v>0.0</v>
      </c>
      <c r="AG535">
        <v>0.0</v>
      </c>
      <c r="AH535">
        <v>0.0</v>
      </c>
      <c r="AI535">
        <v>0.0</v>
      </c>
      <c r="AJ535">
        <v>0.0</v>
      </c>
      <c r="AK535" t="s">
        <v>116</v>
      </c>
      <c r="AL535">
        <v>5.0</v>
      </c>
      <c r="AM535">
        <v>5.0</v>
      </c>
      <c r="AN535" s="14">
        <v>40.0</v>
      </c>
      <c r="AO535" s="14" t="s">
        <v>2570</v>
      </c>
      <c r="AP535" t="s">
        <v>101</v>
      </c>
      <c r="AQ535" s="14">
        <v>10.0</v>
      </c>
      <c r="AR535" s="14" t="s">
        <v>2571</v>
      </c>
      <c r="AS535" s="14" t="s">
        <v>2572</v>
      </c>
      <c r="AU535" s="14">
        <v>1.0</v>
      </c>
    </row>
    <row r="536">
      <c r="A536" s="14">
        <v>534.0</v>
      </c>
      <c r="B536">
        <v>1.0</v>
      </c>
      <c r="C536">
        <v>0.0</v>
      </c>
      <c r="D536">
        <v>1.0</v>
      </c>
      <c r="E536">
        <v>0.0</v>
      </c>
      <c r="F536">
        <v>1.0</v>
      </c>
      <c r="G536">
        <v>0.0</v>
      </c>
      <c r="H536" s="14">
        <v>29476.0</v>
      </c>
      <c r="I536" s="14">
        <v>37.0</v>
      </c>
      <c r="J536" s="14">
        <v>7.0</v>
      </c>
      <c r="K536" s="14">
        <v>40.0</v>
      </c>
      <c r="L536" s="14">
        <v>12.0</v>
      </c>
      <c r="M536" s="14">
        <v>10.0</v>
      </c>
      <c r="N536" s="14" t="s">
        <v>192</v>
      </c>
      <c r="O536" s="14">
        <v>0.0</v>
      </c>
      <c r="P536" s="14" t="s">
        <v>71</v>
      </c>
      <c r="R536" t="s">
        <v>71</v>
      </c>
      <c r="S536" t="s">
        <v>130</v>
      </c>
      <c r="T536" s="14">
        <v>1.0</v>
      </c>
      <c r="U536" t="s">
        <v>515</v>
      </c>
      <c r="V536" t="s">
        <v>147</v>
      </c>
      <c r="W536" t="s">
        <v>76</v>
      </c>
      <c r="X536" s="14">
        <v>8.0</v>
      </c>
      <c r="Y536" s="14" t="s">
        <v>2573</v>
      </c>
      <c r="Z536" s="14" t="s">
        <v>96</v>
      </c>
      <c r="AA536">
        <v>0.0</v>
      </c>
      <c r="AB536">
        <v>0.0</v>
      </c>
      <c r="AC536">
        <v>0.0</v>
      </c>
      <c r="AD536">
        <v>1.0</v>
      </c>
      <c r="AE536">
        <v>0.0</v>
      </c>
      <c r="AF536">
        <v>0.0</v>
      </c>
      <c r="AG536">
        <v>0.0</v>
      </c>
      <c r="AH536">
        <v>0.0</v>
      </c>
      <c r="AI536">
        <v>0.0</v>
      </c>
      <c r="AJ536">
        <v>0.0</v>
      </c>
      <c r="AK536" t="s">
        <v>97</v>
      </c>
      <c r="AL536">
        <v>6.0</v>
      </c>
      <c r="AM536">
        <v>5.0</v>
      </c>
      <c r="AN536" s="14">
        <v>10.0</v>
      </c>
      <c r="AO536" s="14" t="s">
        <v>2574</v>
      </c>
      <c r="AP536" t="s">
        <v>101</v>
      </c>
      <c r="AQ536" s="14">
        <v>4.0</v>
      </c>
      <c r="AR536" s="14" t="s">
        <v>2575</v>
      </c>
      <c r="AS536" s="14" t="s">
        <v>2576</v>
      </c>
      <c r="AT536" s="14" t="s">
        <v>2577</v>
      </c>
      <c r="AU536" s="14">
        <v>0.0</v>
      </c>
    </row>
    <row r="537" hidden="1">
      <c r="A537" s="14">
        <v>535.0</v>
      </c>
      <c r="B537">
        <v>1.0</v>
      </c>
      <c r="C537">
        <v>0.0</v>
      </c>
      <c r="D537">
        <v>0.0</v>
      </c>
      <c r="E537">
        <v>0.0</v>
      </c>
      <c r="F537">
        <v>0.0</v>
      </c>
      <c r="G537">
        <v>0.0</v>
      </c>
      <c r="H537" s="14">
        <v>31956.0</v>
      </c>
      <c r="I537" s="14">
        <v>31.0</v>
      </c>
      <c r="J537" s="14">
        <v>7.0</v>
      </c>
      <c r="K537" s="14">
        <v>90.0</v>
      </c>
      <c r="L537" s="14">
        <v>9.0</v>
      </c>
      <c r="M537" s="14">
        <v>5.0</v>
      </c>
      <c r="N537" s="14" t="s">
        <v>167</v>
      </c>
      <c r="O537" s="14">
        <v>0.0</v>
      </c>
      <c r="P537" s="14" t="s">
        <v>71</v>
      </c>
      <c r="R537" t="s">
        <v>71</v>
      </c>
      <c r="S537" t="s">
        <v>72</v>
      </c>
      <c r="T537" s="14">
        <v>1.0</v>
      </c>
      <c r="U537" t="s">
        <v>224</v>
      </c>
      <c r="V537" t="s">
        <v>451</v>
      </c>
      <c r="W537" t="s">
        <v>322</v>
      </c>
      <c r="X537" s="14">
        <v>10.0</v>
      </c>
      <c r="Y537" s="14" t="s">
        <v>2578</v>
      </c>
      <c r="Z537" s="14" t="s">
        <v>114</v>
      </c>
      <c r="AA537">
        <v>0.0</v>
      </c>
      <c r="AB537">
        <v>0.0</v>
      </c>
      <c r="AC537">
        <v>0.0</v>
      </c>
      <c r="AD537">
        <v>0.0</v>
      </c>
      <c r="AE537">
        <v>0.0</v>
      </c>
      <c r="AF537">
        <v>0.0</v>
      </c>
      <c r="AG537">
        <v>0.0</v>
      </c>
      <c r="AH537">
        <v>0.0</v>
      </c>
      <c r="AI537">
        <v>1.0</v>
      </c>
      <c r="AJ537">
        <v>0.0</v>
      </c>
      <c r="AP537" t="s">
        <v>101</v>
      </c>
      <c r="AQ537" s="14">
        <v>10.0</v>
      </c>
      <c r="AR537" s="14" t="s">
        <v>2579</v>
      </c>
      <c r="AS537" s="14" t="s">
        <v>2580</v>
      </c>
      <c r="AU537" s="14">
        <v>0.0</v>
      </c>
    </row>
    <row r="538">
      <c r="A538" s="14">
        <v>536.0</v>
      </c>
      <c r="B538">
        <v>1.0</v>
      </c>
      <c r="C538">
        <v>1.0</v>
      </c>
      <c r="D538">
        <v>0.0</v>
      </c>
      <c r="E538">
        <v>0.0</v>
      </c>
      <c r="F538">
        <v>1.0</v>
      </c>
      <c r="G538">
        <v>0.0</v>
      </c>
      <c r="H538" s="14">
        <v>28333.0</v>
      </c>
      <c r="I538" s="14">
        <v>41.0</v>
      </c>
      <c r="J538" s="14">
        <v>6.0</v>
      </c>
      <c r="K538" s="14">
        <v>120.0</v>
      </c>
      <c r="L538" s="14">
        <v>9.0</v>
      </c>
      <c r="M538" s="14">
        <v>7.0</v>
      </c>
      <c r="N538" s="14" t="s">
        <v>167</v>
      </c>
      <c r="O538" s="14">
        <v>1.0</v>
      </c>
      <c r="T538" s="14">
        <v>1.0</v>
      </c>
      <c r="U538" t="s">
        <v>577</v>
      </c>
      <c r="V538" t="s">
        <v>207</v>
      </c>
      <c r="W538" t="s">
        <v>2346</v>
      </c>
      <c r="X538" s="14">
        <v>10.0</v>
      </c>
      <c r="Z538" s="14" t="s">
        <v>114</v>
      </c>
      <c r="AA538">
        <v>0.0</v>
      </c>
      <c r="AB538">
        <v>0.0</v>
      </c>
      <c r="AC538">
        <v>0.0</v>
      </c>
      <c r="AD538">
        <v>1.0</v>
      </c>
      <c r="AE538">
        <v>0.0</v>
      </c>
      <c r="AF538">
        <v>0.0</v>
      </c>
      <c r="AG538">
        <v>0.0</v>
      </c>
      <c r="AH538">
        <v>0.0</v>
      </c>
      <c r="AI538">
        <v>0.0</v>
      </c>
      <c r="AJ538">
        <v>0.0</v>
      </c>
      <c r="AK538" t="s">
        <v>97</v>
      </c>
      <c r="AL538">
        <v>6.0</v>
      </c>
      <c r="AM538">
        <v>5.0</v>
      </c>
      <c r="AN538" s="14">
        <v>15.0</v>
      </c>
      <c r="AO538" s="14" t="s">
        <v>2581</v>
      </c>
      <c r="AP538" t="s">
        <v>101</v>
      </c>
      <c r="AQ538" s="14">
        <v>9.0</v>
      </c>
      <c r="AR538" s="14" t="s">
        <v>2582</v>
      </c>
      <c r="AS538" s="14" t="s">
        <v>2583</v>
      </c>
      <c r="AT538" s="14" t="s">
        <v>2584</v>
      </c>
      <c r="AU538" s="14">
        <v>1.0</v>
      </c>
    </row>
    <row r="539">
      <c r="A539" s="14">
        <v>537.0</v>
      </c>
      <c r="B539">
        <v>1.0</v>
      </c>
      <c r="C539">
        <v>0.0</v>
      </c>
      <c r="D539">
        <v>0.0</v>
      </c>
      <c r="E539">
        <v>0.0</v>
      </c>
      <c r="F539">
        <v>0.0</v>
      </c>
      <c r="G539">
        <v>0.0</v>
      </c>
      <c r="H539" s="14">
        <v>29407.0</v>
      </c>
      <c r="I539" s="14">
        <v>38.0</v>
      </c>
      <c r="J539" s="14">
        <v>7.0</v>
      </c>
      <c r="K539" s="14">
        <v>60.0</v>
      </c>
      <c r="L539" s="14">
        <v>7.0</v>
      </c>
      <c r="M539" s="14">
        <v>0.0</v>
      </c>
      <c r="N539" s="14" t="s">
        <v>120</v>
      </c>
      <c r="O539" s="14">
        <v>1.0</v>
      </c>
      <c r="T539" s="14">
        <v>1.0</v>
      </c>
      <c r="U539" t="s">
        <v>213</v>
      </c>
      <c r="V539" t="s">
        <v>111</v>
      </c>
      <c r="W539" t="s">
        <v>322</v>
      </c>
      <c r="X539" s="14">
        <v>1.0</v>
      </c>
      <c r="Y539" s="14" t="s">
        <v>2585</v>
      </c>
      <c r="Z539" s="14" t="s">
        <v>96</v>
      </c>
      <c r="AA539">
        <v>0.0</v>
      </c>
      <c r="AB539">
        <v>0.0</v>
      </c>
      <c r="AC539">
        <v>1.0</v>
      </c>
      <c r="AD539">
        <v>0.0</v>
      </c>
      <c r="AE539">
        <v>0.0</v>
      </c>
      <c r="AF539">
        <v>0.0</v>
      </c>
      <c r="AG539">
        <v>0.0</v>
      </c>
      <c r="AH539">
        <v>0.0</v>
      </c>
      <c r="AI539">
        <v>0.0</v>
      </c>
      <c r="AJ539">
        <v>0.0</v>
      </c>
      <c r="AK539" t="s">
        <v>237</v>
      </c>
      <c r="AL539">
        <v>3.0</v>
      </c>
      <c r="AM539">
        <v>5.0</v>
      </c>
      <c r="AN539" s="14">
        <v>15.0</v>
      </c>
      <c r="AO539" s="14" t="s">
        <v>2326</v>
      </c>
      <c r="AP539" t="s">
        <v>84</v>
      </c>
      <c r="AQ539" s="14">
        <v>9.0</v>
      </c>
      <c r="AR539" s="14" t="s">
        <v>2586</v>
      </c>
      <c r="AS539" s="14" t="s">
        <v>2587</v>
      </c>
      <c r="AT539" s="14" t="s">
        <v>2588</v>
      </c>
      <c r="AU539" s="14">
        <v>1.0</v>
      </c>
    </row>
    <row r="540">
      <c r="A540" s="14">
        <v>538.0</v>
      </c>
      <c r="B540">
        <v>0.0</v>
      </c>
      <c r="C540">
        <v>1.0</v>
      </c>
      <c r="D540">
        <v>0.0</v>
      </c>
      <c r="E540">
        <v>1.0</v>
      </c>
      <c r="F540">
        <v>1.0</v>
      </c>
      <c r="G540">
        <v>0.0</v>
      </c>
      <c r="H540" s="14">
        <v>29622.0</v>
      </c>
      <c r="I540" s="14">
        <v>37.0</v>
      </c>
      <c r="J540" s="14">
        <v>7.0</v>
      </c>
      <c r="K540" s="14">
        <v>0.0</v>
      </c>
      <c r="L540" s="14">
        <v>10.0</v>
      </c>
      <c r="M540" s="14">
        <v>5.0</v>
      </c>
      <c r="N540" s="14" t="s">
        <v>70</v>
      </c>
      <c r="O540" s="14">
        <v>0.0</v>
      </c>
      <c r="P540" s="14" t="s">
        <v>89</v>
      </c>
      <c r="R540" t="s">
        <v>89</v>
      </c>
      <c r="S540" t="s">
        <v>72</v>
      </c>
      <c r="T540" s="14">
        <v>0.0</v>
      </c>
      <c r="Z540" s="14" t="s">
        <v>114</v>
      </c>
      <c r="AA540">
        <v>0.0</v>
      </c>
      <c r="AB540">
        <v>0.0</v>
      </c>
      <c r="AC540">
        <v>0.0</v>
      </c>
      <c r="AD540">
        <v>0.0</v>
      </c>
      <c r="AE540">
        <v>0.0</v>
      </c>
      <c r="AF540">
        <v>1.0</v>
      </c>
      <c r="AG540">
        <v>0.0</v>
      </c>
      <c r="AH540">
        <v>0.0</v>
      </c>
      <c r="AI540">
        <v>0.0</v>
      </c>
      <c r="AJ540">
        <v>0.0</v>
      </c>
      <c r="AK540" t="s">
        <v>97</v>
      </c>
      <c r="AL540">
        <v>6.0</v>
      </c>
      <c r="AM540">
        <v>6.0</v>
      </c>
      <c r="AN540" s="14">
        <v>15.0</v>
      </c>
      <c r="AO540" s="14" t="s">
        <v>2589</v>
      </c>
      <c r="AP540" t="s">
        <v>2590</v>
      </c>
      <c r="AQ540" s="14">
        <v>10.0</v>
      </c>
      <c r="AR540" s="14" t="s">
        <v>2591</v>
      </c>
      <c r="AS540" s="14" t="s">
        <v>1692</v>
      </c>
      <c r="AU540" s="14">
        <v>0.0</v>
      </c>
    </row>
    <row r="541">
      <c r="A541" s="14">
        <v>539.0</v>
      </c>
      <c r="B541">
        <v>1.0</v>
      </c>
      <c r="C541">
        <v>0.0</v>
      </c>
      <c r="D541">
        <v>0.0</v>
      </c>
      <c r="E541">
        <v>0.0</v>
      </c>
      <c r="F541">
        <v>0.0</v>
      </c>
      <c r="G541">
        <v>0.0</v>
      </c>
      <c r="H541" s="14">
        <v>34278.0</v>
      </c>
      <c r="I541" s="14">
        <v>24.0</v>
      </c>
      <c r="J541" s="14">
        <v>8.0</v>
      </c>
      <c r="K541" s="14">
        <v>0.0</v>
      </c>
      <c r="L541" s="14">
        <v>15.0</v>
      </c>
      <c r="M541" s="14">
        <v>100.0</v>
      </c>
      <c r="N541" s="14" t="s">
        <v>128</v>
      </c>
      <c r="O541" s="14">
        <v>1.0</v>
      </c>
      <c r="T541" s="14">
        <v>1.0</v>
      </c>
      <c r="U541" t="s">
        <v>631</v>
      </c>
      <c r="V541" t="s">
        <v>111</v>
      </c>
      <c r="W541" t="s">
        <v>76</v>
      </c>
      <c r="X541" s="14">
        <v>1.0</v>
      </c>
      <c r="Y541" s="14" t="s">
        <v>77</v>
      </c>
      <c r="Z541" s="14" t="s">
        <v>78</v>
      </c>
      <c r="AA541">
        <v>1.0</v>
      </c>
      <c r="AB541">
        <v>0.0</v>
      </c>
      <c r="AC541">
        <v>1.0</v>
      </c>
      <c r="AD541">
        <v>1.0</v>
      </c>
      <c r="AE541">
        <v>1.0</v>
      </c>
      <c r="AF541">
        <v>1.0</v>
      </c>
      <c r="AG541">
        <v>0.0</v>
      </c>
      <c r="AH541">
        <v>1.0</v>
      </c>
      <c r="AI541">
        <v>0.0</v>
      </c>
      <c r="AJ541">
        <v>0.0</v>
      </c>
      <c r="AK541" t="s">
        <v>79</v>
      </c>
      <c r="AL541">
        <v>25.0</v>
      </c>
      <c r="AM541">
        <v>10.0</v>
      </c>
      <c r="AN541" s="14">
        <v>4.0</v>
      </c>
      <c r="AO541" s="14" t="s">
        <v>229</v>
      </c>
      <c r="AP541" t="s">
        <v>101</v>
      </c>
      <c r="AQ541" s="14">
        <v>10.0</v>
      </c>
      <c r="AR541" s="14" t="s">
        <v>2592</v>
      </c>
      <c r="AS541" s="14" t="s">
        <v>2593</v>
      </c>
      <c r="AT541" s="14" t="s">
        <v>2594</v>
      </c>
      <c r="AU541" s="14">
        <v>1.0</v>
      </c>
    </row>
    <row r="542">
      <c r="A542" s="14">
        <v>540.0</v>
      </c>
      <c r="B542">
        <v>1.0</v>
      </c>
      <c r="C542">
        <v>0.0</v>
      </c>
      <c r="D542">
        <v>0.0</v>
      </c>
      <c r="E542">
        <v>0.0</v>
      </c>
      <c r="F542">
        <v>0.0</v>
      </c>
      <c r="G542">
        <v>0.0</v>
      </c>
      <c r="H542" s="14">
        <v>30548.0</v>
      </c>
      <c r="I542" s="14">
        <v>35.0</v>
      </c>
      <c r="J542" s="14">
        <v>7.0</v>
      </c>
      <c r="K542" s="14">
        <v>0.0</v>
      </c>
      <c r="L542" s="14">
        <v>10.0</v>
      </c>
      <c r="M542" s="14">
        <v>1.0</v>
      </c>
      <c r="N542" s="14" t="s">
        <v>437</v>
      </c>
      <c r="O542" s="14">
        <v>1.0</v>
      </c>
      <c r="T542" s="14">
        <v>1.0</v>
      </c>
      <c r="U542" t="s">
        <v>110</v>
      </c>
      <c r="V542" t="s">
        <v>2595</v>
      </c>
      <c r="W542" t="s">
        <v>112</v>
      </c>
      <c r="X542" s="14">
        <v>5.0</v>
      </c>
      <c r="Y542" s="14" t="s">
        <v>631</v>
      </c>
      <c r="Z542" s="14" t="s">
        <v>114</v>
      </c>
      <c r="AA542">
        <v>0.0</v>
      </c>
      <c r="AB542">
        <v>0.0</v>
      </c>
      <c r="AC542">
        <v>0.0</v>
      </c>
      <c r="AD542">
        <v>0.0</v>
      </c>
      <c r="AE542">
        <v>1.0</v>
      </c>
      <c r="AF542">
        <v>0.0</v>
      </c>
      <c r="AG542">
        <v>0.0</v>
      </c>
      <c r="AH542">
        <v>0.0</v>
      </c>
      <c r="AI542">
        <v>0.0</v>
      </c>
      <c r="AJ542">
        <v>0.0</v>
      </c>
      <c r="AK542" t="s">
        <v>116</v>
      </c>
      <c r="AL542">
        <v>4.0</v>
      </c>
      <c r="AM542">
        <v>10.0</v>
      </c>
      <c r="AN542" s="14">
        <v>18.0</v>
      </c>
      <c r="AO542" s="14" t="s">
        <v>2596</v>
      </c>
      <c r="AP542" t="s">
        <v>292</v>
      </c>
      <c r="AQ542" s="14">
        <v>10.0</v>
      </c>
      <c r="AR542" s="14" t="s">
        <v>2597</v>
      </c>
      <c r="AS542" s="14" t="s">
        <v>2598</v>
      </c>
      <c r="AT542" s="14" t="s">
        <v>2599</v>
      </c>
      <c r="AU542" s="14">
        <v>1.0</v>
      </c>
    </row>
    <row r="543">
      <c r="A543" s="14">
        <v>541.0</v>
      </c>
      <c r="B543">
        <v>1.0</v>
      </c>
      <c r="C543">
        <v>0.0</v>
      </c>
      <c r="D543">
        <v>0.0</v>
      </c>
      <c r="E543">
        <v>0.0</v>
      </c>
      <c r="F543">
        <v>0.0</v>
      </c>
      <c r="G543">
        <v>0.0</v>
      </c>
      <c r="H543" s="14">
        <v>33569.0</v>
      </c>
      <c r="I543" s="14">
        <v>26.0</v>
      </c>
      <c r="J543" s="14">
        <v>8.0</v>
      </c>
      <c r="K543" s="14">
        <v>15.0</v>
      </c>
      <c r="L543" s="14">
        <v>6.0</v>
      </c>
      <c r="M543" s="14">
        <v>10.0</v>
      </c>
      <c r="N543" s="14" t="s">
        <v>134</v>
      </c>
      <c r="O543" s="14">
        <v>0.0</v>
      </c>
      <c r="P543" s="14" t="s">
        <v>108</v>
      </c>
      <c r="R543" t="s">
        <v>108</v>
      </c>
      <c r="S543" t="s">
        <v>135</v>
      </c>
      <c r="T543" s="14">
        <v>1.0</v>
      </c>
      <c r="U543" t="s">
        <v>224</v>
      </c>
      <c r="V543" t="s">
        <v>111</v>
      </c>
      <c r="W543" t="s">
        <v>333</v>
      </c>
      <c r="X543" s="14">
        <v>1.0</v>
      </c>
      <c r="Y543" s="14" t="s">
        <v>2600</v>
      </c>
      <c r="Z543" s="14" t="s">
        <v>78</v>
      </c>
      <c r="AA543">
        <v>0.0</v>
      </c>
      <c r="AB543">
        <v>0.0</v>
      </c>
      <c r="AC543">
        <v>0.0</v>
      </c>
      <c r="AD543">
        <v>1.0</v>
      </c>
      <c r="AE543">
        <v>0.0</v>
      </c>
      <c r="AF543">
        <v>1.0</v>
      </c>
      <c r="AG543">
        <v>1.0</v>
      </c>
      <c r="AH543">
        <v>0.0</v>
      </c>
      <c r="AI543">
        <v>0.0</v>
      </c>
      <c r="AJ543">
        <v>0.0</v>
      </c>
      <c r="AK543" t="s">
        <v>79</v>
      </c>
      <c r="AL543">
        <v>6.0</v>
      </c>
      <c r="AM543">
        <v>20.0</v>
      </c>
      <c r="AN543" s="14">
        <v>15.0</v>
      </c>
      <c r="AO543" s="14" t="s">
        <v>2601</v>
      </c>
      <c r="AP543" t="s">
        <v>84</v>
      </c>
      <c r="AQ543" s="14">
        <v>10.0</v>
      </c>
      <c r="AR543" s="14" t="s">
        <v>2602</v>
      </c>
      <c r="AS543" s="14" t="s">
        <v>2603</v>
      </c>
      <c r="AT543" s="14" t="s">
        <v>642</v>
      </c>
      <c r="AU543" s="14">
        <v>1.0</v>
      </c>
    </row>
    <row r="544">
      <c r="A544" s="14">
        <v>542.0</v>
      </c>
      <c r="B544">
        <v>0.0</v>
      </c>
      <c r="C544">
        <v>1.0</v>
      </c>
      <c r="D544">
        <v>0.0</v>
      </c>
      <c r="E544">
        <v>0.0</v>
      </c>
      <c r="F544">
        <v>0.0</v>
      </c>
      <c r="G544">
        <v>0.0</v>
      </c>
      <c r="H544" s="14">
        <v>32046.0</v>
      </c>
      <c r="I544" s="14">
        <v>30.0</v>
      </c>
      <c r="J544" s="14">
        <v>7.0</v>
      </c>
      <c r="K544" s="14">
        <v>10.0</v>
      </c>
      <c r="L544" s="14">
        <v>8.0</v>
      </c>
      <c r="M544" s="14">
        <v>24.0</v>
      </c>
      <c r="N544" s="14" t="s">
        <v>87</v>
      </c>
      <c r="O544" s="14">
        <v>1.0</v>
      </c>
      <c r="T544" s="14">
        <v>1.0</v>
      </c>
      <c r="U544" t="s">
        <v>11</v>
      </c>
      <c r="V544" t="s">
        <v>111</v>
      </c>
      <c r="W544" t="s">
        <v>2604</v>
      </c>
      <c r="X544" s="14">
        <v>5.0</v>
      </c>
      <c r="Y544" s="14" t="s">
        <v>2605</v>
      </c>
      <c r="Z544" s="14" t="s">
        <v>78</v>
      </c>
      <c r="AA544">
        <v>0.0</v>
      </c>
      <c r="AB544">
        <v>0.0</v>
      </c>
      <c r="AC544">
        <v>0.0</v>
      </c>
      <c r="AD544">
        <v>0.0</v>
      </c>
      <c r="AE544">
        <v>0.0</v>
      </c>
      <c r="AF544">
        <v>1.0</v>
      </c>
      <c r="AG544">
        <v>0.0</v>
      </c>
      <c r="AH544">
        <v>0.0</v>
      </c>
      <c r="AI544">
        <v>0.0</v>
      </c>
      <c r="AJ544">
        <v>0.0</v>
      </c>
      <c r="AK544" t="s">
        <v>97</v>
      </c>
      <c r="AL544">
        <v>1.0</v>
      </c>
      <c r="AM544">
        <v>1.0</v>
      </c>
      <c r="AN544" s="14">
        <v>10.0</v>
      </c>
      <c r="AO544" s="14" t="s">
        <v>2606</v>
      </c>
      <c r="AP544" t="s">
        <v>101</v>
      </c>
      <c r="AQ544" s="14">
        <v>8.0</v>
      </c>
      <c r="AR544" s="14" t="s">
        <v>2607</v>
      </c>
      <c r="AS544" s="14" t="s">
        <v>2608</v>
      </c>
      <c r="AT544" s="14" t="s">
        <v>2609</v>
      </c>
      <c r="AU544" s="14">
        <v>1.0</v>
      </c>
    </row>
    <row r="545">
      <c r="A545" s="14">
        <v>543.0</v>
      </c>
      <c r="B545">
        <v>1.0</v>
      </c>
      <c r="C545">
        <v>0.0</v>
      </c>
      <c r="D545">
        <v>0.0</v>
      </c>
      <c r="E545">
        <v>0.0</v>
      </c>
      <c r="F545">
        <v>1.0</v>
      </c>
      <c r="G545">
        <v>0.0</v>
      </c>
      <c r="H545" s="14">
        <v>31463.0</v>
      </c>
      <c r="I545" s="14">
        <v>32.0</v>
      </c>
      <c r="J545" s="14">
        <v>7.0</v>
      </c>
      <c r="K545" s="14">
        <v>0.0</v>
      </c>
      <c r="L545" s="14">
        <v>8.0</v>
      </c>
      <c r="M545" s="14">
        <v>1.0</v>
      </c>
      <c r="N545" s="14" t="s">
        <v>128</v>
      </c>
      <c r="O545" s="14">
        <v>1.0</v>
      </c>
      <c r="T545" s="14">
        <v>1.0</v>
      </c>
      <c r="U545" t="s">
        <v>515</v>
      </c>
      <c r="V545" t="s">
        <v>147</v>
      </c>
      <c r="W545" t="s">
        <v>1010</v>
      </c>
      <c r="X545" s="14">
        <v>5.0</v>
      </c>
      <c r="Z545" s="14" t="s">
        <v>114</v>
      </c>
      <c r="AA545">
        <v>0.0</v>
      </c>
      <c r="AB545">
        <v>0.0</v>
      </c>
      <c r="AC545">
        <v>0.0</v>
      </c>
      <c r="AD545">
        <v>1.0</v>
      </c>
      <c r="AE545">
        <v>0.0</v>
      </c>
      <c r="AF545">
        <v>1.0</v>
      </c>
      <c r="AG545">
        <v>0.0</v>
      </c>
      <c r="AH545">
        <v>0.0</v>
      </c>
      <c r="AI545">
        <v>0.0</v>
      </c>
      <c r="AJ545">
        <v>0.0</v>
      </c>
      <c r="AK545" t="s">
        <v>97</v>
      </c>
      <c r="AL545">
        <v>2.0</v>
      </c>
      <c r="AM545">
        <v>3.0</v>
      </c>
      <c r="AN545" s="14">
        <v>10.0</v>
      </c>
      <c r="AO545" s="14" t="s">
        <v>2610</v>
      </c>
      <c r="AP545" t="s">
        <v>101</v>
      </c>
      <c r="AQ545" s="14">
        <v>9.0</v>
      </c>
      <c r="AR545" s="14" t="s">
        <v>2611</v>
      </c>
      <c r="AS545" s="14" t="s">
        <v>2612</v>
      </c>
      <c r="AT545" s="14" t="s">
        <v>2613</v>
      </c>
      <c r="AU545" s="14">
        <v>0.0</v>
      </c>
    </row>
    <row r="546">
      <c r="A546" s="14">
        <v>544.0</v>
      </c>
      <c r="B546">
        <v>0.0</v>
      </c>
      <c r="C546">
        <v>1.0</v>
      </c>
      <c r="D546">
        <v>0.0</v>
      </c>
      <c r="E546">
        <v>1.0</v>
      </c>
      <c r="F546">
        <v>1.0</v>
      </c>
      <c r="G546">
        <v>0.0</v>
      </c>
      <c r="H546" s="14">
        <v>32088.0</v>
      </c>
      <c r="I546" s="14">
        <v>30.0</v>
      </c>
      <c r="J546" s="14">
        <v>7.0</v>
      </c>
      <c r="K546" s="14">
        <v>45.0</v>
      </c>
      <c r="L546" s="14">
        <v>7.0</v>
      </c>
      <c r="M546" s="14">
        <v>6.0</v>
      </c>
      <c r="N546" s="14" t="s">
        <v>106</v>
      </c>
      <c r="O546" s="14">
        <v>0.0</v>
      </c>
      <c r="P546" s="14" t="s">
        <v>129</v>
      </c>
      <c r="R546" t="s">
        <v>129</v>
      </c>
      <c r="S546" t="s">
        <v>130</v>
      </c>
      <c r="T546" s="14">
        <v>1.0</v>
      </c>
      <c r="U546" t="s">
        <v>315</v>
      </c>
      <c r="V546" t="s">
        <v>75</v>
      </c>
      <c r="W546" t="s">
        <v>2614</v>
      </c>
      <c r="X546" s="14">
        <v>8.0</v>
      </c>
      <c r="Y546" s="14" t="s">
        <v>2615</v>
      </c>
      <c r="Z546" s="14" t="s">
        <v>114</v>
      </c>
      <c r="AA546">
        <v>0.0</v>
      </c>
      <c r="AB546">
        <v>0.0</v>
      </c>
      <c r="AC546">
        <v>0.0</v>
      </c>
      <c r="AD546">
        <v>1.0</v>
      </c>
      <c r="AE546">
        <v>0.0</v>
      </c>
      <c r="AF546">
        <v>0.0</v>
      </c>
      <c r="AG546">
        <v>0.0</v>
      </c>
      <c r="AH546">
        <v>0.0</v>
      </c>
      <c r="AI546">
        <v>0.0</v>
      </c>
      <c r="AJ546">
        <v>0.0</v>
      </c>
      <c r="AK546" t="s">
        <v>97</v>
      </c>
      <c r="AL546">
        <v>3.0</v>
      </c>
      <c r="AM546">
        <v>2.0</v>
      </c>
      <c r="AN546" s="14">
        <v>40.0</v>
      </c>
      <c r="AO546" s="14" t="s">
        <v>2616</v>
      </c>
      <c r="AP546" t="s">
        <v>101</v>
      </c>
      <c r="AQ546" s="14">
        <v>10.0</v>
      </c>
      <c r="AR546" s="14" t="s">
        <v>2617</v>
      </c>
      <c r="AU546" s="14">
        <v>0.0</v>
      </c>
    </row>
    <row r="547">
      <c r="A547" s="14">
        <v>545.0</v>
      </c>
      <c r="B547">
        <v>1.0</v>
      </c>
      <c r="C547">
        <v>0.0</v>
      </c>
      <c r="D547">
        <v>0.0</v>
      </c>
      <c r="E547">
        <v>0.0</v>
      </c>
      <c r="F547">
        <v>0.0</v>
      </c>
      <c r="G547">
        <v>0.0</v>
      </c>
      <c r="H547" s="14">
        <v>22447.0</v>
      </c>
      <c r="I547" s="14">
        <v>57.0</v>
      </c>
      <c r="J547" s="14">
        <v>8.0</v>
      </c>
      <c r="K547" s="14">
        <v>120.0</v>
      </c>
      <c r="L547" s="14">
        <v>2.0</v>
      </c>
      <c r="M547" s="14">
        <v>25.0</v>
      </c>
      <c r="N547" s="14" t="s">
        <v>405</v>
      </c>
      <c r="O547" s="14">
        <v>1.0</v>
      </c>
      <c r="T547" s="14">
        <v>1.0</v>
      </c>
      <c r="U547" t="s">
        <v>315</v>
      </c>
      <c r="V547" t="s">
        <v>75</v>
      </c>
      <c r="W547" t="s">
        <v>457</v>
      </c>
      <c r="X547" s="14">
        <v>25.0</v>
      </c>
      <c r="Y547" s="14" t="s">
        <v>2618</v>
      </c>
      <c r="Z547" s="14" t="s">
        <v>114</v>
      </c>
      <c r="AA547">
        <v>1.0</v>
      </c>
      <c r="AB547">
        <v>0.0</v>
      </c>
      <c r="AC547">
        <v>1.0</v>
      </c>
      <c r="AD547">
        <v>0.0</v>
      </c>
      <c r="AE547">
        <v>0.0</v>
      </c>
      <c r="AF547">
        <v>0.0</v>
      </c>
      <c r="AG547">
        <v>0.0</v>
      </c>
      <c r="AH547">
        <v>1.0</v>
      </c>
      <c r="AI547">
        <v>0.0</v>
      </c>
      <c r="AJ547">
        <v>0.0</v>
      </c>
      <c r="AK547" t="s">
        <v>116</v>
      </c>
      <c r="AL547">
        <v>20.0</v>
      </c>
      <c r="AM547">
        <v>5.0</v>
      </c>
      <c r="AN547" s="14">
        <v>15.0</v>
      </c>
      <c r="AO547" s="14" t="s">
        <v>2619</v>
      </c>
      <c r="AP547" t="s">
        <v>2620</v>
      </c>
      <c r="AQ547" s="14">
        <v>10.0</v>
      </c>
      <c r="AR547" s="14" t="s">
        <v>102</v>
      </c>
      <c r="AS547" s="14" t="s">
        <v>2621</v>
      </c>
      <c r="AT547" s="14" t="s">
        <v>154</v>
      </c>
      <c r="AU547" s="14">
        <v>1.0</v>
      </c>
    </row>
    <row r="548" hidden="1">
      <c r="A548" s="14">
        <v>546.0</v>
      </c>
      <c r="B548">
        <v>1.0</v>
      </c>
      <c r="C548">
        <v>0.0</v>
      </c>
      <c r="D548">
        <v>0.0</v>
      </c>
      <c r="E548">
        <v>0.0</v>
      </c>
      <c r="F548">
        <v>1.0</v>
      </c>
      <c r="G548">
        <v>0.0</v>
      </c>
      <c r="H548" s="14">
        <v>29693.0</v>
      </c>
      <c r="I548" s="14">
        <v>37.0</v>
      </c>
      <c r="J548" s="14">
        <v>6.0</v>
      </c>
      <c r="K548" s="14">
        <v>15.0</v>
      </c>
      <c r="L548" s="14">
        <v>10.0</v>
      </c>
      <c r="M548" s="14">
        <v>3.0</v>
      </c>
      <c r="N548" s="14" t="s">
        <v>128</v>
      </c>
      <c r="O548" s="14">
        <v>1.0</v>
      </c>
      <c r="T548" s="14">
        <v>1.0</v>
      </c>
      <c r="U548" t="s">
        <v>315</v>
      </c>
      <c r="V548" t="s">
        <v>111</v>
      </c>
      <c r="W548" t="s">
        <v>2622</v>
      </c>
      <c r="X548" s="14">
        <v>10.0</v>
      </c>
      <c r="Y548" s="14" t="s">
        <v>2623</v>
      </c>
      <c r="Z548" s="14" t="s">
        <v>236</v>
      </c>
      <c r="AA548">
        <v>0.0</v>
      </c>
      <c r="AB548">
        <v>0.0</v>
      </c>
      <c r="AC548">
        <v>0.0</v>
      </c>
      <c r="AD548">
        <v>0.0</v>
      </c>
      <c r="AE548">
        <v>0.0</v>
      </c>
      <c r="AF548">
        <v>0.0</v>
      </c>
      <c r="AG548">
        <v>0.0</v>
      </c>
      <c r="AH548">
        <v>0.0</v>
      </c>
      <c r="AI548">
        <v>1.0</v>
      </c>
      <c r="AJ548">
        <v>0.0</v>
      </c>
      <c r="AP548" t="s">
        <v>292</v>
      </c>
      <c r="AQ548" s="14">
        <v>9.0</v>
      </c>
      <c r="AR548" s="14" t="s">
        <v>2624</v>
      </c>
      <c r="AS548" s="14" t="s">
        <v>2625</v>
      </c>
      <c r="AT548" s="14" t="s">
        <v>1723</v>
      </c>
      <c r="AU548" s="14">
        <v>0.0</v>
      </c>
    </row>
    <row r="549">
      <c r="A549" s="14">
        <v>547.0</v>
      </c>
      <c r="B549">
        <v>1.0</v>
      </c>
      <c r="C549">
        <v>0.0</v>
      </c>
      <c r="D549">
        <v>1.0</v>
      </c>
      <c r="E549">
        <v>0.0</v>
      </c>
      <c r="F549">
        <v>0.0</v>
      </c>
      <c r="G549">
        <v>1.0</v>
      </c>
      <c r="H549" s="14">
        <v>33012.0</v>
      </c>
      <c r="I549" s="14">
        <v>28.0</v>
      </c>
      <c r="J549" s="14">
        <v>6.0</v>
      </c>
      <c r="K549" s="14">
        <v>0.0</v>
      </c>
      <c r="L549" s="14">
        <v>10.0</v>
      </c>
      <c r="M549" s="14">
        <v>300.0</v>
      </c>
      <c r="N549" s="14" t="s">
        <v>120</v>
      </c>
      <c r="O549" s="14">
        <v>1.0</v>
      </c>
      <c r="T549" s="14">
        <v>1.0</v>
      </c>
      <c r="U549" t="s">
        <v>315</v>
      </c>
      <c r="V549" t="s">
        <v>1522</v>
      </c>
      <c r="W549" t="s">
        <v>374</v>
      </c>
      <c r="X549" s="14">
        <v>1.0</v>
      </c>
      <c r="Y549" s="14" t="s">
        <v>2627</v>
      </c>
      <c r="Z549" s="14" t="s">
        <v>114</v>
      </c>
      <c r="AA549">
        <v>0.0</v>
      </c>
      <c r="AB549">
        <v>0.0</v>
      </c>
      <c r="AC549">
        <v>1.0</v>
      </c>
      <c r="AD549">
        <v>1.0</v>
      </c>
      <c r="AE549">
        <v>0.0</v>
      </c>
      <c r="AF549">
        <v>0.0</v>
      </c>
      <c r="AG549">
        <v>0.0</v>
      </c>
      <c r="AH549">
        <v>0.0</v>
      </c>
      <c r="AI549">
        <v>0.0</v>
      </c>
      <c r="AJ549">
        <v>0.0</v>
      </c>
      <c r="AK549" t="s">
        <v>97</v>
      </c>
      <c r="AL549">
        <v>12.0</v>
      </c>
      <c r="AM549">
        <v>10.0</v>
      </c>
      <c r="AN549" s="14">
        <v>3.0</v>
      </c>
      <c r="AO549" s="14" t="s">
        <v>2628</v>
      </c>
      <c r="AP549" t="s">
        <v>101</v>
      </c>
      <c r="AQ549" s="14">
        <v>10.0</v>
      </c>
      <c r="AR549" s="14" t="s">
        <v>2629</v>
      </c>
      <c r="AS549" s="14" t="s">
        <v>2630</v>
      </c>
      <c r="AT549" s="14" t="s">
        <v>2631</v>
      </c>
      <c r="AU549" s="14">
        <v>1.0</v>
      </c>
    </row>
    <row r="550" hidden="1">
      <c r="A550" s="14">
        <v>548.0</v>
      </c>
      <c r="B550">
        <v>1.0</v>
      </c>
      <c r="C550">
        <v>1.0</v>
      </c>
      <c r="D550">
        <v>0.0</v>
      </c>
      <c r="E550">
        <v>1.0</v>
      </c>
      <c r="F550">
        <v>0.0</v>
      </c>
      <c r="G550">
        <v>0.0</v>
      </c>
      <c r="H550" s="14">
        <v>32295.0</v>
      </c>
      <c r="I550" s="14">
        <v>30.0</v>
      </c>
      <c r="J550" s="14">
        <v>7.0</v>
      </c>
      <c r="K550" s="14">
        <v>20.0</v>
      </c>
      <c r="L550" s="14">
        <v>10.0</v>
      </c>
      <c r="M550" s="14">
        <v>30.0</v>
      </c>
      <c r="N550" s="14" t="s">
        <v>291</v>
      </c>
      <c r="O550" s="14">
        <v>1.0</v>
      </c>
      <c r="T550" s="14">
        <v>1.0</v>
      </c>
      <c r="U550" t="s">
        <v>315</v>
      </c>
      <c r="V550" t="s">
        <v>111</v>
      </c>
      <c r="W550" t="s">
        <v>123</v>
      </c>
      <c r="X550" s="14">
        <v>2.0</v>
      </c>
      <c r="Y550" s="14" t="s">
        <v>2632</v>
      </c>
      <c r="Z550" s="14" t="s">
        <v>78</v>
      </c>
      <c r="AA550">
        <v>0.0</v>
      </c>
      <c r="AB550">
        <v>0.0</v>
      </c>
      <c r="AC550">
        <v>0.0</v>
      </c>
      <c r="AD550">
        <v>0.0</v>
      </c>
      <c r="AE550">
        <v>0.0</v>
      </c>
      <c r="AF550">
        <v>0.0</v>
      </c>
      <c r="AG550">
        <v>0.0</v>
      </c>
      <c r="AH550">
        <v>0.0</v>
      </c>
      <c r="AI550">
        <v>1.0</v>
      </c>
      <c r="AJ550">
        <v>0.0</v>
      </c>
      <c r="AP550" t="s">
        <v>101</v>
      </c>
      <c r="AQ550" s="14">
        <v>5.0</v>
      </c>
      <c r="AR550" s="14" t="s">
        <v>2633</v>
      </c>
      <c r="AS550" s="14" t="s">
        <v>2634</v>
      </c>
      <c r="AT550" s="14" t="s">
        <v>2635</v>
      </c>
      <c r="AU550" s="14">
        <v>0.0</v>
      </c>
    </row>
    <row r="551">
      <c r="A551" s="14">
        <v>549.0</v>
      </c>
      <c r="B551">
        <v>0.0</v>
      </c>
      <c r="C551">
        <v>1.0</v>
      </c>
      <c r="D551">
        <v>0.0</v>
      </c>
      <c r="E551">
        <v>0.0</v>
      </c>
      <c r="F551">
        <v>0.0</v>
      </c>
      <c r="G551">
        <v>0.0</v>
      </c>
      <c r="H551" s="14">
        <v>33183.0</v>
      </c>
      <c r="I551" s="14">
        <v>27.0</v>
      </c>
      <c r="J551" s="14">
        <v>6.0</v>
      </c>
      <c r="K551" s="14">
        <v>10.0</v>
      </c>
      <c r="L551" s="14">
        <v>6.0</v>
      </c>
      <c r="M551" s="14">
        <v>4.0</v>
      </c>
      <c r="N551" s="14" t="s">
        <v>134</v>
      </c>
      <c r="O551" s="14">
        <v>1.0</v>
      </c>
      <c r="T551" s="14">
        <v>1.0</v>
      </c>
      <c r="U551" t="s">
        <v>315</v>
      </c>
      <c r="V551" t="s">
        <v>122</v>
      </c>
      <c r="W551" t="s">
        <v>123</v>
      </c>
      <c r="X551" s="14">
        <v>10.0</v>
      </c>
      <c r="Y551" s="14" t="s">
        <v>2636</v>
      </c>
      <c r="Z551" s="14" t="s">
        <v>78</v>
      </c>
      <c r="AA551">
        <v>0.0</v>
      </c>
      <c r="AB551">
        <v>0.0</v>
      </c>
      <c r="AC551">
        <v>0.0</v>
      </c>
      <c r="AD551">
        <v>0.0</v>
      </c>
      <c r="AE551">
        <v>0.0</v>
      </c>
      <c r="AF551">
        <v>1.0</v>
      </c>
      <c r="AG551">
        <v>0.0</v>
      </c>
      <c r="AH551">
        <v>0.0</v>
      </c>
      <c r="AI551">
        <v>0.0</v>
      </c>
      <c r="AJ551">
        <v>0.0</v>
      </c>
      <c r="AK551" t="s">
        <v>116</v>
      </c>
      <c r="AL551">
        <v>2.0</v>
      </c>
      <c r="AM551">
        <v>3.0</v>
      </c>
      <c r="AN551" s="14">
        <v>4.0</v>
      </c>
      <c r="AO551" s="14" t="s">
        <v>2637</v>
      </c>
      <c r="AP551" t="s">
        <v>101</v>
      </c>
      <c r="AQ551" s="14">
        <v>9.0</v>
      </c>
      <c r="AR551" s="14" t="s">
        <v>2638</v>
      </c>
      <c r="AS551" s="14" t="s">
        <v>2639</v>
      </c>
      <c r="AT551" s="14" t="s">
        <v>154</v>
      </c>
      <c r="AU551" s="14">
        <v>1.0</v>
      </c>
    </row>
    <row r="552">
      <c r="A552" s="14">
        <v>550.0</v>
      </c>
      <c r="B552">
        <v>0.0</v>
      </c>
      <c r="C552">
        <v>1.0</v>
      </c>
      <c r="D552">
        <v>0.0</v>
      </c>
      <c r="E552">
        <v>1.0</v>
      </c>
      <c r="F552">
        <v>0.0</v>
      </c>
      <c r="G552">
        <v>0.0</v>
      </c>
      <c r="H552" s="14">
        <v>30539.0</v>
      </c>
      <c r="I552" s="14">
        <v>35.0</v>
      </c>
      <c r="J552" s="14">
        <v>7.0</v>
      </c>
      <c r="K552" s="14">
        <v>30.0</v>
      </c>
      <c r="L552" s="14">
        <v>8.0</v>
      </c>
      <c r="M552" s="14">
        <v>4.0</v>
      </c>
      <c r="N552" s="14" t="s">
        <v>405</v>
      </c>
      <c r="O552" s="14">
        <v>0.0</v>
      </c>
      <c r="P552" s="14" t="s">
        <v>89</v>
      </c>
      <c r="R552" t="s">
        <v>89</v>
      </c>
      <c r="S552" t="s">
        <v>90</v>
      </c>
      <c r="T552" s="14">
        <v>1.0</v>
      </c>
      <c r="U552" t="s">
        <v>315</v>
      </c>
      <c r="V552" t="s">
        <v>111</v>
      </c>
      <c r="W552" t="s">
        <v>123</v>
      </c>
      <c r="X552" s="14">
        <v>7.0</v>
      </c>
      <c r="Y552" s="14" t="s">
        <v>301</v>
      </c>
      <c r="Z552" s="14" t="s">
        <v>114</v>
      </c>
      <c r="AA552">
        <v>0.0</v>
      </c>
      <c r="AB552">
        <v>0.0</v>
      </c>
      <c r="AC552">
        <v>0.0</v>
      </c>
      <c r="AD552">
        <v>1.0</v>
      </c>
      <c r="AE552">
        <v>0.0</v>
      </c>
      <c r="AF552">
        <v>1.0</v>
      </c>
      <c r="AG552">
        <v>0.0</v>
      </c>
      <c r="AH552">
        <v>0.0</v>
      </c>
      <c r="AI552">
        <v>0.0</v>
      </c>
      <c r="AJ552">
        <v>0.0</v>
      </c>
      <c r="AK552" t="s">
        <v>79</v>
      </c>
      <c r="AL552">
        <v>3.0</v>
      </c>
      <c r="AM552">
        <v>2.0</v>
      </c>
      <c r="AN552" s="14">
        <v>8.0</v>
      </c>
      <c r="AO552" s="14" t="s">
        <v>2640</v>
      </c>
      <c r="AP552" t="s">
        <v>2641</v>
      </c>
      <c r="AQ552" s="14">
        <v>9.0</v>
      </c>
      <c r="AR552" s="14" t="s">
        <v>2642</v>
      </c>
      <c r="AS552" s="14" t="s">
        <v>2643</v>
      </c>
      <c r="AU552" s="14">
        <v>0.0</v>
      </c>
    </row>
    <row r="553" hidden="1">
      <c r="A553" s="14">
        <v>551.0</v>
      </c>
      <c r="B553">
        <v>0.0</v>
      </c>
      <c r="C553">
        <v>1.0</v>
      </c>
      <c r="D553">
        <v>0.0</v>
      </c>
      <c r="E553">
        <v>0.0</v>
      </c>
      <c r="F553">
        <v>1.0</v>
      </c>
      <c r="G553">
        <v>0.0</v>
      </c>
      <c r="H553" s="14">
        <v>32693.0</v>
      </c>
      <c r="I553" s="14">
        <v>29.0</v>
      </c>
      <c r="J553" s="14">
        <v>6.0</v>
      </c>
      <c r="K553" s="14">
        <v>60.0</v>
      </c>
      <c r="L553" s="14">
        <v>5.0</v>
      </c>
      <c r="M553" s="14">
        <v>30.0</v>
      </c>
      <c r="N553" s="14" t="s">
        <v>120</v>
      </c>
      <c r="O553" s="14">
        <v>1.0</v>
      </c>
      <c r="T553" s="14">
        <v>1.0</v>
      </c>
      <c r="U553" t="s">
        <v>315</v>
      </c>
      <c r="V553" t="s">
        <v>75</v>
      </c>
      <c r="W553" t="s">
        <v>123</v>
      </c>
      <c r="X553" s="14">
        <v>8.0</v>
      </c>
      <c r="Y553" s="14" t="s">
        <v>2644</v>
      </c>
      <c r="Z553" s="14" t="s">
        <v>78</v>
      </c>
      <c r="AA553">
        <v>0.0</v>
      </c>
      <c r="AB553">
        <v>0.0</v>
      </c>
      <c r="AC553">
        <v>0.0</v>
      </c>
      <c r="AD553">
        <v>0.0</v>
      </c>
      <c r="AE553">
        <v>0.0</v>
      </c>
      <c r="AF553">
        <v>0.0</v>
      </c>
      <c r="AG553">
        <v>0.0</v>
      </c>
      <c r="AH553">
        <v>0.0</v>
      </c>
      <c r="AI553">
        <v>1.0</v>
      </c>
      <c r="AJ553">
        <v>0.0</v>
      </c>
      <c r="AP553" t="s">
        <v>101</v>
      </c>
      <c r="AQ553" s="14">
        <v>8.0</v>
      </c>
      <c r="AR553" s="14" t="s">
        <v>2645</v>
      </c>
      <c r="AS553" s="14" t="s">
        <v>2646</v>
      </c>
      <c r="AT553" s="14" t="s">
        <v>2647</v>
      </c>
      <c r="AU553" s="14">
        <v>1.0</v>
      </c>
    </row>
    <row r="554">
      <c r="A554" s="14">
        <v>552.0</v>
      </c>
      <c r="B554">
        <v>1.0</v>
      </c>
      <c r="C554">
        <v>0.0</v>
      </c>
      <c r="D554">
        <v>0.0</v>
      </c>
      <c r="E554">
        <v>0.0</v>
      </c>
      <c r="F554">
        <v>1.0</v>
      </c>
      <c r="G554">
        <v>0.0</v>
      </c>
      <c r="H554" s="14">
        <v>28956.0</v>
      </c>
      <c r="I554" s="14">
        <v>39.0</v>
      </c>
      <c r="J554" s="14">
        <v>6.0</v>
      </c>
      <c r="K554" s="14">
        <v>40.0</v>
      </c>
      <c r="L554" s="14">
        <v>12.0</v>
      </c>
      <c r="M554" s="14">
        <v>2.0</v>
      </c>
      <c r="N554" s="14" t="s">
        <v>167</v>
      </c>
      <c r="O554" s="14">
        <v>0.0</v>
      </c>
      <c r="P554" s="14" t="s">
        <v>129</v>
      </c>
      <c r="R554" t="s">
        <v>129</v>
      </c>
      <c r="S554" t="s">
        <v>130</v>
      </c>
      <c r="T554" s="14">
        <v>1.0</v>
      </c>
      <c r="U554" t="s">
        <v>315</v>
      </c>
      <c r="V554" t="s">
        <v>75</v>
      </c>
      <c r="W554" t="s">
        <v>123</v>
      </c>
      <c r="X554" s="14">
        <v>15.0</v>
      </c>
      <c r="Y554" s="14" t="s">
        <v>2648</v>
      </c>
      <c r="Z554" s="14" t="s">
        <v>96</v>
      </c>
      <c r="AA554">
        <v>0.0</v>
      </c>
      <c r="AB554">
        <v>0.0</v>
      </c>
      <c r="AC554">
        <v>1.0</v>
      </c>
      <c r="AD554">
        <v>0.0</v>
      </c>
      <c r="AE554">
        <v>0.0</v>
      </c>
      <c r="AF554">
        <v>0.0</v>
      </c>
      <c r="AG554">
        <v>0.0</v>
      </c>
      <c r="AH554">
        <v>0.0</v>
      </c>
      <c r="AI554">
        <v>0.0</v>
      </c>
      <c r="AJ554">
        <v>0.0</v>
      </c>
      <c r="AK554" t="s">
        <v>97</v>
      </c>
      <c r="AL554">
        <v>4.0</v>
      </c>
      <c r="AM554">
        <v>4.0</v>
      </c>
      <c r="AN554" s="14">
        <v>5.0</v>
      </c>
      <c r="AO554" s="14" t="s">
        <v>2649</v>
      </c>
      <c r="AP554" t="s">
        <v>101</v>
      </c>
      <c r="AQ554" s="14">
        <v>10.0</v>
      </c>
      <c r="AR554" s="14" t="s">
        <v>2650</v>
      </c>
      <c r="AS554" s="14" t="s">
        <v>2651</v>
      </c>
      <c r="AT554" s="14" t="s">
        <v>2652</v>
      </c>
      <c r="AU554" s="14">
        <v>0.0</v>
      </c>
    </row>
    <row r="555">
      <c r="A555" s="14">
        <v>553.0</v>
      </c>
      <c r="B555">
        <v>0.0</v>
      </c>
      <c r="C555">
        <v>1.0</v>
      </c>
      <c r="D555">
        <v>0.0</v>
      </c>
      <c r="E555">
        <v>1.0</v>
      </c>
      <c r="F555">
        <v>1.0</v>
      </c>
      <c r="G555">
        <v>0.0</v>
      </c>
      <c r="H555" s="14">
        <v>30258.0</v>
      </c>
      <c r="I555" s="14">
        <v>35.0</v>
      </c>
      <c r="J555" s="14">
        <v>6.0</v>
      </c>
      <c r="K555" s="14">
        <v>70.0</v>
      </c>
      <c r="L555" s="14">
        <v>10.0</v>
      </c>
      <c r="M555" s="14">
        <v>12.0</v>
      </c>
      <c r="N555" s="14" t="s">
        <v>167</v>
      </c>
      <c r="O555" s="14">
        <v>0.0</v>
      </c>
      <c r="P555" s="14" t="s">
        <v>129</v>
      </c>
      <c r="R555" t="s">
        <v>129</v>
      </c>
      <c r="S555" t="s">
        <v>135</v>
      </c>
      <c r="T555" s="14">
        <v>1.0</v>
      </c>
      <c r="U555" t="s">
        <v>315</v>
      </c>
      <c r="V555" t="s">
        <v>111</v>
      </c>
      <c r="W555" t="s">
        <v>123</v>
      </c>
      <c r="X555" s="14">
        <v>10.0</v>
      </c>
      <c r="Y555" s="14" t="s">
        <v>2653</v>
      </c>
      <c r="Z555" s="14" t="s">
        <v>78</v>
      </c>
      <c r="AA555">
        <v>0.0</v>
      </c>
      <c r="AB555">
        <v>0.0</v>
      </c>
      <c r="AC555">
        <v>0.0</v>
      </c>
      <c r="AD555">
        <v>1.0</v>
      </c>
      <c r="AE555">
        <v>0.0</v>
      </c>
      <c r="AF555">
        <v>0.0</v>
      </c>
      <c r="AG555">
        <v>0.0</v>
      </c>
      <c r="AH555">
        <v>0.0</v>
      </c>
      <c r="AI555">
        <v>0.0</v>
      </c>
      <c r="AJ555">
        <v>1.0</v>
      </c>
      <c r="AK555" t="s">
        <v>97</v>
      </c>
      <c r="AL555">
        <v>6.0</v>
      </c>
      <c r="AM555">
        <v>4.0</v>
      </c>
      <c r="AN555" s="14">
        <v>20.0</v>
      </c>
      <c r="AO555" s="14" t="s">
        <v>2654</v>
      </c>
      <c r="AP555" t="s">
        <v>2655</v>
      </c>
      <c r="AQ555" s="14">
        <v>10.0</v>
      </c>
      <c r="AR555" s="14" t="s">
        <v>2656</v>
      </c>
      <c r="AS555" s="14" t="s">
        <v>2657</v>
      </c>
      <c r="AT555" s="14" t="s">
        <v>2658</v>
      </c>
      <c r="AU555" s="14">
        <v>1.0</v>
      </c>
    </row>
    <row r="556">
      <c r="A556" s="14">
        <v>554.0</v>
      </c>
      <c r="B556">
        <v>0.0</v>
      </c>
      <c r="C556">
        <v>1.0</v>
      </c>
      <c r="D556">
        <v>0.0</v>
      </c>
      <c r="E556">
        <v>0.0</v>
      </c>
      <c r="F556">
        <v>0.0</v>
      </c>
      <c r="G556">
        <v>0.0</v>
      </c>
      <c r="H556" s="14">
        <v>33056.0</v>
      </c>
      <c r="I556" s="14">
        <v>28.0</v>
      </c>
      <c r="J556" s="14">
        <v>8.0</v>
      </c>
      <c r="K556" s="14">
        <v>0.0</v>
      </c>
      <c r="L556" s="14">
        <v>12.0</v>
      </c>
      <c r="M556" s="14">
        <v>15.0</v>
      </c>
      <c r="N556" s="14" t="s">
        <v>70</v>
      </c>
      <c r="O556" s="14">
        <v>0.0</v>
      </c>
      <c r="P556" s="14" t="s">
        <v>89</v>
      </c>
      <c r="R556" t="s">
        <v>89</v>
      </c>
      <c r="S556" t="s">
        <v>130</v>
      </c>
      <c r="T556" s="14">
        <v>1.0</v>
      </c>
      <c r="U556" t="s">
        <v>224</v>
      </c>
      <c r="V556" t="s">
        <v>122</v>
      </c>
      <c r="W556" t="s">
        <v>407</v>
      </c>
      <c r="X556" s="14">
        <v>5.0</v>
      </c>
      <c r="Y556" s="14" t="s">
        <v>2659</v>
      </c>
      <c r="Z556" s="14" t="s">
        <v>114</v>
      </c>
      <c r="AA556">
        <v>0.0</v>
      </c>
      <c r="AB556">
        <v>0.0</v>
      </c>
      <c r="AC556">
        <v>0.0</v>
      </c>
      <c r="AD556">
        <v>0.0</v>
      </c>
      <c r="AE556">
        <v>1.0</v>
      </c>
      <c r="AF556">
        <v>0.0</v>
      </c>
      <c r="AG556">
        <v>0.0</v>
      </c>
      <c r="AH556">
        <v>0.0</v>
      </c>
      <c r="AI556">
        <v>0.0</v>
      </c>
      <c r="AJ556">
        <v>0.0</v>
      </c>
      <c r="AK556" t="s">
        <v>237</v>
      </c>
      <c r="AL556">
        <v>4.0</v>
      </c>
      <c r="AM556">
        <v>2.0</v>
      </c>
      <c r="AN556" s="14">
        <v>5.0</v>
      </c>
      <c r="AO556" s="14" t="s">
        <v>2660</v>
      </c>
      <c r="AP556" t="s">
        <v>101</v>
      </c>
      <c r="AQ556" s="14">
        <v>10.0</v>
      </c>
      <c r="AR556" s="14" t="s">
        <v>2661</v>
      </c>
      <c r="AS556" s="14" t="s">
        <v>2662</v>
      </c>
      <c r="AT556" s="14" t="s">
        <v>2663</v>
      </c>
      <c r="AU556" s="14">
        <v>0.0</v>
      </c>
    </row>
    <row r="557">
      <c r="A557" s="14">
        <v>555.0</v>
      </c>
      <c r="B557">
        <v>1.0</v>
      </c>
      <c r="C557">
        <v>0.0</v>
      </c>
      <c r="D557">
        <v>0.0</v>
      </c>
      <c r="E557">
        <v>0.0</v>
      </c>
      <c r="F557">
        <v>0.0</v>
      </c>
      <c r="G557">
        <v>0.0</v>
      </c>
      <c r="H557" s="14">
        <v>23508.0</v>
      </c>
      <c r="I557" s="14">
        <v>54.0</v>
      </c>
      <c r="J557" s="14">
        <v>6.0</v>
      </c>
      <c r="K557" s="14">
        <v>95.0</v>
      </c>
      <c r="L557" s="14">
        <v>8.0</v>
      </c>
      <c r="M557" s="14">
        <v>25.0</v>
      </c>
      <c r="N557" s="14" t="s">
        <v>291</v>
      </c>
      <c r="O557" s="14">
        <v>1.0</v>
      </c>
      <c r="T557" s="14">
        <v>1.0</v>
      </c>
      <c r="U557" t="s">
        <v>224</v>
      </c>
      <c r="V557" t="s">
        <v>111</v>
      </c>
      <c r="W557" t="s">
        <v>228</v>
      </c>
      <c r="X557" s="14">
        <v>10.0</v>
      </c>
      <c r="Y557" s="14" t="s">
        <v>2664</v>
      </c>
      <c r="Z557" s="14" t="s">
        <v>114</v>
      </c>
      <c r="AA557">
        <v>0.0</v>
      </c>
      <c r="AB557">
        <v>0.0</v>
      </c>
      <c r="AC557">
        <v>1.0</v>
      </c>
      <c r="AD557">
        <v>0.0</v>
      </c>
      <c r="AE557">
        <v>0.0</v>
      </c>
      <c r="AF557">
        <v>0.0</v>
      </c>
      <c r="AG557">
        <v>0.0</v>
      </c>
      <c r="AH557">
        <v>0.0</v>
      </c>
      <c r="AI557">
        <v>0.0</v>
      </c>
      <c r="AJ557">
        <v>0.0</v>
      </c>
      <c r="AK557" t="s">
        <v>237</v>
      </c>
      <c r="AL557">
        <v>3.0</v>
      </c>
      <c r="AM557">
        <v>6.0</v>
      </c>
      <c r="AN557" s="14">
        <v>25.0</v>
      </c>
      <c r="AO557" s="14" t="s">
        <v>2665</v>
      </c>
      <c r="AP557" t="s">
        <v>84</v>
      </c>
      <c r="AQ557" s="14">
        <v>9.0</v>
      </c>
      <c r="AR557" s="14" t="s">
        <v>2666</v>
      </c>
      <c r="AS557" s="14" t="s">
        <v>787</v>
      </c>
      <c r="AT557" s="14" t="s">
        <v>2667</v>
      </c>
      <c r="AU557" s="14">
        <v>0.0</v>
      </c>
    </row>
    <row r="558">
      <c r="A558" s="14">
        <v>556.0</v>
      </c>
      <c r="B558">
        <v>1.0</v>
      </c>
      <c r="C558">
        <v>0.0</v>
      </c>
      <c r="D558">
        <v>1.0</v>
      </c>
      <c r="E558">
        <v>0.0</v>
      </c>
      <c r="F558">
        <v>1.0</v>
      </c>
      <c r="G558">
        <v>0.0</v>
      </c>
      <c r="H558" s="14">
        <v>29547.0</v>
      </c>
      <c r="I558" s="14">
        <v>37.0</v>
      </c>
      <c r="J558" s="14">
        <v>6.0</v>
      </c>
      <c r="K558" s="14">
        <v>30.0</v>
      </c>
      <c r="L558" s="14">
        <v>10.0</v>
      </c>
      <c r="M558" s="14">
        <v>10.0</v>
      </c>
      <c r="N558" s="14" t="s">
        <v>134</v>
      </c>
      <c r="O558" s="14">
        <v>0.0</v>
      </c>
      <c r="P558" s="14" t="s">
        <v>108</v>
      </c>
      <c r="R558" t="s">
        <v>108</v>
      </c>
      <c r="S558" t="s">
        <v>135</v>
      </c>
      <c r="T558" s="14">
        <v>1.0</v>
      </c>
      <c r="U558" t="s">
        <v>195</v>
      </c>
      <c r="V558" t="s">
        <v>207</v>
      </c>
      <c r="W558" t="s">
        <v>228</v>
      </c>
      <c r="X558" s="14">
        <v>12.0</v>
      </c>
      <c r="Y558" s="14" t="s">
        <v>2668</v>
      </c>
      <c r="Z558" s="14" t="s">
        <v>96</v>
      </c>
      <c r="AA558">
        <v>0.0</v>
      </c>
      <c r="AB558">
        <v>0.0</v>
      </c>
      <c r="AC558">
        <v>0.0</v>
      </c>
      <c r="AD558">
        <v>1.0</v>
      </c>
      <c r="AE558">
        <v>0.0</v>
      </c>
      <c r="AF558">
        <v>0.0</v>
      </c>
      <c r="AG558">
        <v>0.0</v>
      </c>
      <c r="AH558">
        <v>0.0</v>
      </c>
      <c r="AI558">
        <v>0.0</v>
      </c>
      <c r="AJ558">
        <v>0.0</v>
      </c>
      <c r="AK558" t="s">
        <v>97</v>
      </c>
      <c r="AL558">
        <v>6.0</v>
      </c>
      <c r="AM558">
        <v>6.0</v>
      </c>
      <c r="AN558" s="14">
        <v>3.0</v>
      </c>
      <c r="AO558" s="14" t="s">
        <v>2669</v>
      </c>
      <c r="AP558" t="s">
        <v>101</v>
      </c>
      <c r="AQ558" s="14">
        <v>10.0</v>
      </c>
      <c r="AR558" s="14" t="s">
        <v>2670</v>
      </c>
      <c r="AS558" s="14" t="s">
        <v>540</v>
      </c>
      <c r="AT558" s="14" t="s">
        <v>2671</v>
      </c>
      <c r="AU558" s="14">
        <v>1.0</v>
      </c>
    </row>
    <row r="559">
      <c r="A559" s="14">
        <v>557.0</v>
      </c>
      <c r="B559">
        <v>1.0</v>
      </c>
      <c r="C559">
        <v>0.0</v>
      </c>
      <c r="D559">
        <v>0.0</v>
      </c>
      <c r="E559">
        <v>1.0</v>
      </c>
      <c r="F559">
        <v>1.0</v>
      </c>
      <c r="G559">
        <v>0.0</v>
      </c>
      <c r="H559" s="14">
        <v>30965.0</v>
      </c>
      <c r="I559" s="14">
        <v>33.0</v>
      </c>
      <c r="J559" s="14">
        <v>8.0</v>
      </c>
      <c r="K559" s="14">
        <v>0.0</v>
      </c>
      <c r="L559" s="14">
        <v>14.0</v>
      </c>
      <c r="M559" s="14">
        <v>20.0</v>
      </c>
      <c r="N559" s="14" t="s">
        <v>70</v>
      </c>
      <c r="O559" s="14">
        <v>1.0</v>
      </c>
      <c r="T559" s="14">
        <v>0.0</v>
      </c>
      <c r="Z559" s="14" t="s">
        <v>236</v>
      </c>
      <c r="AA559">
        <v>0.0</v>
      </c>
      <c r="AB559">
        <v>0.0</v>
      </c>
      <c r="AC559">
        <v>0.0</v>
      </c>
      <c r="AD559">
        <v>1.0</v>
      </c>
      <c r="AE559">
        <v>0.0</v>
      </c>
      <c r="AF559">
        <v>0.0</v>
      </c>
      <c r="AG559">
        <v>0.0</v>
      </c>
      <c r="AH559">
        <v>0.0</v>
      </c>
      <c r="AI559">
        <v>0.0</v>
      </c>
      <c r="AJ559">
        <v>0.0</v>
      </c>
      <c r="AK559" t="s">
        <v>97</v>
      </c>
      <c r="AL559">
        <v>6.0</v>
      </c>
      <c r="AM559">
        <v>10.0</v>
      </c>
      <c r="AN559" s="14">
        <v>12.0</v>
      </c>
      <c r="AO559" s="14" t="s">
        <v>2672</v>
      </c>
      <c r="AP559" t="s">
        <v>84</v>
      </c>
      <c r="AQ559" s="14">
        <v>9.0</v>
      </c>
      <c r="AR559" s="14" t="s">
        <v>2673</v>
      </c>
      <c r="AS559" s="14" t="s">
        <v>2674</v>
      </c>
      <c r="AT559" s="14" t="s">
        <v>2675</v>
      </c>
      <c r="AU559" s="14">
        <v>1.0</v>
      </c>
    </row>
    <row r="560">
      <c r="A560" s="14">
        <v>558.0</v>
      </c>
      <c r="B560">
        <v>0.0</v>
      </c>
      <c r="C560">
        <v>1.0</v>
      </c>
      <c r="D560">
        <v>0.0</v>
      </c>
      <c r="E560">
        <v>0.0</v>
      </c>
      <c r="F560">
        <v>0.0</v>
      </c>
      <c r="G560">
        <v>0.0</v>
      </c>
      <c r="H560" s="14">
        <v>29954.0</v>
      </c>
      <c r="I560" s="14">
        <v>36.0</v>
      </c>
      <c r="J560" s="14">
        <v>8.0</v>
      </c>
      <c r="K560" s="14">
        <v>8.0</v>
      </c>
      <c r="L560" s="14">
        <v>1.0</v>
      </c>
      <c r="M560" s="14">
        <v>5.0</v>
      </c>
      <c r="N560" s="14" t="s">
        <v>167</v>
      </c>
      <c r="O560" s="14">
        <v>1.0</v>
      </c>
      <c r="T560" s="14">
        <v>1.0</v>
      </c>
      <c r="U560" t="s">
        <v>36</v>
      </c>
      <c r="V560" t="s">
        <v>147</v>
      </c>
      <c r="W560" t="s">
        <v>123</v>
      </c>
      <c r="X560" s="14">
        <v>15.0</v>
      </c>
      <c r="Y560" s="14" t="s">
        <v>2676</v>
      </c>
      <c r="Z560" s="14" t="s">
        <v>96</v>
      </c>
      <c r="AA560">
        <v>0.0</v>
      </c>
      <c r="AB560">
        <v>0.0</v>
      </c>
      <c r="AC560">
        <v>0.0</v>
      </c>
      <c r="AD560">
        <v>1.0</v>
      </c>
      <c r="AE560">
        <v>0.0</v>
      </c>
      <c r="AF560">
        <v>0.0</v>
      </c>
      <c r="AG560">
        <v>0.0</v>
      </c>
      <c r="AH560">
        <v>0.0</v>
      </c>
      <c r="AI560">
        <v>0.0</v>
      </c>
      <c r="AJ560">
        <v>0.0</v>
      </c>
      <c r="AK560" t="s">
        <v>97</v>
      </c>
      <c r="AL560">
        <v>6.0</v>
      </c>
      <c r="AM560">
        <v>3.0</v>
      </c>
      <c r="AN560" s="14">
        <v>40.0</v>
      </c>
      <c r="AO560" s="14" t="s">
        <v>2677</v>
      </c>
      <c r="AP560" t="s">
        <v>101</v>
      </c>
      <c r="AQ560" s="14">
        <v>10.0</v>
      </c>
      <c r="AR560" s="14" t="s">
        <v>2678</v>
      </c>
      <c r="AS560" s="14" t="s">
        <v>2679</v>
      </c>
      <c r="AT560" s="14" t="s">
        <v>420</v>
      </c>
      <c r="AU560" s="14">
        <v>1.0</v>
      </c>
    </row>
    <row r="561">
      <c r="A561" s="14">
        <v>559.0</v>
      </c>
      <c r="B561">
        <v>1.0</v>
      </c>
      <c r="C561">
        <v>1.0</v>
      </c>
      <c r="D561">
        <v>0.0</v>
      </c>
      <c r="E561">
        <v>0.0</v>
      </c>
      <c r="F561">
        <v>1.0</v>
      </c>
      <c r="G561">
        <v>0.0</v>
      </c>
      <c r="H561" s="14">
        <v>34041.0</v>
      </c>
      <c r="I561" s="14">
        <v>25.0</v>
      </c>
      <c r="J561" s="14">
        <v>7.0</v>
      </c>
      <c r="K561" s="14">
        <v>20.0</v>
      </c>
      <c r="L561" s="14">
        <v>14.0</v>
      </c>
      <c r="M561" s="14">
        <v>10.0</v>
      </c>
      <c r="N561" s="14" t="s">
        <v>70</v>
      </c>
      <c r="O561" s="14">
        <v>1.0</v>
      </c>
      <c r="T561" s="14">
        <v>1.0</v>
      </c>
      <c r="U561" t="s">
        <v>315</v>
      </c>
      <c r="V561" t="s">
        <v>111</v>
      </c>
      <c r="W561" t="s">
        <v>374</v>
      </c>
      <c r="X561" s="14">
        <v>2.0</v>
      </c>
      <c r="Y561" s="14" t="s">
        <v>757</v>
      </c>
      <c r="Z561" s="14" t="s">
        <v>78</v>
      </c>
      <c r="AA561">
        <v>0.0</v>
      </c>
      <c r="AB561">
        <v>0.0</v>
      </c>
      <c r="AC561">
        <v>0.0</v>
      </c>
      <c r="AD561">
        <v>1.0</v>
      </c>
      <c r="AE561">
        <v>0.0</v>
      </c>
      <c r="AF561">
        <v>0.0</v>
      </c>
      <c r="AG561">
        <v>0.0</v>
      </c>
      <c r="AH561">
        <v>0.0</v>
      </c>
      <c r="AI561">
        <v>0.0</v>
      </c>
      <c r="AJ561">
        <v>0.0</v>
      </c>
      <c r="AK561" t="s">
        <v>97</v>
      </c>
      <c r="AL561">
        <v>30.0</v>
      </c>
      <c r="AM561">
        <v>10.0</v>
      </c>
      <c r="AN561" s="14">
        <v>20.0</v>
      </c>
      <c r="AO561" s="14" t="s">
        <v>2680</v>
      </c>
      <c r="AP561" t="s">
        <v>101</v>
      </c>
      <c r="AQ561" s="14">
        <v>5.0</v>
      </c>
      <c r="AR561" s="14" t="s">
        <v>2681</v>
      </c>
      <c r="AT561" s="14" t="s">
        <v>2682</v>
      </c>
      <c r="AU561" s="14">
        <v>1.0</v>
      </c>
    </row>
    <row r="562">
      <c r="A562" s="14">
        <v>560.0</v>
      </c>
      <c r="B562">
        <v>1.0</v>
      </c>
      <c r="C562">
        <v>0.0</v>
      </c>
      <c r="D562">
        <v>0.0</v>
      </c>
      <c r="E562">
        <v>0.0</v>
      </c>
      <c r="F562">
        <v>0.0</v>
      </c>
      <c r="G562">
        <v>0.0</v>
      </c>
      <c r="H562" s="14">
        <v>34098.0</v>
      </c>
      <c r="I562" s="14">
        <v>25.0</v>
      </c>
      <c r="J562" s="14">
        <v>8.0</v>
      </c>
      <c r="K562" s="14">
        <v>60.0</v>
      </c>
      <c r="L562" s="14">
        <v>12.0</v>
      </c>
      <c r="M562" s="14">
        <v>3.0</v>
      </c>
      <c r="N562" s="14" t="s">
        <v>405</v>
      </c>
      <c r="O562" s="14">
        <v>1.0</v>
      </c>
      <c r="T562" s="14">
        <v>1.0</v>
      </c>
      <c r="U562" t="s">
        <v>206</v>
      </c>
      <c r="V562" t="s">
        <v>111</v>
      </c>
      <c r="W562" t="s">
        <v>333</v>
      </c>
      <c r="X562" s="14">
        <v>1.0</v>
      </c>
      <c r="Y562" s="14" t="s">
        <v>2683</v>
      </c>
      <c r="Z562" s="14" t="s">
        <v>78</v>
      </c>
      <c r="AA562">
        <v>0.0</v>
      </c>
      <c r="AB562">
        <v>0.0</v>
      </c>
      <c r="AC562">
        <v>0.0</v>
      </c>
      <c r="AD562">
        <v>1.0</v>
      </c>
      <c r="AE562">
        <v>0.0</v>
      </c>
      <c r="AF562">
        <v>0.0</v>
      </c>
      <c r="AG562">
        <v>0.0</v>
      </c>
      <c r="AH562">
        <v>0.0</v>
      </c>
      <c r="AI562">
        <v>0.0</v>
      </c>
      <c r="AJ562">
        <v>0.0</v>
      </c>
      <c r="AK562" t="s">
        <v>79</v>
      </c>
      <c r="AL562">
        <v>6.0</v>
      </c>
      <c r="AM562">
        <v>6.0</v>
      </c>
      <c r="AN562" s="14">
        <v>15.0</v>
      </c>
      <c r="AO562" s="14" t="s">
        <v>2684</v>
      </c>
      <c r="AP562" t="s">
        <v>101</v>
      </c>
      <c r="AQ562" s="14">
        <v>10.0</v>
      </c>
      <c r="AR562" s="14" t="s">
        <v>2685</v>
      </c>
      <c r="AS562" s="14" t="s">
        <v>2686</v>
      </c>
      <c r="AT562" s="14" t="s">
        <v>2687</v>
      </c>
      <c r="AU562" s="14">
        <v>0.0</v>
      </c>
    </row>
    <row r="563">
      <c r="A563" s="14">
        <v>561.0</v>
      </c>
      <c r="B563">
        <v>0.0</v>
      </c>
      <c r="C563">
        <v>0.0</v>
      </c>
      <c r="D563">
        <v>0.0</v>
      </c>
      <c r="E563">
        <v>0.0</v>
      </c>
      <c r="F563">
        <v>1.0</v>
      </c>
      <c r="G563">
        <v>0.0</v>
      </c>
      <c r="H563" s="14">
        <v>33946.0</v>
      </c>
      <c r="I563" s="14">
        <v>25.0</v>
      </c>
      <c r="J563" s="14">
        <v>8.0</v>
      </c>
      <c r="K563" s="14">
        <v>20.0</v>
      </c>
      <c r="L563" s="14">
        <v>8.0</v>
      </c>
      <c r="M563" s="14">
        <v>24.0</v>
      </c>
      <c r="N563" s="14" t="s">
        <v>192</v>
      </c>
      <c r="O563" s="14">
        <v>0.0</v>
      </c>
      <c r="P563" s="14" t="s">
        <v>89</v>
      </c>
      <c r="R563" t="s">
        <v>89</v>
      </c>
      <c r="S563" t="s">
        <v>72</v>
      </c>
      <c r="T563" s="14">
        <v>0.0</v>
      </c>
      <c r="Z563" s="14" t="s">
        <v>114</v>
      </c>
      <c r="AA563">
        <v>0.0</v>
      </c>
      <c r="AB563">
        <v>0.0</v>
      </c>
      <c r="AC563">
        <v>0.0</v>
      </c>
      <c r="AD563">
        <v>1.0</v>
      </c>
      <c r="AE563">
        <v>0.0</v>
      </c>
      <c r="AF563">
        <v>0.0</v>
      </c>
      <c r="AG563">
        <v>0.0</v>
      </c>
      <c r="AH563">
        <v>0.0</v>
      </c>
      <c r="AI563">
        <v>0.0</v>
      </c>
      <c r="AJ563">
        <v>0.0</v>
      </c>
      <c r="AK563" t="s">
        <v>97</v>
      </c>
      <c r="AL563">
        <v>4.0</v>
      </c>
      <c r="AM563">
        <v>4.0</v>
      </c>
      <c r="AN563" s="14">
        <v>120.0</v>
      </c>
      <c r="AO563" s="14" t="s">
        <v>2688</v>
      </c>
      <c r="AP563" t="s">
        <v>101</v>
      </c>
      <c r="AQ563" s="14">
        <v>5.0</v>
      </c>
      <c r="AR563" s="14" t="s">
        <v>2689</v>
      </c>
      <c r="AS563" s="14" t="s">
        <v>2690</v>
      </c>
      <c r="AU563" s="14">
        <v>0.0</v>
      </c>
    </row>
    <row r="564">
      <c r="A564" s="14">
        <v>562.0</v>
      </c>
      <c r="B564">
        <v>1.0</v>
      </c>
      <c r="C564">
        <v>0.0</v>
      </c>
      <c r="D564">
        <v>0.0</v>
      </c>
      <c r="E564">
        <v>1.0</v>
      </c>
      <c r="F564">
        <v>1.0</v>
      </c>
      <c r="G564">
        <v>0.0</v>
      </c>
      <c r="H564" s="14">
        <v>35356.0</v>
      </c>
      <c r="I564" s="14">
        <v>21.0</v>
      </c>
      <c r="J564" s="14">
        <v>8.0</v>
      </c>
      <c r="K564" s="14">
        <v>40.0</v>
      </c>
      <c r="L564" s="14">
        <v>12.0</v>
      </c>
      <c r="M564" s="14">
        <v>0.0</v>
      </c>
      <c r="N564" s="14" t="s">
        <v>437</v>
      </c>
      <c r="O564" s="14">
        <v>1.0</v>
      </c>
      <c r="T564" s="14">
        <v>0.0</v>
      </c>
      <c r="Z564" s="14" t="s">
        <v>1229</v>
      </c>
      <c r="AA564">
        <v>0.0</v>
      </c>
      <c r="AB564">
        <v>0.0</v>
      </c>
      <c r="AC564">
        <v>0.0</v>
      </c>
      <c r="AD564">
        <v>0.0</v>
      </c>
      <c r="AE564">
        <v>0.0</v>
      </c>
      <c r="AF564">
        <v>1.0</v>
      </c>
      <c r="AG564">
        <v>0.0</v>
      </c>
      <c r="AH564">
        <v>0.0</v>
      </c>
      <c r="AI564">
        <v>0.0</v>
      </c>
      <c r="AJ564">
        <v>0.0</v>
      </c>
      <c r="AK564" t="s">
        <v>79</v>
      </c>
      <c r="AL564">
        <v>3.0</v>
      </c>
      <c r="AM564">
        <v>3.0</v>
      </c>
      <c r="AN564" s="14">
        <v>5.0</v>
      </c>
      <c r="AO564" s="14" t="s">
        <v>2691</v>
      </c>
      <c r="AP564" t="s">
        <v>1536</v>
      </c>
      <c r="AQ564" s="14">
        <v>9.0</v>
      </c>
      <c r="AR564" s="14" t="s">
        <v>2692</v>
      </c>
      <c r="AS564" s="14" t="s">
        <v>2693</v>
      </c>
      <c r="AT564" s="14" t="s">
        <v>2694</v>
      </c>
      <c r="AU564" s="14">
        <v>0.0</v>
      </c>
    </row>
    <row r="565">
      <c r="A565" s="14">
        <v>563.0</v>
      </c>
      <c r="B565">
        <v>1.0</v>
      </c>
      <c r="C565">
        <v>1.0</v>
      </c>
      <c r="D565">
        <v>0.0</v>
      </c>
      <c r="E565">
        <v>0.0</v>
      </c>
      <c r="F565">
        <v>0.0</v>
      </c>
      <c r="G565">
        <v>0.0</v>
      </c>
      <c r="H565" s="14">
        <v>42950.0</v>
      </c>
      <c r="I565" s="14">
        <v>1.0</v>
      </c>
      <c r="J565" s="14">
        <v>7.0</v>
      </c>
      <c r="K565" s="14">
        <v>90.0</v>
      </c>
      <c r="L565" s="14">
        <v>11.0</v>
      </c>
      <c r="M565" s="14">
        <v>12.0</v>
      </c>
      <c r="N565" s="14" t="s">
        <v>437</v>
      </c>
      <c r="O565" s="14">
        <v>0.0</v>
      </c>
      <c r="P565" s="14" t="s">
        <v>108</v>
      </c>
      <c r="R565" t="s">
        <v>108</v>
      </c>
      <c r="S565" t="s">
        <v>130</v>
      </c>
      <c r="T565" s="14">
        <v>1.0</v>
      </c>
      <c r="U565" t="s">
        <v>213</v>
      </c>
      <c r="V565" t="s">
        <v>111</v>
      </c>
      <c r="W565" t="s">
        <v>2695</v>
      </c>
      <c r="X565" s="14">
        <v>3.0</v>
      </c>
      <c r="Y565" s="14" t="s">
        <v>2696</v>
      </c>
      <c r="Z565" s="14" t="s">
        <v>96</v>
      </c>
      <c r="AA565">
        <v>0.0</v>
      </c>
      <c r="AB565">
        <v>0.0</v>
      </c>
      <c r="AC565">
        <v>0.0</v>
      </c>
      <c r="AD565">
        <v>1.0</v>
      </c>
      <c r="AE565">
        <v>0.0</v>
      </c>
      <c r="AF565">
        <v>0.0</v>
      </c>
      <c r="AG565">
        <v>0.0</v>
      </c>
      <c r="AH565">
        <v>0.0</v>
      </c>
      <c r="AI565">
        <v>0.0</v>
      </c>
      <c r="AJ565">
        <v>0.0</v>
      </c>
      <c r="AK565" t="s">
        <v>97</v>
      </c>
      <c r="AL565">
        <v>16.0</v>
      </c>
      <c r="AM565">
        <v>6.0</v>
      </c>
      <c r="AN565" s="14">
        <v>50.0</v>
      </c>
      <c r="AO565" s="14" t="s">
        <v>2697</v>
      </c>
      <c r="AP565" t="s">
        <v>101</v>
      </c>
      <c r="AQ565" s="14">
        <v>7.0</v>
      </c>
      <c r="AR565" s="14" t="s">
        <v>2698</v>
      </c>
      <c r="AS565" s="14" t="s">
        <v>2699</v>
      </c>
      <c r="AU565" s="14">
        <v>1.0</v>
      </c>
    </row>
    <row r="566">
      <c r="A566" s="14">
        <v>564.0</v>
      </c>
      <c r="B566">
        <v>1.0</v>
      </c>
      <c r="C566">
        <v>0.0</v>
      </c>
      <c r="D566">
        <v>0.0</v>
      </c>
      <c r="E566">
        <v>0.0</v>
      </c>
      <c r="F566">
        <v>1.0</v>
      </c>
      <c r="G566">
        <v>0.0</v>
      </c>
      <c r="H566" s="14">
        <v>28831.0</v>
      </c>
      <c r="I566" s="14">
        <v>39.0</v>
      </c>
      <c r="J566" s="14">
        <v>7.0</v>
      </c>
      <c r="K566" s="14">
        <v>0.0</v>
      </c>
      <c r="L566" s="14">
        <v>10.0</v>
      </c>
      <c r="M566" s="14">
        <v>5.0</v>
      </c>
      <c r="N566" s="14" t="s">
        <v>87</v>
      </c>
      <c r="O566" s="14">
        <v>0.0</v>
      </c>
      <c r="P566" s="14" t="s">
        <v>89</v>
      </c>
      <c r="R566" t="s">
        <v>89</v>
      </c>
      <c r="S566" t="s">
        <v>130</v>
      </c>
      <c r="T566" s="14">
        <v>0.0</v>
      </c>
      <c r="Z566" s="14" t="s">
        <v>464</v>
      </c>
      <c r="AA566">
        <v>0.0</v>
      </c>
      <c r="AB566">
        <v>0.0</v>
      </c>
      <c r="AC566">
        <v>0.0</v>
      </c>
      <c r="AD566">
        <v>1.0</v>
      </c>
      <c r="AE566">
        <v>0.0</v>
      </c>
      <c r="AF566">
        <v>0.0</v>
      </c>
      <c r="AG566">
        <v>0.0</v>
      </c>
      <c r="AH566">
        <v>0.0</v>
      </c>
      <c r="AI566">
        <v>0.0</v>
      </c>
      <c r="AJ566">
        <v>0.0</v>
      </c>
      <c r="AK566" t="s">
        <v>79</v>
      </c>
      <c r="AL566">
        <v>6.0</v>
      </c>
      <c r="AM566">
        <v>6.0</v>
      </c>
      <c r="AN566" s="14">
        <v>7.0</v>
      </c>
      <c r="AO566" s="14" t="s">
        <v>2700</v>
      </c>
      <c r="AP566" t="s">
        <v>101</v>
      </c>
      <c r="AQ566" s="14">
        <v>10.0</v>
      </c>
      <c r="AR566" s="14" t="s">
        <v>2701</v>
      </c>
      <c r="AS566" s="14" t="s">
        <v>2702</v>
      </c>
      <c r="AU566" s="14">
        <v>1.0</v>
      </c>
    </row>
    <row r="567">
      <c r="A567" s="14">
        <v>565.0</v>
      </c>
      <c r="B567">
        <v>0.0</v>
      </c>
      <c r="C567">
        <v>1.0</v>
      </c>
      <c r="D567">
        <v>0.0</v>
      </c>
      <c r="E567">
        <v>1.0</v>
      </c>
      <c r="F567">
        <v>0.0</v>
      </c>
      <c r="G567">
        <v>0.0</v>
      </c>
      <c r="H567" s="14">
        <v>32599.0</v>
      </c>
      <c r="I567" s="14">
        <v>29.0</v>
      </c>
      <c r="J567" s="14">
        <v>7.0</v>
      </c>
      <c r="K567" s="14">
        <v>10.0</v>
      </c>
      <c r="L567" s="14">
        <v>8.0</v>
      </c>
      <c r="M567" s="14">
        <v>5.0</v>
      </c>
      <c r="N567" s="14" t="s">
        <v>128</v>
      </c>
      <c r="O567" s="14">
        <v>1.0</v>
      </c>
      <c r="T567" s="14">
        <v>1.0</v>
      </c>
      <c r="U567" t="s">
        <v>121</v>
      </c>
      <c r="V567" t="s">
        <v>111</v>
      </c>
      <c r="W567" t="s">
        <v>123</v>
      </c>
      <c r="X567" s="14">
        <v>3.0</v>
      </c>
      <c r="Y567" s="14" t="s">
        <v>979</v>
      </c>
      <c r="Z567" s="14" t="s">
        <v>114</v>
      </c>
      <c r="AA567">
        <v>0.0</v>
      </c>
      <c r="AB567">
        <v>0.0</v>
      </c>
      <c r="AC567">
        <v>0.0</v>
      </c>
      <c r="AD567">
        <v>0.0</v>
      </c>
      <c r="AE567">
        <v>0.0</v>
      </c>
      <c r="AF567">
        <v>1.0</v>
      </c>
      <c r="AG567">
        <v>0.0</v>
      </c>
      <c r="AH567">
        <v>0.0</v>
      </c>
      <c r="AI567">
        <v>0.0</v>
      </c>
      <c r="AJ567">
        <v>0.0</v>
      </c>
      <c r="AK567" t="s">
        <v>116</v>
      </c>
      <c r="AL567">
        <v>5.0</v>
      </c>
      <c r="AM567">
        <v>3.0</v>
      </c>
      <c r="AN567" s="14">
        <v>150.0</v>
      </c>
      <c r="AO567" s="14" t="s">
        <v>2703</v>
      </c>
      <c r="AP567" t="s">
        <v>101</v>
      </c>
      <c r="AQ567" s="14">
        <v>8.0</v>
      </c>
      <c r="AR567" s="14" t="s">
        <v>2704</v>
      </c>
      <c r="AS567" s="14" t="s">
        <v>2705</v>
      </c>
      <c r="AT567" s="14" t="s">
        <v>2706</v>
      </c>
      <c r="AU567" s="14">
        <v>1.0</v>
      </c>
    </row>
    <row r="568" hidden="1">
      <c r="A568" s="14">
        <v>566.0</v>
      </c>
      <c r="B568">
        <v>1.0</v>
      </c>
      <c r="C568">
        <v>0.0</v>
      </c>
      <c r="D568">
        <v>0.0</v>
      </c>
      <c r="E568">
        <v>0.0</v>
      </c>
      <c r="F568">
        <v>1.0</v>
      </c>
      <c r="G568">
        <v>0.0</v>
      </c>
      <c r="H568" s="14">
        <v>33518.0</v>
      </c>
      <c r="I568" s="14">
        <v>26.0</v>
      </c>
      <c r="J568" s="14">
        <v>8.0</v>
      </c>
      <c r="K568" s="14">
        <v>30.0</v>
      </c>
      <c r="L568" s="14">
        <v>10.0</v>
      </c>
      <c r="M568" s="14">
        <v>10.0</v>
      </c>
      <c r="N568" s="14" t="s">
        <v>327</v>
      </c>
      <c r="O568" s="14">
        <v>1.0</v>
      </c>
      <c r="T568" s="14">
        <v>1.0</v>
      </c>
      <c r="U568" t="s">
        <v>213</v>
      </c>
      <c r="V568" t="s">
        <v>111</v>
      </c>
      <c r="W568" t="s">
        <v>138</v>
      </c>
      <c r="X568" s="14">
        <v>1.0</v>
      </c>
      <c r="Y568" s="14" t="s">
        <v>2707</v>
      </c>
      <c r="Z568" s="14" t="s">
        <v>78</v>
      </c>
      <c r="AA568">
        <v>0.0</v>
      </c>
      <c r="AB568">
        <v>0.0</v>
      </c>
      <c r="AC568">
        <v>1.0</v>
      </c>
      <c r="AD568">
        <v>0.0</v>
      </c>
      <c r="AE568">
        <v>0.0</v>
      </c>
      <c r="AF568">
        <v>0.0</v>
      </c>
      <c r="AG568">
        <v>0.0</v>
      </c>
      <c r="AH568">
        <v>0.0</v>
      </c>
      <c r="AI568">
        <v>0.0</v>
      </c>
      <c r="AJ568">
        <v>1.0</v>
      </c>
      <c r="AK568" t="s">
        <v>116</v>
      </c>
      <c r="AL568" t="s">
        <v>2709</v>
      </c>
      <c r="AM568" t="s">
        <v>728</v>
      </c>
      <c r="AN568" s="14">
        <v>20.0</v>
      </c>
      <c r="AO568" s="14" t="s">
        <v>2710</v>
      </c>
      <c r="AP568" t="s">
        <v>101</v>
      </c>
      <c r="AQ568" s="14">
        <v>10.0</v>
      </c>
      <c r="AR568" s="14" t="s">
        <v>2711</v>
      </c>
      <c r="AS568" s="14" t="s">
        <v>2712</v>
      </c>
      <c r="AU568" s="14">
        <v>1.0</v>
      </c>
    </row>
    <row r="569">
      <c r="A569" s="14">
        <v>567.0</v>
      </c>
      <c r="B569">
        <v>1.0</v>
      </c>
      <c r="C569">
        <v>0.0</v>
      </c>
      <c r="D569">
        <v>0.0</v>
      </c>
      <c r="E569">
        <v>0.0</v>
      </c>
      <c r="F569">
        <v>0.0</v>
      </c>
      <c r="G569">
        <v>0.0</v>
      </c>
      <c r="H569" s="14">
        <v>28195.0</v>
      </c>
      <c r="I569" s="14">
        <v>41.0</v>
      </c>
      <c r="J569" s="14">
        <v>7.0</v>
      </c>
      <c r="K569" s="14">
        <v>40.0</v>
      </c>
      <c r="L569" s="14">
        <v>10.0</v>
      </c>
      <c r="M569" s="14">
        <v>1.0</v>
      </c>
      <c r="N569" s="14" t="s">
        <v>405</v>
      </c>
      <c r="O569" s="14">
        <v>0.0</v>
      </c>
      <c r="P569" s="14" t="s">
        <v>108</v>
      </c>
      <c r="R569" t="s">
        <v>108</v>
      </c>
      <c r="S569" t="s">
        <v>135</v>
      </c>
      <c r="T569" s="14">
        <v>1.0</v>
      </c>
      <c r="U569" t="s">
        <v>121</v>
      </c>
      <c r="V569" t="s">
        <v>111</v>
      </c>
      <c r="W569" t="s">
        <v>684</v>
      </c>
      <c r="X569" s="14">
        <v>1.0</v>
      </c>
      <c r="Y569" s="14" t="s">
        <v>2713</v>
      </c>
      <c r="Z569" s="14" t="s">
        <v>114</v>
      </c>
      <c r="AA569">
        <v>0.0</v>
      </c>
      <c r="AB569">
        <v>0.0</v>
      </c>
      <c r="AC569">
        <v>0.0</v>
      </c>
      <c r="AD569">
        <v>1.0</v>
      </c>
      <c r="AE569">
        <v>0.0</v>
      </c>
      <c r="AF569">
        <v>0.0</v>
      </c>
      <c r="AG569">
        <v>0.0</v>
      </c>
      <c r="AH569">
        <v>0.0</v>
      </c>
      <c r="AI569">
        <v>0.0</v>
      </c>
      <c r="AJ569">
        <v>0.0</v>
      </c>
      <c r="AK569" t="s">
        <v>97</v>
      </c>
      <c r="AL569">
        <v>20.0</v>
      </c>
      <c r="AM569">
        <v>20.0</v>
      </c>
      <c r="AN569" s="14">
        <v>20.0</v>
      </c>
      <c r="AO569" s="14" t="s">
        <v>2714</v>
      </c>
      <c r="AP569" t="s">
        <v>84</v>
      </c>
      <c r="AQ569" s="14">
        <v>8.0</v>
      </c>
      <c r="AR569" s="14" t="s">
        <v>2715</v>
      </c>
      <c r="AU569" s="14">
        <v>1.0</v>
      </c>
    </row>
    <row r="570" hidden="1">
      <c r="A570" s="14">
        <v>568.0</v>
      </c>
      <c r="B570">
        <v>1.0</v>
      </c>
      <c r="C570">
        <v>1.0</v>
      </c>
      <c r="D570">
        <v>0.0</v>
      </c>
      <c r="E570">
        <v>0.0</v>
      </c>
      <c r="F570">
        <v>1.0</v>
      </c>
      <c r="G570">
        <v>0.0</v>
      </c>
      <c r="H570" s="14">
        <v>29192.0</v>
      </c>
      <c r="I570" s="14">
        <v>38.0</v>
      </c>
      <c r="J570" s="14">
        <v>7.0</v>
      </c>
      <c r="K570" s="14">
        <v>30.0</v>
      </c>
      <c r="L570" s="14">
        <v>4.0</v>
      </c>
      <c r="M570" s="14">
        <v>12.0</v>
      </c>
      <c r="N570" s="14" t="s">
        <v>87</v>
      </c>
      <c r="O570" s="14">
        <v>0.0</v>
      </c>
      <c r="P570" s="14" t="s">
        <v>129</v>
      </c>
      <c r="R570" t="s">
        <v>129</v>
      </c>
      <c r="S570" t="s">
        <v>90</v>
      </c>
      <c r="T570" s="14">
        <v>1.0</v>
      </c>
      <c r="U570" t="s">
        <v>577</v>
      </c>
      <c r="V570" t="s">
        <v>207</v>
      </c>
      <c r="W570" t="s">
        <v>2716</v>
      </c>
      <c r="X570" s="14">
        <v>14.0</v>
      </c>
      <c r="Y570" s="14" t="s">
        <v>2717</v>
      </c>
      <c r="Z570" s="14" t="s">
        <v>78</v>
      </c>
      <c r="AA570">
        <v>0.0</v>
      </c>
      <c r="AB570">
        <v>0.0</v>
      </c>
      <c r="AC570">
        <v>0.0</v>
      </c>
      <c r="AD570">
        <v>0.0</v>
      </c>
      <c r="AE570">
        <v>0.0</v>
      </c>
      <c r="AF570">
        <v>0.0</v>
      </c>
      <c r="AG570">
        <v>0.0</v>
      </c>
      <c r="AH570">
        <v>0.0</v>
      </c>
      <c r="AI570">
        <v>0.0</v>
      </c>
      <c r="AJ570">
        <v>1.0</v>
      </c>
      <c r="AK570" t="s">
        <v>665</v>
      </c>
      <c r="AL570">
        <v>4.0</v>
      </c>
      <c r="AM570" t="s">
        <v>2719</v>
      </c>
      <c r="AN570" s="14">
        <v>10.0</v>
      </c>
      <c r="AO570" s="14" t="s">
        <v>2720</v>
      </c>
      <c r="AP570" t="s">
        <v>2721</v>
      </c>
      <c r="AQ570" s="14">
        <v>10.0</v>
      </c>
      <c r="AR570" s="14" t="s">
        <v>2722</v>
      </c>
      <c r="AS570" s="14" t="s">
        <v>2723</v>
      </c>
      <c r="AT570" s="14" t="s">
        <v>2724</v>
      </c>
      <c r="AU570" s="14">
        <v>1.0</v>
      </c>
    </row>
    <row r="571">
      <c r="A571" s="14">
        <v>569.0</v>
      </c>
      <c r="B571">
        <v>1.0</v>
      </c>
      <c r="C571">
        <v>0.0</v>
      </c>
      <c r="D571">
        <v>0.0</v>
      </c>
      <c r="E571">
        <v>0.0</v>
      </c>
      <c r="F571">
        <v>1.0</v>
      </c>
      <c r="G571">
        <v>0.0</v>
      </c>
      <c r="H571" s="14">
        <v>29683.0</v>
      </c>
      <c r="I571" s="14">
        <v>37.0</v>
      </c>
      <c r="J571" s="14">
        <v>6.0</v>
      </c>
      <c r="K571" s="14">
        <v>180.0</v>
      </c>
      <c r="L571" s="14">
        <v>12.0</v>
      </c>
      <c r="M571" s="14">
        <v>14.0</v>
      </c>
      <c r="N571" s="14" t="s">
        <v>87</v>
      </c>
      <c r="O571" s="14">
        <v>1.0</v>
      </c>
      <c r="T571" s="14">
        <v>1.0</v>
      </c>
      <c r="U571" t="s">
        <v>315</v>
      </c>
      <c r="V571" t="s">
        <v>75</v>
      </c>
      <c r="W571" t="s">
        <v>846</v>
      </c>
      <c r="X571" s="14">
        <v>12.0</v>
      </c>
      <c r="Y571" s="14" t="s">
        <v>2725</v>
      </c>
      <c r="Z571" s="14" t="s">
        <v>114</v>
      </c>
      <c r="AA571">
        <v>0.0</v>
      </c>
      <c r="AB571">
        <v>0.0</v>
      </c>
      <c r="AC571">
        <v>0.0</v>
      </c>
      <c r="AD571">
        <v>1.0</v>
      </c>
      <c r="AE571">
        <v>0.0</v>
      </c>
      <c r="AF571">
        <v>0.0</v>
      </c>
      <c r="AG571">
        <v>0.0</v>
      </c>
      <c r="AH571">
        <v>0.0</v>
      </c>
      <c r="AI571">
        <v>0.0</v>
      </c>
      <c r="AJ571">
        <v>0.0</v>
      </c>
      <c r="AK571" t="s">
        <v>97</v>
      </c>
      <c r="AL571">
        <v>6.0</v>
      </c>
      <c r="AM571">
        <v>12.0</v>
      </c>
      <c r="AN571" s="14">
        <v>24.0</v>
      </c>
      <c r="AO571" s="14" t="s">
        <v>2726</v>
      </c>
      <c r="AP571" t="s">
        <v>101</v>
      </c>
      <c r="AQ571" s="14">
        <v>7.0</v>
      </c>
      <c r="AR571" s="14" t="s">
        <v>2727</v>
      </c>
      <c r="AS571" s="14" t="s">
        <v>2728</v>
      </c>
      <c r="AU571" s="14">
        <v>0.0</v>
      </c>
    </row>
    <row r="572">
      <c r="A572" s="14">
        <v>570.0</v>
      </c>
      <c r="B572">
        <v>0.0</v>
      </c>
      <c r="C572">
        <v>1.0</v>
      </c>
      <c r="D572">
        <v>0.0</v>
      </c>
      <c r="E572">
        <v>0.0</v>
      </c>
      <c r="F572">
        <v>0.0</v>
      </c>
      <c r="G572">
        <v>0.0</v>
      </c>
      <c r="H572" s="14">
        <v>31735.0</v>
      </c>
      <c r="I572" s="14">
        <v>31.0</v>
      </c>
      <c r="J572" s="14">
        <v>8.0</v>
      </c>
      <c r="K572" s="14">
        <v>60.0</v>
      </c>
      <c r="L572" s="14">
        <v>6.0</v>
      </c>
      <c r="M572" s="14">
        <v>10.0</v>
      </c>
      <c r="N572" s="14" t="s">
        <v>167</v>
      </c>
      <c r="O572" s="14">
        <v>0.0</v>
      </c>
      <c r="P572" s="14" t="s">
        <v>89</v>
      </c>
      <c r="R572" t="s">
        <v>89</v>
      </c>
      <c r="S572" t="s">
        <v>90</v>
      </c>
      <c r="T572" s="14">
        <v>1.0</v>
      </c>
      <c r="U572" t="s">
        <v>206</v>
      </c>
      <c r="V572" t="s">
        <v>111</v>
      </c>
      <c r="W572" t="s">
        <v>123</v>
      </c>
      <c r="X572" s="14">
        <v>5.0</v>
      </c>
      <c r="Y572" s="14" t="s">
        <v>2729</v>
      </c>
      <c r="Z572" s="14" t="s">
        <v>78</v>
      </c>
      <c r="AA572">
        <v>0.0</v>
      </c>
      <c r="AB572">
        <v>0.0</v>
      </c>
      <c r="AC572">
        <v>0.0</v>
      </c>
      <c r="AD572">
        <v>0.0</v>
      </c>
      <c r="AE572">
        <v>0.0</v>
      </c>
      <c r="AF572">
        <v>1.0</v>
      </c>
      <c r="AG572">
        <v>0.0</v>
      </c>
      <c r="AH572">
        <v>0.0</v>
      </c>
      <c r="AI572">
        <v>0.0</v>
      </c>
      <c r="AJ572">
        <v>0.0</v>
      </c>
      <c r="AK572" t="s">
        <v>79</v>
      </c>
      <c r="AL572">
        <v>4.0</v>
      </c>
      <c r="AM572">
        <v>5.0</v>
      </c>
      <c r="AN572" s="14">
        <v>8.0</v>
      </c>
      <c r="AO572" s="14" t="s">
        <v>2730</v>
      </c>
      <c r="AP572" t="s">
        <v>101</v>
      </c>
      <c r="AQ572" s="14">
        <v>7.0</v>
      </c>
      <c r="AR572" s="14" t="s">
        <v>2731</v>
      </c>
      <c r="AU572" s="14">
        <v>1.0</v>
      </c>
    </row>
    <row r="573">
      <c r="A573" s="14">
        <v>571.0</v>
      </c>
      <c r="B573">
        <v>1.0</v>
      </c>
      <c r="C573">
        <v>1.0</v>
      </c>
      <c r="D573">
        <v>0.0</v>
      </c>
      <c r="E573">
        <v>0.0</v>
      </c>
      <c r="F573">
        <v>0.0</v>
      </c>
      <c r="G573">
        <v>0.0</v>
      </c>
      <c r="H573" s="14">
        <v>30653.0</v>
      </c>
      <c r="I573" s="14">
        <v>34.0</v>
      </c>
      <c r="J573" s="14">
        <v>7.0</v>
      </c>
      <c r="K573" s="14">
        <v>60.0</v>
      </c>
      <c r="L573" s="14">
        <v>7.0</v>
      </c>
      <c r="M573" s="14">
        <v>15.0</v>
      </c>
      <c r="N573" s="14" t="s">
        <v>134</v>
      </c>
      <c r="O573" s="14">
        <v>0.0</v>
      </c>
      <c r="P573" s="14" t="s">
        <v>71</v>
      </c>
      <c r="R573" t="s">
        <v>71</v>
      </c>
      <c r="S573" t="s">
        <v>135</v>
      </c>
      <c r="T573" s="14">
        <v>1.0</v>
      </c>
      <c r="U573" t="s">
        <v>224</v>
      </c>
      <c r="V573" t="s">
        <v>111</v>
      </c>
      <c r="W573" t="s">
        <v>123</v>
      </c>
      <c r="X573" s="14">
        <v>8.0</v>
      </c>
      <c r="Y573" s="14" t="s">
        <v>1806</v>
      </c>
      <c r="Z573" s="14" t="s">
        <v>78</v>
      </c>
      <c r="AA573">
        <v>0.0</v>
      </c>
      <c r="AB573">
        <v>0.0</v>
      </c>
      <c r="AC573">
        <v>1.0</v>
      </c>
      <c r="AD573">
        <v>0.0</v>
      </c>
      <c r="AE573">
        <v>0.0</v>
      </c>
      <c r="AF573">
        <v>0.0</v>
      </c>
      <c r="AG573">
        <v>0.0</v>
      </c>
      <c r="AH573">
        <v>0.0</v>
      </c>
      <c r="AI573">
        <v>0.0</v>
      </c>
      <c r="AJ573">
        <v>0.0</v>
      </c>
      <c r="AK573" t="s">
        <v>97</v>
      </c>
      <c r="AL573">
        <v>5.0</v>
      </c>
      <c r="AM573">
        <v>5.0</v>
      </c>
      <c r="AN573" s="14">
        <v>20.0</v>
      </c>
      <c r="AO573" s="14" t="s">
        <v>2732</v>
      </c>
      <c r="AP573" t="s">
        <v>84</v>
      </c>
      <c r="AQ573" s="14">
        <v>9.0</v>
      </c>
      <c r="AR573" s="14" t="s">
        <v>2733</v>
      </c>
      <c r="AS573" s="14" t="s">
        <v>2734</v>
      </c>
      <c r="AU573" s="14">
        <v>0.0</v>
      </c>
    </row>
    <row r="574">
      <c r="A574" s="14">
        <v>572.0</v>
      </c>
      <c r="B574">
        <v>1.0</v>
      </c>
      <c r="C574">
        <v>0.0</v>
      </c>
      <c r="D574">
        <v>0.0</v>
      </c>
      <c r="E574">
        <v>0.0</v>
      </c>
      <c r="F574">
        <v>0.0</v>
      </c>
      <c r="G574">
        <v>0.0</v>
      </c>
      <c r="H574" s="14">
        <v>43004.0</v>
      </c>
      <c r="I574" s="14">
        <v>0.0</v>
      </c>
      <c r="J574" s="14">
        <v>6.0</v>
      </c>
      <c r="K574" s="14">
        <v>20.0</v>
      </c>
      <c r="L574" s="14">
        <v>6.0</v>
      </c>
      <c r="M574" s="14">
        <v>4.0</v>
      </c>
      <c r="N574" s="14" t="s">
        <v>120</v>
      </c>
      <c r="O574" s="14">
        <v>0.0</v>
      </c>
      <c r="P574" s="14" t="s">
        <v>193</v>
      </c>
      <c r="R574" t="s">
        <v>193</v>
      </c>
      <c r="S574" t="s">
        <v>130</v>
      </c>
      <c r="T574" s="14">
        <v>1.0</v>
      </c>
      <c r="U574" t="s">
        <v>1027</v>
      </c>
      <c r="V574" t="s">
        <v>111</v>
      </c>
      <c r="W574" t="s">
        <v>760</v>
      </c>
      <c r="X574" s="14">
        <v>6.0</v>
      </c>
      <c r="Y574" s="14" t="s">
        <v>2735</v>
      </c>
      <c r="Z574" s="14" t="s">
        <v>114</v>
      </c>
      <c r="AA574">
        <v>0.0</v>
      </c>
      <c r="AB574">
        <v>0.0</v>
      </c>
      <c r="AC574">
        <v>0.0</v>
      </c>
      <c r="AD574">
        <v>1.0</v>
      </c>
      <c r="AE574">
        <v>0.0</v>
      </c>
      <c r="AF574">
        <v>0.0</v>
      </c>
      <c r="AG574">
        <v>0.0</v>
      </c>
      <c r="AH574">
        <v>0.0</v>
      </c>
      <c r="AI574">
        <v>0.0</v>
      </c>
      <c r="AJ574">
        <v>0.0</v>
      </c>
      <c r="AK574" t="s">
        <v>97</v>
      </c>
      <c r="AL574">
        <v>5.0</v>
      </c>
      <c r="AM574">
        <v>1.0</v>
      </c>
      <c r="AN574" s="14">
        <v>489.0</v>
      </c>
      <c r="AO574" s="14" t="s">
        <v>2736</v>
      </c>
      <c r="AP574" t="s">
        <v>101</v>
      </c>
      <c r="AQ574" s="14">
        <v>8.0</v>
      </c>
      <c r="AR574" s="14" t="s">
        <v>2737</v>
      </c>
      <c r="AS574" s="14" t="s">
        <v>2738</v>
      </c>
      <c r="AT574" s="14" t="s">
        <v>2739</v>
      </c>
      <c r="AU574" s="14">
        <v>0.0</v>
      </c>
    </row>
    <row r="575">
      <c r="A575" s="14">
        <v>573.0</v>
      </c>
      <c r="B575">
        <v>1.0</v>
      </c>
      <c r="C575">
        <v>1.0</v>
      </c>
      <c r="D575">
        <v>0.0</v>
      </c>
      <c r="E575">
        <v>1.0</v>
      </c>
      <c r="F575">
        <v>1.0</v>
      </c>
      <c r="G575">
        <v>0.0</v>
      </c>
      <c r="H575" s="14">
        <v>33186.0</v>
      </c>
      <c r="I575" s="14">
        <v>27.0</v>
      </c>
      <c r="J575" s="14">
        <v>7.0</v>
      </c>
      <c r="K575" s="14">
        <v>80.0</v>
      </c>
      <c r="L575" s="14">
        <v>14.0</v>
      </c>
      <c r="M575" s="14">
        <v>6.0</v>
      </c>
      <c r="N575" s="14" t="s">
        <v>120</v>
      </c>
      <c r="O575" s="14">
        <v>1.0</v>
      </c>
      <c r="T575" s="14">
        <v>1.0</v>
      </c>
      <c r="U575" t="s">
        <v>315</v>
      </c>
      <c r="V575" t="s">
        <v>111</v>
      </c>
      <c r="W575" t="s">
        <v>123</v>
      </c>
      <c r="X575" s="14">
        <v>1.0</v>
      </c>
      <c r="Y575" s="14" t="s">
        <v>2740</v>
      </c>
      <c r="Z575" s="14" t="s">
        <v>114</v>
      </c>
      <c r="AA575">
        <v>0.0</v>
      </c>
      <c r="AB575">
        <v>0.0</v>
      </c>
      <c r="AC575">
        <v>0.0</v>
      </c>
      <c r="AD575">
        <v>0.0</v>
      </c>
      <c r="AE575">
        <v>0.0</v>
      </c>
      <c r="AF575">
        <v>1.0</v>
      </c>
      <c r="AG575">
        <v>0.0</v>
      </c>
      <c r="AH575">
        <v>0.0</v>
      </c>
      <c r="AI575">
        <v>0.0</v>
      </c>
      <c r="AJ575">
        <v>0.0</v>
      </c>
      <c r="AK575" t="s">
        <v>97</v>
      </c>
      <c r="AL575">
        <v>4.0</v>
      </c>
      <c r="AM575">
        <v>3.0</v>
      </c>
      <c r="AN575" s="14">
        <v>30.0</v>
      </c>
      <c r="AO575" s="14" t="s">
        <v>2741</v>
      </c>
      <c r="AP575" t="s">
        <v>101</v>
      </c>
      <c r="AQ575" s="14">
        <v>9.0</v>
      </c>
      <c r="AR575" s="14" t="s">
        <v>2742</v>
      </c>
      <c r="AS575" s="14" t="s">
        <v>2743</v>
      </c>
      <c r="AT575" s="14" t="s">
        <v>2744</v>
      </c>
      <c r="AU575" s="14">
        <v>1.0</v>
      </c>
    </row>
    <row r="576">
      <c r="A576" s="14">
        <v>574.0</v>
      </c>
      <c r="B576">
        <v>1.0</v>
      </c>
      <c r="C576">
        <v>0.0</v>
      </c>
      <c r="D576">
        <v>0.0</v>
      </c>
      <c r="E576">
        <v>0.0</v>
      </c>
      <c r="F576">
        <v>1.0</v>
      </c>
      <c r="G576">
        <v>0.0</v>
      </c>
      <c r="H576" s="14">
        <v>28465.0</v>
      </c>
      <c r="I576" s="14">
        <v>40.0</v>
      </c>
      <c r="J576" s="14">
        <v>4.0</v>
      </c>
      <c r="K576" s="14">
        <v>120.0</v>
      </c>
      <c r="L576" s="14">
        <v>12.0</v>
      </c>
      <c r="M576" s="14">
        <v>25.0</v>
      </c>
      <c r="N576" s="14" t="s">
        <v>70</v>
      </c>
      <c r="O576" s="14">
        <v>1.0</v>
      </c>
      <c r="T576" s="14">
        <v>1.0</v>
      </c>
      <c r="U576" t="s">
        <v>2745</v>
      </c>
      <c r="V576" t="s">
        <v>147</v>
      </c>
      <c r="W576" t="s">
        <v>228</v>
      </c>
      <c r="X576" s="14">
        <v>30.0</v>
      </c>
      <c r="Y576" s="14" t="s">
        <v>2746</v>
      </c>
      <c r="Z576" s="14" t="s">
        <v>464</v>
      </c>
      <c r="AA576">
        <v>0.0</v>
      </c>
      <c r="AB576">
        <v>0.0</v>
      </c>
      <c r="AC576">
        <v>0.0</v>
      </c>
      <c r="AD576">
        <v>0.0</v>
      </c>
      <c r="AE576">
        <v>1.0</v>
      </c>
      <c r="AF576">
        <v>1.0</v>
      </c>
      <c r="AG576">
        <v>0.0</v>
      </c>
      <c r="AH576">
        <v>0.0</v>
      </c>
      <c r="AI576">
        <v>0.0</v>
      </c>
      <c r="AJ576">
        <v>0.0</v>
      </c>
      <c r="AK576" t="s">
        <v>79</v>
      </c>
      <c r="AL576">
        <v>4.0</v>
      </c>
      <c r="AM576">
        <v>4.0</v>
      </c>
      <c r="AN576" s="14">
        <v>6.0</v>
      </c>
      <c r="AO576" s="14" t="s">
        <v>2747</v>
      </c>
      <c r="AP576" t="s">
        <v>2748</v>
      </c>
      <c r="AQ576" s="14">
        <v>10.0</v>
      </c>
      <c r="AR576" s="14" t="s">
        <v>2749</v>
      </c>
      <c r="AU576" s="14">
        <v>1.0</v>
      </c>
    </row>
    <row r="577">
      <c r="A577" s="14">
        <v>575.0</v>
      </c>
      <c r="B577">
        <v>0.0</v>
      </c>
      <c r="C577">
        <v>1.0</v>
      </c>
      <c r="D577">
        <v>0.0</v>
      </c>
      <c r="E577">
        <v>0.0</v>
      </c>
      <c r="F577">
        <v>0.0</v>
      </c>
      <c r="G577">
        <v>0.0</v>
      </c>
      <c r="H577" s="14">
        <v>29603.0</v>
      </c>
      <c r="I577" s="14">
        <v>37.0</v>
      </c>
      <c r="J577" s="14">
        <v>8.0</v>
      </c>
      <c r="K577" s="14">
        <v>80.0</v>
      </c>
      <c r="L577" s="14">
        <v>12.0</v>
      </c>
      <c r="M577" s="14">
        <v>20.0</v>
      </c>
      <c r="N577" s="14" t="s">
        <v>128</v>
      </c>
      <c r="O577" s="14">
        <v>1.0</v>
      </c>
      <c r="T577" s="14">
        <v>1.0</v>
      </c>
      <c r="U577" t="s">
        <v>224</v>
      </c>
      <c r="V577" t="s">
        <v>75</v>
      </c>
      <c r="W577" t="s">
        <v>322</v>
      </c>
      <c r="X577" s="14">
        <v>14.0</v>
      </c>
      <c r="Y577" s="14" t="s">
        <v>2750</v>
      </c>
      <c r="Z577" s="14" t="s">
        <v>96</v>
      </c>
      <c r="AA577">
        <v>0.0</v>
      </c>
      <c r="AB577">
        <v>0.0</v>
      </c>
      <c r="AC577">
        <v>1.0</v>
      </c>
      <c r="AD577">
        <v>0.0</v>
      </c>
      <c r="AE577">
        <v>0.0</v>
      </c>
      <c r="AF577">
        <v>0.0</v>
      </c>
      <c r="AG577">
        <v>0.0</v>
      </c>
      <c r="AH577">
        <v>0.0</v>
      </c>
      <c r="AI577">
        <v>0.0</v>
      </c>
      <c r="AJ577">
        <v>0.0</v>
      </c>
      <c r="AK577" t="s">
        <v>116</v>
      </c>
      <c r="AL577">
        <v>12.0</v>
      </c>
      <c r="AM577">
        <v>12.0</v>
      </c>
      <c r="AN577" s="14">
        <v>300.0</v>
      </c>
      <c r="AO577" s="14" t="s">
        <v>2751</v>
      </c>
      <c r="AP577" t="s">
        <v>101</v>
      </c>
      <c r="AQ577" s="14">
        <v>9.0</v>
      </c>
      <c r="AR577" s="14" t="s">
        <v>2752</v>
      </c>
      <c r="AS577" s="14" t="s">
        <v>2753</v>
      </c>
      <c r="AT577" s="14" t="s">
        <v>2754</v>
      </c>
      <c r="AU577" s="14">
        <v>1.0</v>
      </c>
    </row>
    <row r="578">
      <c r="A578" s="14">
        <v>576.0</v>
      </c>
      <c r="B578">
        <v>0.0</v>
      </c>
      <c r="C578">
        <v>1.0</v>
      </c>
      <c r="D578">
        <v>0.0</v>
      </c>
      <c r="E578">
        <v>0.0</v>
      </c>
      <c r="F578">
        <v>0.0</v>
      </c>
      <c r="G578">
        <v>0.0</v>
      </c>
      <c r="H578" s="14">
        <v>32539.0</v>
      </c>
      <c r="I578" s="14">
        <v>29.0</v>
      </c>
      <c r="J578" s="14">
        <v>7.0</v>
      </c>
      <c r="K578" s="14">
        <v>80.0</v>
      </c>
      <c r="L578" s="14">
        <v>7.0</v>
      </c>
      <c r="M578" s="14">
        <v>20.0</v>
      </c>
      <c r="N578" s="14" t="s">
        <v>192</v>
      </c>
      <c r="O578" s="14">
        <v>1.0</v>
      </c>
      <c r="T578" s="14">
        <v>1.0</v>
      </c>
      <c r="U578" t="s">
        <v>515</v>
      </c>
      <c r="V578" t="s">
        <v>111</v>
      </c>
      <c r="W578" t="s">
        <v>531</v>
      </c>
      <c r="X578" s="14">
        <v>5.0</v>
      </c>
      <c r="Y578" s="14" t="s">
        <v>2755</v>
      </c>
      <c r="Z578" s="14" t="s">
        <v>78</v>
      </c>
      <c r="AA578">
        <v>0.0</v>
      </c>
      <c r="AB578">
        <v>0.0</v>
      </c>
      <c r="AC578">
        <v>0.0</v>
      </c>
      <c r="AD578">
        <v>0.0</v>
      </c>
      <c r="AE578">
        <v>0.0</v>
      </c>
      <c r="AF578">
        <v>1.0</v>
      </c>
      <c r="AG578">
        <v>0.0</v>
      </c>
      <c r="AH578">
        <v>0.0</v>
      </c>
      <c r="AI578">
        <v>0.0</v>
      </c>
      <c r="AJ578">
        <v>0.0</v>
      </c>
      <c r="AK578" t="s">
        <v>79</v>
      </c>
      <c r="AL578">
        <v>6.0</v>
      </c>
      <c r="AM578">
        <v>6.0</v>
      </c>
      <c r="AN578" s="14">
        <v>20.0</v>
      </c>
      <c r="AO578" s="14" t="s">
        <v>2756</v>
      </c>
      <c r="AP578" t="s">
        <v>101</v>
      </c>
      <c r="AQ578" s="14">
        <v>10.0</v>
      </c>
      <c r="AR578" s="14" t="s">
        <v>102</v>
      </c>
      <c r="AS578" s="14" t="s">
        <v>2757</v>
      </c>
      <c r="AU578" s="14">
        <v>0.0</v>
      </c>
    </row>
    <row r="579">
      <c r="A579" s="14">
        <v>577.0</v>
      </c>
      <c r="B579">
        <v>0.0</v>
      </c>
      <c r="C579">
        <v>1.0</v>
      </c>
      <c r="D579">
        <v>1.0</v>
      </c>
      <c r="E579">
        <v>0.0</v>
      </c>
      <c r="F579">
        <v>0.0</v>
      </c>
      <c r="G579">
        <v>0.0</v>
      </c>
      <c r="H579" s="14">
        <v>34776.0</v>
      </c>
      <c r="I579" s="14">
        <v>23.0</v>
      </c>
      <c r="J579" s="14">
        <v>6.0</v>
      </c>
      <c r="K579" s="14">
        <v>30.0</v>
      </c>
      <c r="L579" s="14">
        <v>12.0</v>
      </c>
      <c r="M579" s="14">
        <v>3.0</v>
      </c>
      <c r="N579" s="14" t="s">
        <v>437</v>
      </c>
      <c r="O579" s="14">
        <v>0.0</v>
      </c>
      <c r="P579" s="14" t="s">
        <v>89</v>
      </c>
      <c r="R579" t="s">
        <v>89</v>
      </c>
      <c r="S579" t="s">
        <v>130</v>
      </c>
      <c r="T579" s="14">
        <v>0.0</v>
      </c>
      <c r="Z579" s="14" t="s">
        <v>114</v>
      </c>
      <c r="AA579">
        <v>0.0</v>
      </c>
      <c r="AB579">
        <v>0.0</v>
      </c>
      <c r="AC579">
        <v>0.0</v>
      </c>
      <c r="AD579">
        <v>0.0</v>
      </c>
      <c r="AE579">
        <v>0.0</v>
      </c>
      <c r="AF579">
        <v>1.0</v>
      </c>
      <c r="AG579">
        <v>0.0</v>
      </c>
      <c r="AH579">
        <v>0.0</v>
      </c>
      <c r="AI579">
        <v>0.0</v>
      </c>
      <c r="AJ579">
        <v>0.0</v>
      </c>
      <c r="AK579" t="s">
        <v>116</v>
      </c>
      <c r="AL579">
        <v>6.0</v>
      </c>
      <c r="AM579">
        <v>4.0</v>
      </c>
      <c r="AN579" s="14">
        <v>20.0</v>
      </c>
      <c r="AO579" s="14" t="s">
        <v>808</v>
      </c>
      <c r="AP579" t="s">
        <v>101</v>
      </c>
      <c r="AQ579" s="14">
        <v>10.0</v>
      </c>
      <c r="AR579" s="14" t="s">
        <v>41</v>
      </c>
      <c r="AS579" s="14" t="s">
        <v>2758</v>
      </c>
      <c r="AT579" s="14" t="s">
        <v>41</v>
      </c>
      <c r="AU579" s="14">
        <v>1.0</v>
      </c>
    </row>
    <row r="580">
      <c r="A580" s="14">
        <v>578.0</v>
      </c>
      <c r="B580">
        <v>1.0</v>
      </c>
      <c r="C580">
        <v>0.0</v>
      </c>
      <c r="D580">
        <v>0.0</v>
      </c>
      <c r="E580">
        <v>0.0</v>
      </c>
      <c r="F580">
        <v>0.0</v>
      </c>
      <c r="G580">
        <v>0.0</v>
      </c>
      <c r="H580" s="14">
        <v>29840.0</v>
      </c>
      <c r="I580" s="14">
        <v>36.0</v>
      </c>
      <c r="J580" s="14">
        <v>7.0</v>
      </c>
      <c r="K580" s="14">
        <v>60.0</v>
      </c>
      <c r="L580" s="14">
        <v>8.0</v>
      </c>
      <c r="M580" s="14">
        <v>12.0</v>
      </c>
      <c r="N580" s="14" t="s">
        <v>405</v>
      </c>
      <c r="O580" s="14">
        <v>0.0</v>
      </c>
      <c r="P580" s="14" t="s">
        <v>129</v>
      </c>
      <c r="R580" t="s">
        <v>129</v>
      </c>
      <c r="S580" t="s">
        <v>72</v>
      </c>
      <c r="T580" s="14">
        <v>0.0</v>
      </c>
      <c r="Z580" s="14" t="s">
        <v>78</v>
      </c>
      <c r="AA580">
        <v>0.0</v>
      </c>
      <c r="AB580">
        <v>0.0</v>
      </c>
      <c r="AC580">
        <v>0.0</v>
      </c>
      <c r="AD580">
        <v>1.0</v>
      </c>
      <c r="AE580">
        <v>0.0</v>
      </c>
      <c r="AF580">
        <v>0.0</v>
      </c>
      <c r="AG580">
        <v>0.0</v>
      </c>
      <c r="AH580">
        <v>0.0</v>
      </c>
      <c r="AI580">
        <v>0.0</v>
      </c>
      <c r="AJ580">
        <v>0.0</v>
      </c>
      <c r="AK580" t="s">
        <v>97</v>
      </c>
      <c r="AL580">
        <v>6.0</v>
      </c>
      <c r="AM580">
        <v>6.0</v>
      </c>
      <c r="AN580" s="14">
        <v>18.0</v>
      </c>
      <c r="AO580" s="14" t="s">
        <v>2759</v>
      </c>
      <c r="AP580" t="s">
        <v>101</v>
      </c>
      <c r="AQ580" s="14">
        <v>9.0</v>
      </c>
      <c r="AR580" s="14" t="s">
        <v>1237</v>
      </c>
      <c r="AS580" s="14" t="s">
        <v>2760</v>
      </c>
      <c r="AT580" s="14" t="s">
        <v>202</v>
      </c>
      <c r="AU580" s="14">
        <v>0.0</v>
      </c>
    </row>
    <row r="581">
      <c r="A581" s="14">
        <v>579.0</v>
      </c>
      <c r="B581">
        <v>1.0</v>
      </c>
      <c r="C581">
        <v>0.0</v>
      </c>
      <c r="D581">
        <v>0.0</v>
      </c>
      <c r="E581">
        <v>0.0</v>
      </c>
      <c r="F581">
        <v>0.0</v>
      </c>
      <c r="G581">
        <v>0.0</v>
      </c>
      <c r="H581" s="14">
        <v>33589.0</v>
      </c>
      <c r="I581" s="14">
        <v>26.0</v>
      </c>
      <c r="J581" s="14">
        <v>6.0</v>
      </c>
      <c r="K581" s="14">
        <v>5.0</v>
      </c>
      <c r="L581" s="14">
        <v>4.0</v>
      </c>
      <c r="M581" s="14">
        <v>50.0</v>
      </c>
      <c r="N581" s="14" t="s">
        <v>291</v>
      </c>
      <c r="O581" s="14">
        <v>1.0</v>
      </c>
      <c r="T581" s="14">
        <v>1.0</v>
      </c>
      <c r="U581" t="s">
        <v>110</v>
      </c>
      <c r="V581" t="s">
        <v>122</v>
      </c>
      <c r="W581" t="s">
        <v>123</v>
      </c>
      <c r="X581" s="14">
        <v>3.0</v>
      </c>
      <c r="Y581" s="14" t="s">
        <v>2761</v>
      </c>
      <c r="Z581" s="14" t="s">
        <v>78</v>
      </c>
      <c r="AA581">
        <v>0.0</v>
      </c>
      <c r="AB581">
        <v>0.0</v>
      </c>
      <c r="AC581">
        <v>1.0</v>
      </c>
      <c r="AD581">
        <v>0.0</v>
      </c>
      <c r="AE581">
        <v>0.0</v>
      </c>
      <c r="AF581">
        <v>0.0</v>
      </c>
      <c r="AG581">
        <v>0.0</v>
      </c>
      <c r="AH581">
        <v>0.0</v>
      </c>
      <c r="AI581">
        <v>0.0</v>
      </c>
      <c r="AJ581">
        <v>0.0</v>
      </c>
      <c r="AK581" t="s">
        <v>79</v>
      </c>
      <c r="AL581">
        <v>6.0</v>
      </c>
      <c r="AM581">
        <v>6.0</v>
      </c>
      <c r="AN581" s="14">
        <v>10.0</v>
      </c>
      <c r="AO581" s="14" t="s">
        <v>2762</v>
      </c>
      <c r="AP581" t="s">
        <v>101</v>
      </c>
      <c r="AQ581" s="14">
        <v>8.0</v>
      </c>
      <c r="AR581" s="14" t="s">
        <v>2763</v>
      </c>
      <c r="AS581" s="14" t="s">
        <v>2764</v>
      </c>
      <c r="AT581" s="14" t="s">
        <v>2765</v>
      </c>
      <c r="AU581" s="14">
        <v>0.0</v>
      </c>
    </row>
    <row r="582">
      <c r="A582" s="14">
        <v>580.0</v>
      </c>
      <c r="B582">
        <v>1.0</v>
      </c>
      <c r="C582">
        <v>0.0</v>
      </c>
      <c r="D582">
        <v>0.0</v>
      </c>
      <c r="E582">
        <v>0.0</v>
      </c>
      <c r="F582">
        <v>0.0</v>
      </c>
      <c r="G582">
        <v>0.0</v>
      </c>
      <c r="H582" s="14">
        <v>32743.0</v>
      </c>
      <c r="I582" s="14">
        <v>29.0</v>
      </c>
      <c r="J582" s="14">
        <v>7.0</v>
      </c>
      <c r="K582" s="14">
        <v>20.0</v>
      </c>
      <c r="L582" s="14">
        <v>12.0</v>
      </c>
      <c r="M582" s="14">
        <v>4.0</v>
      </c>
      <c r="N582" s="14" t="s">
        <v>134</v>
      </c>
      <c r="O582" s="14">
        <v>1.0</v>
      </c>
      <c r="T582" s="14">
        <v>1.0</v>
      </c>
      <c r="U582" t="s">
        <v>315</v>
      </c>
      <c r="V582" t="s">
        <v>111</v>
      </c>
      <c r="W582" t="s">
        <v>175</v>
      </c>
      <c r="X582" s="14">
        <v>3.0</v>
      </c>
      <c r="Y582" s="14" t="s">
        <v>2766</v>
      </c>
      <c r="Z582" s="14" t="s">
        <v>114</v>
      </c>
      <c r="AA582">
        <v>0.0</v>
      </c>
      <c r="AB582">
        <v>0.0</v>
      </c>
      <c r="AC582">
        <v>1.0</v>
      </c>
      <c r="AD582">
        <v>0.0</v>
      </c>
      <c r="AE582">
        <v>0.0</v>
      </c>
      <c r="AF582">
        <v>0.0</v>
      </c>
      <c r="AG582">
        <v>0.0</v>
      </c>
      <c r="AH582">
        <v>0.0</v>
      </c>
      <c r="AI582">
        <v>0.0</v>
      </c>
      <c r="AJ582">
        <v>0.0</v>
      </c>
      <c r="AK582" t="s">
        <v>97</v>
      </c>
      <c r="AL582">
        <v>5.0</v>
      </c>
      <c r="AM582">
        <v>7.0</v>
      </c>
      <c r="AN582" s="14">
        <v>12.0</v>
      </c>
      <c r="AO582" s="14" t="s">
        <v>2767</v>
      </c>
      <c r="AP582" t="s">
        <v>101</v>
      </c>
      <c r="AQ582" s="14">
        <v>8.0</v>
      </c>
      <c r="AR582" s="14" t="s">
        <v>2768</v>
      </c>
      <c r="AS582" s="14" t="s">
        <v>2769</v>
      </c>
      <c r="AT582" s="14" t="s">
        <v>2770</v>
      </c>
      <c r="AU582" s="14">
        <v>1.0</v>
      </c>
    </row>
    <row r="583">
      <c r="A583" s="14">
        <v>581.0</v>
      </c>
      <c r="B583">
        <v>1.0</v>
      </c>
      <c r="C583">
        <v>0.0</v>
      </c>
      <c r="D583">
        <v>0.0</v>
      </c>
      <c r="E583">
        <v>0.0</v>
      </c>
      <c r="F583">
        <v>1.0</v>
      </c>
      <c r="G583">
        <v>0.0</v>
      </c>
      <c r="H583" s="14">
        <v>31651.0</v>
      </c>
      <c r="I583" s="14">
        <v>32.0</v>
      </c>
      <c r="J583" s="14">
        <v>7.0</v>
      </c>
      <c r="K583" s="14">
        <v>60.0</v>
      </c>
      <c r="L583" s="14">
        <v>7.0</v>
      </c>
      <c r="M583" s="14">
        <v>24.0</v>
      </c>
      <c r="N583" s="14" t="s">
        <v>106</v>
      </c>
      <c r="O583" s="14">
        <v>1.0</v>
      </c>
      <c r="T583" s="14">
        <v>0.0</v>
      </c>
      <c r="Z583" s="14" t="s">
        <v>78</v>
      </c>
      <c r="AA583">
        <v>1.0</v>
      </c>
      <c r="AB583">
        <v>0.0</v>
      </c>
      <c r="AC583">
        <v>0.0</v>
      </c>
      <c r="AD583">
        <v>0.0</v>
      </c>
      <c r="AE583">
        <v>0.0</v>
      </c>
      <c r="AF583">
        <v>1.0</v>
      </c>
      <c r="AG583">
        <v>0.0</v>
      </c>
      <c r="AH583">
        <v>0.0</v>
      </c>
      <c r="AI583">
        <v>0.0</v>
      </c>
      <c r="AJ583">
        <v>0.0</v>
      </c>
      <c r="AK583" t="s">
        <v>97</v>
      </c>
      <c r="AL583">
        <v>6.0</v>
      </c>
      <c r="AM583">
        <v>3.0</v>
      </c>
      <c r="AN583" s="14">
        <v>5.0</v>
      </c>
      <c r="AO583" s="14" t="s">
        <v>2771</v>
      </c>
      <c r="AP583" t="s">
        <v>101</v>
      </c>
      <c r="AQ583" s="14">
        <v>7.0</v>
      </c>
      <c r="AR583" s="14" t="s">
        <v>2772</v>
      </c>
      <c r="AS583" s="14" t="s">
        <v>2773</v>
      </c>
      <c r="AT583" s="14" t="s">
        <v>2774</v>
      </c>
      <c r="AU583" s="14">
        <v>1.0</v>
      </c>
    </row>
    <row r="584">
      <c r="A584" s="14">
        <v>582.0</v>
      </c>
      <c r="B584">
        <v>0.0</v>
      </c>
      <c r="C584">
        <v>0.0</v>
      </c>
      <c r="D584">
        <v>0.0</v>
      </c>
      <c r="E584">
        <v>0.0</v>
      </c>
      <c r="F584">
        <v>1.0</v>
      </c>
      <c r="G584">
        <v>0.0</v>
      </c>
      <c r="H584" s="14">
        <v>29704.0</v>
      </c>
      <c r="I584" s="14">
        <v>37.0</v>
      </c>
      <c r="J584" s="14">
        <v>6.0</v>
      </c>
      <c r="K584" s="14">
        <v>0.0</v>
      </c>
      <c r="L584" s="14">
        <v>17.0</v>
      </c>
      <c r="M584" s="14">
        <v>100.0</v>
      </c>
      <c r="N584" s="14" t="s">
        <v>120</v>
      </c>
      <c r="O584" s="14">
        <v>0.0</v>
      </c>
      <c r="P584" s="14" t="s">
        <v>71</v>
      </c>
      <c r="R584" t="s">
        <v>71</v>
      </c>
      <c r="S584" t="s">
        <v>135</v>
      </c>
      <c r="T584" s="14">
        <v>1.0</v>
      </c>
      <c r="U584" t="s">
        <v>2775</v>
      </c>
      <c r="V584" t="s">
        <v>111</v>
      </c>
      <c r="W584" t="s">
        <v>2776</v>
      </c>
      <c r="X584" s="14">
        <v>10.0</v>
      </c>
      <c r="Y584" s="14" t="s">
        <v>2777</v>
      </c>
      <c r="Z584" s="14" t="s">
        <v>78</v>
      </c>
      <c r="AA584">
        <v>0.0</v>
      </c>
      <c r="AB584">
        <v>0.0</v>
      </c>
      <c r="AC584">
        <v>0.0</v>
      </c>
      <c r="AD584">
        <v>0.0</v>
      </c>
      <c r="AE584">
        <v>1.0</v>
      </c>
      <c r="AF584">
        <v>0.0</v>
      </c>
      <c r="AG584">
        <v>0.0</v>
      </c>
      <c r="AH584">
        <v>0.0</v>
      </c>
      <c r="AI584">
        <v>0.0</v>
      </c>
      <c r="AJ584">
        <v>0.0</v>
      </c>
      <c r="AK584" t="s">
        <v>97</v>
      </c>
      <c r="AL584">
        <v>32.0</v>
      </c>
      <c r="AM584">
        <v>8.0</v>
      </c>
      <c r="AN584" s="14">
        <v>480.0</v>
      </c>
      <c r="AO584" s="14" t="s">
        <v>2778</v>
      </c>
      <c r="AP584" t="s">
        <v>84</v>
      </c>
      <c r="AQ584" s="14">
        <v>10.0</v>
      </c>
      <c r="AR584" s="14" t="s">
        <v>2779</v>
      </c>
      <c r="AS584" s="14" t="s">
        <v>2780</v>
      </c>
      <c r="AU584" s="14">
        <v>1.0</v>
      </c>
    </row>
    <row r="585">
      <c r="A585" s="14">
        <v>583.0</v>
      </c>
      <c r="B585">
        <v>1.0</v>
      </c>
      <c r="C585">
        <v>0.0</v>
      </c>
      <c r="D585">
        <v>0.0</v>
      </c>
      <c r="E585">
        <v>0.0</v>
      </c>
      <c r="F585">
        <v>1.0</v>
      </c>
      <c r="G585">
        <v>0.0</v>
      </c>
      <c r="H585" s="14">
        <v>30039.0</v>
      </c>
      <c r="I585" s="14">
        <v>36.0</v>
      </c>
      <c r="J585" s="14">
        <v>6.0</v>
      </c>
      <c r="K585" s="14">
        <v>40.0</v>
      </c>
      <c r="L585" s="14">
        <v>14.0</v>
      </c>
      <c r="M585" s="14">
        <v>1.0</v>
      </c>
      <c r="N585" s="14" t="s">
        <v>70</v>
      </c>
      <c r="O585" s="14">
        <v>1.0</v>
      </c>
      <c r="T585" s="14">
        <v>0.0</v>
      </c>
      <c r="Z585" s="14" t="s">
        <v>114</v>
      </c>
      <c r="AA585">
        <v>0.0</v>
      </c>
      <c r="AB585">
        <v>0.0</v>
      </c>
      <c r="AC585">
        <v>1.0</v>
      </c>
      <c r="AD585">
        <v>0.0</v>
      </c>
      <c r="AE585">
        <v>0.0</v>
      </c>
      <c r="AF585">
        <v>0.0</v>
      </c>
      <c r="AG585">
        <v>0.0</v>
      </c>
      <c r="AH585">
        <v>0.0</v>
      </c>
      <c r="AI585">
        <v>0.0</v>
      </c>
      <c r="AJ585">
        <v>0.0</v>
      </c>
      <c r="AK585" t="s">
        <v>116</v>
      </c>
      <c r="AL585">
        <v>5.0</v>
      </c>
      <c r="AM585">
        <v>4.0</v>
      </c>
      <c r="AN585" s="14">
        <v>4.0</v>
      </c>
      <c r="AO585" s="14" t="s">
        <v>2781</v>
      </c>
      <c r="AP585" t="s">
        <v>2782</v>
      </c>
      <c r="AQ585" s="14">
        <v>10.0</v>
      </c>
      <c r="AR585" s="14" t="s">
        <v>2783</v>
      </c>
      <c r="AS585" s="14" t="s">
        <v>2784</v>
      </c>
      <c r="AU585" s="14">
        <v>0.0</v>
      </c>
    </row>
    <row r="586" hidden="1">
      <c r="A586" s="14">
        <v>584.0</v>
      </c>
      <c r="B586">
        <v>0.0</v>
      </c>
      <c r="C586">
        <v>0.0</v>
      </c>
      <c r="D586">
        <v>0.0</v>
      </c>
      <c r="E586">
        <v>0.0</v>
      </c>
      <c r="F586">
        <v>1.0</v>
      </c>
      <c r="G586">
        <v>0.0</v>
      </c>
      <c r="H586" s="14">
        <v>33955.0</v>
      </c>
      <c r="I586" s="14">
        <v>25.0</v>
      </c>
      <c r="J586" s="14">
        <v>8.0</v>
      </c>
      <c r="K586" s="14">
        <v>120.0</v>
      </c>
      <c r="L586" s="14">
        <v>8.0</v>
      </c>
      <c r="M586" s="14">
        <v>10.0</v>
      </c>
      <c r="N586" s="14" t="s">
        <v>405</v>
      </c>
      <c r="O586" s="14">
        <v>0.0</v>
      </c>
      <c r="P586" s="14" t="s">
        <v>71</v>
      </c>
      <c r="R586" t="s">
        <v>71</v>
      </c>
      <c r="S586" t="s">
        <v>90</v>
      </c>
      <c r="T586" s="14">
        <v>1.0</v>
      </c>
      <c r="U586" t="s">
        <v>315</v>
      </c>
      <c r="V586" t="s">
        <v>111</v>
      </c>
      <c r="W586" t="s">
        <v>112</v>
      </c>
      <c r="X586" s="14">
        <v>1.0</v>
      </c>
      <c r="Z586" s="14" t="s">
        <v>78</v>
      </c>
      <c r="AA586">
        <v>0.0</v>
      </c>
      <c r="AB586">
        <v>0.0</v>
      </c>
      <c r="AC586">
        <v>0.0</v>
      </c>
      <c r="AD586">
        <v>0.0</v>
      </c>
      <c r="AE586">
        <v>0.0</v>
      </c>
      <c r="AF586">
        <v>0.0</v>
      </c>
      <c r="AG586">
        <v>0.0</v>
      </c>
      <c r="AH586">
        <v>0.0</v>
      </c>
      <c r="AI586">
        <v>1.0</v>
      </c>
      <c r="AJ586">
        <v>0.0</v>
      </c>
      <c r="AP586" t="s">
        <v>84</v>
      </c>
      <c r="AQ586" s="14">
        <v>9.0</v>
      </c>
      <c r="AR586" s="14" t="s">
        <v>2785</v>
      </c>
      <c r="AU586" s="14">
        <v>0.0</v>
      </c>
    </row>
    <row r="587">
      <c r="A587" s="14">
        <v>585.0</v>
      </c>
      <c r="B587">
        <v>1.0</v>
      </c>
      <c r="C587">
        <v>0.0</v>
      </c>
      <c r="D587">
        <v>0.0</v>
      </c>
      <c r="E587">
        <v>0.0</v>
      </c>
      <c r="F587">
        <v>0.0</v>
      </c>
      <c r="G587">
        <v>0.0</v>
      </c>
      <c r="H587" s="14">
        <v>33254.0</v>
      </c>
      <c r="I587" s="14">
        <v>27.0</v>
      </c>
      <c r="J587" s="14">
        <v>8.0</v>
      </c>
      <c r="K587" s="14">
        <v>15.0</v>
      </c>
      <c r="L587" s="14">
        <v>10.0</v>
      </c>
      <c r="M587" s="14">
        <v>12.0</v>
      </c>
      <c r="N587" s="14" t="s">
        <v>405</v>
      </c>
      <c r="O587" s="14">
        <v>1.0</v>
      </c>
      <c r="T587" s="14">
        <v>1.0</v>
      </c>
      <c r="U587" t="s">
        <v>35</v>
      </c>
      <c r="V587" t="s">
        <v>451</v>
      </c>
      <c r="W587" t="s">
        <v>322</v>
      </c>
      <c r="X587" s="14">
        <v>1.0</v>
      </c>
      <c r="Y587" s="14" t="s">
        <v>2786</v>
      </c>
      <c r="Z587" s="14" t="s">
        <v>114</v>
      </c>
      <c r="AA587">
        <v>0.0</v>
      </c>
      <c r="AB587">
        <v>0.0</v>
      </c>
      <c r="AC587">
        <v>0.0</v>
      </c>
      <c r="AD587">
        <v>1.0</v>
      </c>
      <c r="AE587">
        <v>0.0</v>
      </c>
      <c r="AF587">
        <v>0.0</v>
      </c>
      <c r="AG587">
        <v>0.0</v>
      </c>
      <c r="AH587">
        <v>0.0</v>
      </c>
      <c r="AI587">
        <v>0.0</v>
      </c>
      <c r="AJ587">
        <v>0.0</v>
      </c>
      <c r="AK587" t="s">
        <v>116</v>
      </c>
      <c r="AL587">
        <v>6.0</v>
      </c>
      <c r="AM587">
        <v>6.0</v>
      </c>
      <c r="AN587" s="14">
        <v>6.0</v>
      </c>
      <c r="AO587" s="14" t="s">
        <v>2787</v>
      </c>
      <c r="AP587" t="s">
        <v>101</v>
      </c>
      <c r="AQ587" s="14">
        <v>10.0</v>
      </c>
      <c r="AR587" s="14" t="s">
        <v>2788</v>
      </c>
      <c r="AS587" s="14" t="s">
        <v>332</v>
      </c>
      <c r="AT587" s="14" t="s">
        <v>2789</v>
      </c>
      <c r="AU587" s="14">
        <v>1.0</v>
      </c>
    </row>
    <row r="588">
      <c r="A588" s="14">
        <v>586.0</v>
      </c>
      <c r="B588">
        <v>1.0</v>
      </c>
      <c r="C588">
        <v>1.0</v>
      </c>
      <c r="D588">
        <v>0.0</v>
      </c>
      <c r="E588">
        <v>1.0</v>
      </c>
      <c r="F588">
        <v>1.0</v>
      </c>
      <c r="G588">
        <v>0.0</v>
      </c>
      <c r="I588" s="14"/>
      <c r="J588" s="14">
        <v>8.0</v>
      </c>
      <c r="K588" s="14">
        <v>0.0</v>
      </c>
      <c r="L588" s="14">
        <v>10.0</v>
      </c>
      <c r="M588" s="14">
        <v>15.0</v>
      </c>
      <c r="N588" s="14" t="s">
        <v>70</v>
      </c>
      <c r="O588" s="14">
        <v>0.0</v>
      </c>
      <c r="P588" s="14" t="s">
        <v>108</v>
      </c>
      <c r="R588" t="s">
        <v>108</v>
      </c>
      <c r="S588" t="s">
        <v>2790</v>
      </c>
      <c r="T588" s="14">
        <v>1.0</v>
      </c>
      <c r="U588" t="s">
        <v>631</v>
      </c>
      <c r="V588" t="s">
        <v>111</v>
      </c>
      <c r="W588" t="s">
        <v>123</v>
      </c>
      <c r="X588" s="14">
        <v>2.0</v>
      </c>
      <c r="Z588" s="14" t="s">
        <v>78</v>
      </c>
      <c r="AA588">
        <v>0.0</v>
      </c>
      <c r="AB588">
        <v>0.0</v>
      </c>
      <c r="AC588">
        <v>0.0</v>
      </c>
      <c r="AD588">
        <v>1.0</v>
      </c>
      <c r="AE588">
        <v>0.0</v>
      </c>
      <c r="AF588">
        <v>0.0</v>
      </c>
      <c r="AG588">
        <v>0.0</v>
      </c>
      <c r="AH588">
        <v>0.0</v>
      </c>
      <c r="AI588">
        <v>0.0</v>
      </c>
      <c r="AJ588">
        <v>0.0</v>
      </c>
      <c r="AK588" t="s">
        <v>97</v>
      </c>
      <c r="AL588">
        <v>5.0</v>
      </c>
      <c r="AM588">
        <v>5.0</v>
      </c>
      <c r="AN588" s="14">
        <v>20.0</v>
      </c>
      <c r="AO588" s="14" t="s">
        <v>2791</v>
      </c>
      <c r="AP588" t="s">
        <v>101</v>
      </c>
      <c r="AQ588" s="14">
        <v>10.0</v>
      </c>
      <c r="AR588" s="14" t="s">
        <v>2792</v>
      </c>
      <c r="AS588" s="14" t="s">
        <v>2793</v>
      </c>
      <c r="AU588" s="14">
        <v>0.0</v>
      </c>
    </row>
    <row r="589">
      <c r="A589" s="14">
        <v>587.0</v>
      </c>
      <c r="B589">
        <v>1.0</v>
      </c>
      <c r="C589">
        <v>0.0</v>
      </c>
      <c r="D589">
        <v>0.0</v>
      </c>
      <c r="E589">
        <v>0.0</v>
      </c>
      <c r="F589">
        <v>0.0</v>
      </c>
      <c r="G589">
        <v>0.0</v>
      </c>
      <c r="H589" s="14">
        <v>23682.0</v>
      </c>
      <c r="I589" s="14">
        <v>53.0</v>
      </c>
      <c r="J589" s="14">
        <v>7.0</v>
      </c>
      <c r="K589" s="14">
        <v>90.0</v>
      </c>
      <c r="L589" s="14">
        <v>9.0</v>
      </c>
      <c r="M589" s="14">
        <v>4.0</v>
      </c>
      <c r="N589" s="14" t="s">
        <v>291</v>
      </c>
      <c r="O589" s="14">
        <v>1.0</v>
      </c>
      <c r="T589" s="14">
        <v>1.0</v>
      </c>
      <c r="U589" t="s">
        <v>1234</v>
      </c>
      <c r="V589" t="s">
        <v>111</v>
      </c>
      <c r="W589" t="s">
        <v>1410</v>
      </c>
      <c r="X589" s="14">
        <v>2.0</v>
      </c>
      <c r="Y589" s="14" t="s">
        <v>2794</v>
      </c>
      <c r="Z589" s="14" t="s">
        <v>78</v>
      </c>
      <c r="AA589">
        <v>0.0</v>
      </c>
      <c r="AB589">
        <v>0.0</v>
      </c>
      <c r="AC589">
        <v>0.0</v>
      </c>
      <c r="AD589">
        <v>0.0</v>
      </c>
      <c r="AE589">
        <v>1.0</v>
      </c>
      <c r="AF589">
        <v>0.0</v>
      </c>
      <c r="AG589">
        <v>0.0</v>
      </c>
      <c r="AH589">
        <v>0.0</v>
      </c>
      <c r="AI589">
        <v>0.0</v>
      </c>
      <c r="AJ589">
        <v>0.0</v>
      </c>
      <c r="AK589" t="s">
        <v>79</v>
      </c>
      <c r="AL589">
        <v>14.0</v>
      </c>
      <c r="AM589">
        <v>14.0</v>
      </c>
      <c r="AN589" s="14">
        <v>10.0</v>
      </c>
      <c r="AO589" s="14" t="s">
        <v>2795</v>
      </c>
      <c r="AP589" t="s">
        <v>101</v>
      </c>
      <c r="AQ589" s="14">
        <v>10.0</v>
      </c>
      <c r="AR589" s="14" t="s">
        <v>2796</v>
      </c>
      <c r="AS589" s="14" t="s">
        <v>2797</v>
      </c>
      <c r="AT589" s="14" t="s">
        <v>2798</v>
      </c>
      <c r="AU589" s="14">
        <v>1.0</v>
      </c>
    </row>
    <row r="590">
      <c r="A590" s="14">
        <v>588.0</v>
      </c>
      <c r="B590">
        <v>1.0</v>
      </c>
      <c r="C590">
        <v>0.0</v>
      </c>
      <c r="D590">
        <v>0.0</v>
      </c>
      <c r="E590">
        <v>0.0</v>
      </c>
      <c r="F590">
        <v>0.0</v>
      </c>
      <c r="G590">
        <v>0.0</v>
      </c>
      <c r="H590" s="14">
        <v>24696.0</v>
      </c>
      <c r="I590" s="14">
        <v>51.0</v>
      </c>
      <c r="J590" s="14">
        <v>4.0</v>
      </c>
      <c r="K590" s="14">
        <v>60.0</v>
      </c>
      <c r="L590" s="14">
        <v>10.0</v>
      </c>
      <c r="M590" s="14">
        <v>15.0</v>
      </c>
      <c r="N590" s="14" t="s">
        <v>167</v>
      </c>
      <c r="O590" s="14">
        <v>0.0</v>
      </c>
      <c r="P590" s="14" t="s">
        <v>129</v>
      </c>
      <c r="R590" t="s">
        <v>129</v>
      </c>
      <c r="S590" t="s">
        <v>90</v>
      </c>
      <c r="T590" s="14">
        <v>1.0</v>
      </c>
      <c r="U590" t="s">
        <v>315</v>
      </c>
      <c r="V590" t="s">
        <v>75</v>
      </c>
      <c r="W590" t="s">
        <v>412</v>
      </c>
      <c r="X590" s="14">
        <v>27.0</v>
      </c>
      <c r="Y590" s="14" t="s">
        <v>2799</v>
      </c>
      <c r="Z590" s="14" t="s">
        <v>78</v>
      </c>
      <c r="AA590">
        <v>0.0</v>
      </c>
      <c r="AB590">
        <v>0.0</v>
      </c>
      <c r="AC590">
        <v>0.0</v>
      </c>
      <c r="AD590">
        <v>1.0</v>
      </c>
      <c r="AE590">
        <v>0.0</v>
      </c>
      <c r="AF590">
        <v>0.0</v>
      </c>
      <c r="AG590">
        <v>0.0</v>
      </c>
      <c r="AH590">
        <v>0.0</v>
      </c>
      <c r="AI590">
        <v>0.0</v>
      </c>
      <c r="AJ590">
        <v>0.0</v>
      </c>
      <c r="AK590" t="s">
        <v>97</v>
      </c>
      <c r="AL590">
        <v>20.0</v>
      </c>
      <c r="AM590">
        <v>10.0</v>
      </c>
      <c r="AN590" s="14">
        <v>1000.0</v>
      </c>
      <c r="AO590" s="14" t="s">
        <v>2800</v>
      </c>
      <c r="AP590" t="s">
        <v>2801</v>
      </c>
      <c r="AQ590" s="14">
        <v>8.0</v>
      </c>
      <c r="AR590" s="14" t="s">
        <v>2802</v>
      </c>
      <c r="AS590" s="14" t="s">
        <v>2803</v>
      </c>
      <c r="AT590" s="14" t="s">
        <v>2804</v>
      </c>
      <c r="AU590" s="14">
        <v>1.0</v>
      </c>
    </row>
    <row r="591" hidden="1">
      <c r="A591" s="14">
        <v>589.0</v>
      </c>
      <c r="B591">
        <v>1.0</v>
      </c>
      <c r="C591">
        <v>0.0</v>
      </c>
      <c r="D591">
        <v>0.0</v>
      </c>
      <c r="E591">
        <v>1.0</v>
      </c>
      <c r="F591">
        <v>1.0</v>
      </c>
      <c r="G591">
        <v>0.0</v>
      </c>
      <c r="H591" s="14">
        <v>32979.0</v>
      </c>
      <c r="I591" s="14">
        <v>28.0</v>
      </c>
      <c r="J591" s="14">
        <v>8.0</v>
      </c>
      <c r="K591" s="14">
        <v>90.0</v>
      </c>
      <c r="L591" s="14">
        <v>11.0</v>
      </c>
      <c r="M591" s="14">
        <v>20.0</v>
      </c>
      <c r="N591" s="14" t="s">
        <v>70</v>
      </c>
      <c r="O591" s="14">
        <v>1.0</v>
      </c>
      <c r="T591" s="14">
        <v>1.0</v>
      </c>
      <c r="U591" t="s">
        <v>315</v>
      </c>
      <c r="V591" t="s">
        <v>111</v>
      </c>
      <c r="W591" t="s">
        <v>123</v>
      </c>
      <c r="X591" s="14">
        <v>2.0</v>
      </c>
      <c r="Y591" s="14" t="s">
        <v>2805</v>
      </c>
      <c r="Z591" s="14" t="s">
        <v>114</v>
      </c>
      <c r="AA591">
        <v>0.0</v>
      </c>
      <c r="AB591">
        <v>0.0</v>
      </c>
      <c r="AC591">
        <v>0.0</v>
      </c>
      <c r="AD591">
        <v>0.0</v>
      </c>
      <c r="AE591">
        <v>0.0</v>
      </c>
      <c r="AF591">
        <v>0.0</v>
      </c>
      <c r="AG591">
        <v>0.0</v>
      </c>
      <c r="AH591">
        <v>0.0</v>
      </c>
      <c r="AI591">
        <v>1.0</v>
      </c>
      <c r="AJ591">
        <v>0.0</v>
      </c>
      <c r="AP591" t="s">
        <v>292</v>
      </c>
      <c r="AQ591" s="14">
        <v>10.0</v>
      </c>
      <c r="AR591" s="14" t="s">
        <v>2806</v>
      </c>
      <c r="AS591" s="14" t="s">
        <v>2807</v>
      </c>
      <c r="AT591" s="14" t="s">
        <v>2808</v>
      </c>
      <c r="AU591" s="14">
        <v>1.0</v>
      </c>
    </row>
    <row r="592">
      <c r="A592" s="14">
        <v>590.0</v>
      </c>
      <c r="B592">
        <v>0.0</v>
      </c>
      <c r="C592">
        <v>1.0</v>
      </c>
      <c r="D592">
        <v>0.0</v>
      </c>
      <c r="E592">
        <v>0.0</v>
      </c>
      <c r="F592">
        <v>0.0</v>
      </c>
      <c r="G592">
        <v>0.0</v>
      </c>
      <c r="H592" s="14">
        <v>25775.0</v>
      </c>
      <c r="I592" s="14">
        <v>48.0</v>
      </c>
      <c r="J592" s="14">
        <v>6.0</v>
      </c>
      <c r="K592" s="14">
        <v>21.0</v>
      </c>
      <c r="L592" s="14">
        <v>12.0</v>
      </c>
      <c r="M592" s="14">
        <v>20.0</v>
      </c>
      <c r="N592" s="14" t="s">
        <v>128</v>
      </c>
      <c r="O592" s="14">
        <v>0.0</v>
      </c>
      <c r="P592" s="14" t="s">
        <v>71</v>
      </c>
      <c r="R592" t="s">
        <v>71</v>
      </c>
      <c r="S592" t="s">
        <v>130</v>
      </c>
      <c r="T592" s="14">
        <v>1.0</v>
      </c>
      <c r="U592" t="s">
        <v>121</v>
      </c>
      <c r="V592" t="s">
        <v>111</v>
      </c>
      <c r="W592" t="s">
        <v>760</v>
      </c>
      <c r="X592" s="14">
        <v>15.0</v>
      </c>
      <c r="Y592" s="14" t="s">
        <v>2809</v>
      </c>
      <c r="Z592" s="14" t="s">
        <v>78</v>
      </c>
      <c r="AA592">
        <v>0.0</v>
      </c>
      <c r="AB592">
        <v>0.0</v>
      </c>
      <c r="AC592">
        <v>0.0</v>
      </c>
      <c r="AD592">
        <v>1.0</v>
      </c>
      <c r="AE592">
        <v>0.0</v>
      </c>
      <c r="AF592">
        <v>0.0</v>
      </c>
      <c r="AG592">
        <v>0.0</v>
      </c>
      <c r="AH592">
        <v>0.0</v>
      </c>
      <c r="AI592">
        <v>0.0</v>
      </c>
      <c r="AJ592">
        <v>0.0</v>
      </c>
      <c r="AK592" t="s">
        <v>97</v>
      </c>
      <c r="AL592">
        <v>3.0</v>
      </c>
      <c r="AM592">
        <v>10.0</v>
      </c>
      <c r="AN592" s="14">
        <v>10.0</v>
      </c>
      <c r="AO592" s="14" t="s">
        <v>2810</v>
      </c>
      <c r="AP592" t="s">
        <v>101</v>
      </c>
      <c r="AQ592" s="14">
        <v>9.0</v>
      </c>
      <c r="AR592" s="14" t="s">
        <v>2811</v>
      </c>
      <c r="AS592" s="14" t="s">
        <v>2812</v>
      </c>
      <c r="AT592" s="14" t="s">
        <v>2813</v>
      </c>
      <c r="AU592" s="14">
        <v>0.0</v>
      </c>
    </row>
    <row r="593">
      <c r="A593" s="14">
        <v>591.0</v>
      </c>
      <c r="B593">
        <v>1.0</v>
      </c>
      <c r="C593">
        <v>0.0</v>
      </c>
      <c r="D593">
        <v>0.0</v>
      </c>
      <c r="E593">
        <v>0.0</v>
      </c>
      <c r="F593">
        <v>1.0</v>
      </c>
      <c r="G593">
        <v>0.0</v>
      </c>
      <c r="H593" s="14">
        <v>26909.0</v>
      </c>
      <c r="I593" s="14">
        <v>45.0</v>
      </c>
      <c r="J593" s="14">
        <v>8.0</v>
      </c>
      <c r="K593" s="14">
        <v>20.0</v>
      </c>
      <c r="L593" s="14">
        <v>14.0</v>
      </c>
      <c r="M593" s="14">
        <v>1.0</v>
      </c>
      <c r="N593" s="14" t="s">
        <v>291</v>
      </c>
      <c r="O593" s="14">
        <v>1.0</v>
      </c>
      <c r="T593" s="14">
        <v>1.0</v>
      </c>
      <c r="U593" t="s">
        <v>315</v>
      </c>
      <c r="V593" t="s">
        <v>111</v>
      </c>
      <c r="W593" t="s">
        <v>760</v>
      </c>
      <c r="X593" s="14">
        <v>20.0</v>
      </c>
      <c r="Y593" s="14" t="s">
        <v>2814</v>
      </c>
      <c r="Z593" s="14" t="s">
        <v>114</v>
      </c>
      <c r="AA593">
        <v>0.0</v>
      </c>
      <c r="AB593">
        <v>0.0</v>
      </c>
      <c r="AC593">
        <v>0.0</v>
      </c>
      <c r="AD593">
        <v>0.0</v>
      </c>
      <c r="AE593">
        <v>0.0</v>
      </c>
      <c r="AF593">
        <v>1.0</v>
      </c>
      <c r="AG593">
        <v>0.0</v>
      </c>
      <c r="AH593">
        <v>0.0</v>
      </c>
      <c r="AI593">
        <v>0.0</v>
      </c>
      <c r="AJ593">
        <v>0.0</v>
      </c>
      <c r="AK593" t="s">
        <v>79</v>
      </c>
      <c r="AL593">
        <v>2.0</v>
      </c>
      <c r="AM593">
        <v>6.0</v>
      </c>
      <c r="AN593" s="14">
        <v>40.0</v>
      </c>
      <c r="AO593" s="14" t="s">
        <v>2815</v>
      </c>
      <c r="AP593" t="s">
        <v>101</v>
      </c>
      <c r="AQ593" s="14">
        <v>8.0</v>
      </c>
      <c r="AR593" s="14" t="s">
        <v>2816</v>
      </c>
      <c r="AS593" s="14" t="s">
        <v>2817</v>
      </c>
      <c r="AU593" s="14">
        <v>1.0</v>
      </c>
    </row>
    <row r="594">
      <c r="A594" s="14">
        <v>592.0</v>
      </c>
      <c r="B594">
        <v>1.0</v>
      </c>
      <c r="C594">
        <v>1.0</v>
      </c>
      <c r="D594">
        <v>0.0</v>
      </c>
      <c r="E594">
        <v>0.0</v>
      </c>
      <c r="F594">
        <v>0.0</v>
      </c>
      <c r="G594">
        <v>0.0</v>
      </c>
      <c r="H594" s="14">
        <v>31594.0</v>
      </c>
      <c r="I594" s="14">
        <v>32.0</v>
      </c>
      <c r="J594" s="14">
        <v>7.0</v>
      </c>
      <c r="K594" s="14">
        <v>60.0</v>
      </c>
      <c r="L594" s="14">
        <v>10.0</v>
      </c>
      <c r="M594" s="14">
        <v>40.0</v>
      </c>
      <c r="N594" s="14" t="s">
        <v>327</v>
      </c>
      <c r="O594" s="14">
        <v>1.0</v>
      </c>
      <c r="T594" s="14">
        <v>1.0</v>
      </c>
      <c r="U594" t="s">
        <v>315</v>
      </c>
      <c r="V594" t="s">
        <v>75</v>
      </c>
      <c r="W594" t="s">
        <v>123</v>
      </c>
      <c r="X594" s="14">
        <v>6.0</v>
      </c>
      <c r="Y594" s="14" t="s">
        <v>2818</v>
      </c>
      <c r="Z594" s="14" t="s">
        <v>114</v>
      </c>
      <c r="AA594">
        <v>0.0</v>
      </c>
      <c r="AB594">
        <v>0.0</v>
      </c>
      <c r="AC594">
        <v>0.0</v>
      </c>
      <c r="AD594">
        <v>0.0</v>
      </c>
      <c r="AE594">
        <v>0.0</v>
      </c>
      <c r="AF594">
        <v>1.0</v>
      </c>
      <c r="AG594">
        <v>0.0</v>
      </c>
      <c r="AH594">
        <v>0.0</v>
      </c>
      <c r="AI594">
        <v>0.0</v>
      </c>
      <c r="AJ594">
        <v>0.0</v>
      </c>
      <c r="AK594" t="s">
        <v>97</v>
      </c>
      <c r="AL594">
        <v>6.0</v>
      </c>
      <c r="AM594">
        <v>6.0</v>
      </c>
      <c r="AN594" s="14">
        <v>6.0</v>
      </c>
      <c r="AO594" s="14" t="s">
        <v>2819</v>
      </c>
      <c r="AP594" t="s">
        <v>101</v>
      </c>
      <c r="AQ594" s="14">
        <v>10.0</v>
      </c>
      <c r="AR594" s="14" t="s">
        <v>2820</v>
      </c>
      <c r="AS594" s="14" t="s">
        <v>2821</v>
      </c>
      <c r="AT594" s="14" t="s">
        <v>2822</v>
      </c>
      <c r="AU594" s="14">
        <v>1.0</v>
      </c>
    </row>
    <row r="595">
      <c r="A595" s="14">
        <v>593.0</v>
      </c>
      <c r="B595">
        <v>0.0</v>
      </c>
      <c r="C595">
        <v>1.0</v>
      </c>
      <c r="D595">
        <v>0.0</v>
      </c>
      <c r="E595">
        <v>0.0</v>
      </c>
      <c r="F595">
        <v>0.0</v>
      </c>
      <c r="G595">
        <v>0.0</v>
      </c>
      <c r="H595" s="14">
        <v>25187.0</v>
      </c>
      <c r="I595" s="14">
        <v>49.0</v>
      </c>
      <c r="J595" s="14">
        <v>6.0</v>
      </c>
      <c r="K595" s="14">
        <v>240.0</v>
      </c>
      <c r="L595" s="14">
        <v>8.0</v>
      </c>
      <c r="M595" s="14">
        <v>12.0</v>
      </c>
      <c r="N595" s="14" t="s">
        <v>134</v>
      </c>
      <c r="O595" s="14">
        <v>1.0</v>
      </c>
      <c r="T595" s="14">
        <v>1.0</v>
      </c>
      <c r="U595" t="s">
        <v>315</v>
      </c>
      <c r="V595" t="s">
        <v>75</v>
      </c>
      <c r="W595" t="s">
        <v>2823</v>
      </c>
      <c r="X595" s="14">
        <v>20.0</v>
      </c>
      <c r="Y595" s="14" t="s">
        <v>2824</v>
      </c>
      <c r="Z595" s="14" t="s">
        <v>464</v>
      </c>
      <c r="AA595">
        <v>0.0</v>
      </c>
      <c r="AB595">
        <v>0.0</v>
      </c>
      <c r="AC595">
        <v>0.0</v>
      </c>
      <c r="AD595">
        <v>0.0</v>
      </c>
      <c r="AE595">
        <v>0.0</v>
      </c>
      <c r="AF595">
        <v>1.0</v>
      </c>
      <c r="AG595">
        <v>0.0</v>
      </c>
      <c r="AH595">
        <v>0.0</v>
      </c>
      <c r="AI595">
        <v>0.0</v>
      </c>
      <c r="AJ595">
        <v>1.0</v>
      </c>
      <c r="AK595" t="s">
        <v>79</v>
      </c>
      <c r="AL595">
        <v>10.0</v>
      </c>
      <c r="AM595">
        <v>30.0</v>
      </c>
      <c r="AN595" s="14">
        <v>20.0</v>
      </c>
      <c r="AO595" s="14" t="s">
        <v>2826</v>
      </c>
      <c r="AP595" t="s">
        <v>101</v>
      </c>
      <c r="AQ595" s="14">
        <v>10.0</v>
      </c>
      <c r="AR595" s="14" t="s">
        <v>2827</v>
      </c>
      <c r="AS595" s="14" t="s">
        <v>2828</v>
      </c>
      <c r="AT595" s="14" t="s">
        <v>2829</v>
      </c>
      <c r="AU595" s="14">
        <v>1.0</v>
      </c>
    </row>
    <row r="596">
      <c r="A596" s="14">
        <v>594.0</v>
      </c>
      <c r="B596">
        <v>0.0</v>
      </c>
      <c r="C596">
        <v>0.0</v>
      </c>
      <c r="D596">
        <v>0.0</v>
      </c>
      <c r="E596">
        <v>0.0</v>
      </c>
      <c r="F596">
        <v>1.0</v>
      </c>
      <c r="G596">
        <v>0.0</v>
      </c>
      <c r="H596" s="14">
        <v>30504.0</v>
      </c>
      <c r="I596" s="14">
        <v>35.0</v>
      </c>
      <c r="J596" s="14">
        <v>8.0</v>
      </c>
      <c r="K596" s="14">
        <v>30.0</v>
      </c>
      <c r="L596" s="14">
        <v>10.0</v>
      </c>
      <c r="M596" s="14">
        <v>30.0</v>
      </c>
      <c r="N596" s="14" t="s">
        <v>437</v>
      </c>
      <c r="O596" s="14">
        <v>1.0</v>
      </c>
      <c r="T596" s="14">
        <v>1.0</v>
      </c>
      <c r="U596" t="s">
        <v>315</v>
      </c>
      <c r="V596" t="s">
        <v>147</v>
      </c>
      <c r="W596" t="s">
        <v>123</v>
      </c>
      <c r="X596" s="14">
        <v>12.0</v>
      </c>
      <c r="Y596" s="14" t="s">
        <v>2830</v>
      </c>
      <c r="Z596" s="14" t="s">
        <v>114</v>
      </c>
      <c r="AA596">
        <v>0.0</v>
      </c>
      <c r="AB596">
        <v>0.0</v>
      </c>
      <c r="AC596">
        <v>0.0</v>
      </c>
      <c r="AD596">
        <v>0.0</v>
      </c>
      <c r="AE596">
        <v>0.0</v>
      </c>
      <c r="AF596">
        <v>1.0</v>
      </c>
      <c r="AG596">
        <v>0.0</v>
      </c>
      <c r="AH596">
        <v>0.0</v>
      </c>
      <c r="AI596">
        <v>0.0</v>
      </c>
      <c r="AJ596">
        <v>0.0</v>
      </c>
      <c r="AK596" t="s">
        <v>2831</v>
      </c>
      <c r="AL596">
        <v>3.0</v>
      </c>
      <c r="AM596">
        <v>3.0</v>
      </c>
      <c r="AN596" s="14">
        <v>6.0</v>
      </c>
      <c r="AO596" s="14" t="s">
        <v>2832</v>
      </c>
      <c r="AP596" t="s">
        <v>101</v>
      </c>
      <c r="AQ596" s="14">
        <v>8.0</v>
      </c>
      <c r="AR596" s="14" t="s">
        <v>2833</v>
      </c>
      <c r="AS596" s="14" t="s">
        <v>2834</v>
      </c>
      <c r="AT596" s="14" t="s">
        <v>719</v>
      </c>
      <c r="AU596" s="14">
        <v>1.0</v>
      </c>
    </row>
    <row r="597">
      <c r="A597" s="14">
        <v>595.0</v>
      </c>
      <c r="B597">
        <v>1.0</v>
      </c>
      <c r="C597">
        <v>0.0</v>
      </c>
      <c r="D597">
        <v>1.0</v>
      </c>
      <c r="E597">
        <v>0.0</v>
      </c>
      <c r="F597">
        <v>0.0</v>
      </c>
      <c r="G597">
        <v>0.0</v>
      </c>
      <c r="H597" s="14">
        <v>34781.0</v>
      </c>
      <c r="I597" s="14">
        <v>23.0</v>
      </c>
      <c r="J597" s="14">
        <v>6.0</v>
      </c>
      <c r="K597" s="14">
        <v>40.0</v>
      </c>
      <c r="L597" s="14">
        <v>8.0</v>
      </c>
      <c r="M597" s="14">
        <v>2.0</v>
      </c>
      <c r="N597" s="14" t="s">
        <v>192</v>
      </c>
      <c r="O597" s="14">
        <v>0.0</v>
      </c>
      <c r="P597" s="14" t="s">
        <v>71</v>
      </c>
      <c r="R597" t="s">
        <v>71</v>
      </c>
      <c r="S597" t="s">
        <v>130</v>
      </c>
      <c r="T597" s="14">
        <v>1.0</v>
      </c>
      <c r="U597" t="s">
        <v>35</v>
      </c>
      <c r="V597" t="s">
        <v>147</v>
      </c>
      <c r="W597" t="s">
        <v>123</v>
      </c>
      <c r="X597" s="14">
        <v>1.0</v>
      </c>
      <c r="Y597" s="14" t="s">
        <v>2835</v>
      </c>
      <c r="Z597" s="14" t="s">
        <v>78</v>
      </c>
      <c r="AA597">
        <v>0.0</v>
      </c>
      <c r="AB597">
        <v>1.0</v>
      </c>
      <c r="AC597">
        <v>0.0</v>
      </c>
      <c r="AD597">
        <v>0.0</v>
      </c>
      <c r="AE597">
        <v>0.0</v>
      </c>
      <c r="AF597">
        <v>0.0</v>
      </c>
      <c r="AG597">
        <v>0.0</v>
      </c>
      <c r="AH597">
        <v>0.0</v>
      </c>
      <c r="AI597">
        <v>0.0</v>
      </c>
      <c r="AJ597">
        <v>0.0</v>
      </c>
      <c r="AK597" t="s">
        <v>97</v>
      </c>
      <c r="AL597">
        <v>30.0</v>
      </c>
      <c r="AM597">
        <v>15.0</v>
      </c>
      <c r="AN597" s="14">
        <v>10.0</v>
      </c>
      <c r="AO597" s="14" t="s">
        <v>2836</v>
      </c>
      <c r="AP597" t="s">
        <v>101</v>
      </c>
      <c r="AQ597" s="14">
        <v>10.0</v>
      </c>
      <c r="AR597" s="14" t="s">
        <v>2837</v>
      </c>
      <c r="AS597" s="14" t="s">
        <v>2838</v>
      </c>
      <c r="AT597" s="14" t="s">
        <v>2839</v>
      </c>
      <c r="AU597" s="14">
        <v>1.0</v>
      </c>
    </row>
    <row r="598">
      <c r="A598" s="14">
        <v>596.0</v>
      </c>
      <c r="B598">
        <v>1.0</v>
      </c>
      <c r="C598">
        <v>0.0</v>
      </c>
      <c r="D598">
        <v>0.0</v>
      </c>
      <c r="E598">
        <v>1.0</v>
      </c>
      <c r="F598">
        <v>1.0</v>
      </c>
      <c r="G598">
        <v>0.0</v>
      </c>
      <c r="H598" s="14">
        <v>34481.0</v>
      </c>
      <c r="I598" s="14">
        <v>24.0</v>
      </c>
      <c r="J598" s="14">
        <v>9.0</v>
      </c>
      <c r="K598" s="14">
        <v>30.0</v>
      </c>
      <c r="L598" s="14">
        <v>13.0</v>
      </c>
      <c r="M598" s="14">
        <v>25.0</v>
      </c>
      <c r="N598" s="14" t="s">
        <v>87</v>
      </c>
      <c r="O598" s="14">
        <v>1.0</v>
      </c>
      <c r="T598" s="14">
        <v>0.0</v>
      </c>
      <c r="Z598" s="14" t="s">
        <v>236</v>
      </c>
      <c r="AA598">
        <v>0.0</v>
      </c>
      <c r="AB598">
        <v>0.0</v>
      </c>
      <c r="AC598">
        <v>0.0</v>
      </c>
      <c r="AD598">
        <v>1.0</v>
      </c>
      <c r="AE598">
        <v>0.0</v>
      </c>
      <c r="AF598">
        <v>0.0</v>
      </c>
      <c r="AG598">
        <v>0.0</v>
      </c>
      <c r="AH598">
        <v>0.0</v>
      </c>
      <c r="AI598">
        <v>0.0</v>
      </c>
      <c r="AJ598">
        <v>0.0</v>
      </c>
      <c r="AK598" t="s">
        <v>116</v>
      </c>
      <c r="AL598">
        <v>6.0</v>
      </c>
      <c r="AM598">
        <v>3.0</v>
      </c>
      <c r="AN598" s="14">
        <v>4.0</v>
      </c>
      <c r="AO598" s="14" t="s">
        <v>2840</v>
      </c>
      <c r="AP598" t="s">
        <v>101</v>
      </c>
      <c r="AQ598" s="14">
        <v>9.0</v>
      </c>
      <c r="AR598" s="14" t="s">
        <v>2841</v>
      </c>
      <c r="AS598" s="14" t="s">
        <v>540</v>
      </c>
      <c r="AT598" s="14" t="s">
        <v>420</v>
      </c>
      <c r="AU598" s="14">
        <v>1.0</v>
      </c>
    </row>
    <row r="599">
      <c r="A599" s="14">
        <v>597.0</v>
      </c>
      <c r="B599">
        <v>1.0</v>
      </c>
      <c r="C599">
        <v>0.0</v>
      </c>
      <c r="D599">
        <v>0.0</v>
      </c>
      <c r="E599">
        <v>0.0</v>
      </c>
      <c r="F599">
        <v>0.0</v>
      </c>
      <c r="G599">
        <v>0.0</v>
      </c>
      <c r="H599" s="14">
        <v>33759.0</v>
      </c>
      <c r="I599" s="14">
        <v>26.0</v>
      </c>
      <c r="J599" s="14">
        <v>7.0</v>
      </c>
      <c r="K599" s="14">
        <v>15.0</v>
      </c>
      <c r="L599" s="14">
        <v>6.0</v>
      </c>
      <c r="M599" s="14">
        <v>24.0</v>
      </c>
      <c r="N599" s="14" t="s">
        <v>134</v>
      </c>
      <c r="O599" s="14">
        <v>1.0</v>
      </c>
      <c r="T599" s="14">
        <v>1.0</v>
      </c>
      <c r="U599" t="s">
        <v>213</v>
      </c>
      <c r="V599" t="s">
        <v>122</v>
      </c>
      <c r="W599" t="s">
        <v>112</v>
      </c>
      <c r="X599" s="14">
        <v>1.0</v>
      </c>
      <c r="Y599" s="14" t="s">
        <v>2842</v>
      </c>
      <c r="Z599" s="14" t="s">
        <v>78</v>
      </c>
      <c r="AA599">
        <v>0.0</v>
      </c>
      <c r="AB599">
        <v>0.0</v>
      </c>
      <c r="AC599">
        <v>0.0</v>
      </c>
      <c r="AD599">
        <v>0.0</v>
      </c>
      <c r="AE599">
        <v>0.0</v>
      </c>
      <c r="AF599">
        <v>1.0</v>
      </c>
      <c r="AG599">
        <v>0.0</v>
      </c>
      <c r="AH599">
        <v>0.0</v>
      </c>
      <c r="AI599">
        <v>0.0</v>
      </c>
      <c r="AJ599">
        <v>0.0</v>
      </c>
      <c r="AK599" t="s">
        <v>79</v>
      </c>
      <c r="AL599">
        <v>3.0</v>
      </c>
      <c r="AM599">
        <v>4.0</v>
      </c>
      <c r="AN599" s="14">
        <v>5.0</v>
      </c>
      <c r="AO599" s="14" t="s">
        <v>2843</v>
      </c>
      <c r="AP599" t="s">
        <v>101</v>
      </c>
      <c r="AQ599" s="14">
        <v>8.0</v>
      </c>
      <c r="AR599" s="14" t="s">
        <v>2844</v>
      </c>
      <c r="AS599" s="14" t="s">
        <v>2845</v>
      </c>
      <c r="AT599" s="14" t="s">
        <v>2846</v>
      </c>
      <c r="AU599" s="14">
        <v>1.0</v>
      </c>
    </row>
    <row r="600">
      <c r="A600" s="14">
        <v>598.0</v>
      </c>
      <c r="B600">
        <v>0.0</v>
      </c>
      <c r="C600">
        <v>1.0</v>
      </c>
      <c r="D600">
        <v>0.0</v>
      </c>
      <c r="E600">
        <v>1.0</v>
      </c>
      <c r="F600">
        <v>1.0</v>
      </c>
      <c r="G600">
        <v>0.0</v>
      </c>
      <c r="H600" s="14">
        <v>30698.0</v>
      </c>
      <c r="I600" s="14">
        <v>34.0</v>
      </c>
      <c r="J600" s="14">
        <v>6.0</v>
      </c>
      <c r="K600" s="14">
        <v>2.0</v>
      </c>
      <c r="L600" s="14">
        <v>11.0</v>
      </c>
      <c r="M600" s="14">
        <v>10.0</v>
      </c>
      <c r="N600" s="14" t="s">
        <v>106</v>
      </c>
      <c r="O600" s="14">
        <v>1.0</v>
      </c>
      <c r="T600" s="14">
        <v>1.0</v>
      </c>
      <c r="U600" t="s">
        <v>577</v>
      </c>
      <c r="V600" t="s">
        <v>111</v>
      </c>
      <c r="W600" t="s">
        <v>2847</v>
      </c>
      <c r="X600" s="14">
        <v>10.0</v>
      </c>
      <c r="Y600" s="14" t="s">
        <v>2848</v>
      </c>
      <c r="Z600" s="14" t="s">
        <v>114</v>
      </c>
      <c r="AA600">
        <v>0.0</v>
      </c>
      <c r="AB600">
        <v>0.0</v>
      </c>
      <c r="AC600">
        <v>1.0</v>
      </c>
      <c r="AD600">
        <v>1.0</v>
      </c>
      <c r="AE600">
        <v>0.0</v>
      </c>
      <c r="AF600">
        <v>0.0</v>
      </c>
      <c r="AG600">
        <v>0.0</v>
      </c>
      <c r="AH600">
        <v>0.0</v>
      </c>
      <c r="AI600">
        <v>0.0</v>
      </c>
      <c r="AJ600">
        <v>0.0</v>
      </c>
      <c r="AK600" t="s">
        <v>97</v>
      </c>
      <c r="AL600">
        <v>4.0</v>
      </c>
      <c r="AM600">
        <v>0.2708333333333333</v>
      </c>
      <c r="AN600" s="14">
        <v>60.0</v>
      </c>
      <c r="AO600" s="14" t="s">
        <v>2849</v>
      </c>
      <c r="AP600" t="s">
        <v>101</v>
      </c>
      <c r="AQ600" s="14">
        <v>10.0</v>
      </c>
      <c r="AR600" s="14" t="s">
        <v>2850</v>
      </c>
      <c r="AS600" s="14" t="s">
        <v>2851</v>
      </c>
      <c r="AT600" s="14" t="s">
        <v>202</v>
      </c>
      <c r="AU600" s="14">
        <v>1.0</v>
      </c>
    </row>
    <row r="601">
      <c r="A601" s="14">
        <v>599.0</v>
      </c>
      <c r="B601">
        <v>1.0</v>
      </c>
      <c r="C601">
        <v>1.0</v>
      </c>
      <c r="D601">
        <v>0.0</v>
      </c>
      <c r="E601">
        <v>0.0</v>
      </c>
      <c r="F601">
        <v>1.0</v>
      </c>
      <c r="G601">
        <v>0.0</v>
      </c>
      <c r="H601" s="14">
        <v>33204.0</v>
      </c>
      <c r="I601" s="14">
        <v>27.0</v>
      </c>
      <c r="J601" s="14">
        <v>6.0</v>
      </c>
      <c r="K601" s="14">
        <v>150.0</v>
      </c>
      <c r="L601" s="14">
        <v>800.0</v>
      </c>
      <c r="M601" s="14">
        <v>20.0</v>
      </c>
      <c r="N601" s="14" t="s">
        <v>405</v>
      </c>
      <c r="O601" s="14">
        <v>1.0</v>
      </c>
      <c r="T601" s="14">
        <v>1.0</v>
      </c>
      <c r="U601" t="s">
        <v>35</v>
      </c>
      <c r="V601" t="s">
        <v>111</v>
      </c>
      <c r="W601" t="s">
        <v>412</v>
      </c>
      <c r="X601" s="14">
        <v>2.0</v>
      </c>
      <c r="Z601" s="14" t="s">
        <v>114</v>
      </c>
      <c r="AA601">
        <v>0.0</v>
      </c>
      <c r="AB601">
        <v>0.0</v>
      </c>
      <c r="AC601">
        <v>0.0</v>
      </c>
      <c r="AD601">
        <v>0.0</v>
      </c>
      <c r="AE601">
        <v>0.0</v>
      </c>
      <c r="AF601">
        <v>1.0</v>
      </c>
      <c r="AG601">
        <v>0.0</v>
      </c>
      <c r="AH601">
        <v>0.0</v>
      </c>
      <c r="AI601">
        <v>0.0</v>
      </c>
      <c r="AJ601">
        <v>0.0</v>
      </c>
      <c r="AK601" t="s">
        <v>79</v>
      </c>
      <c r="AL601">
        <v>6.0</v>
      </c>
      <c r="AM601">
        <v>5.0</v>
      </c>
      <c r="AN601" s="14">
        <v>5.0</v>
      </c>
      <c r="AO601" s="14" t="s">
        <v>2852</v>
      </c>
      <c r="AP601" t="s">
        <v>84</v>
      </c>
      <c r="AQ601" s="14">
        <v>10.0</v>
      </c>
      <c r="AR601" s="14" t="s">
        <v>2853</v>
      </c>
      <c r="AS601" s="14" t="s">
        <v>2854</v>
      </c>
      <c r="AU601" s="14">
        <v>0.0</v>
      </c>
    </row>
    <row r="602" hidden="1">
      <c r="A602" s="14">
        <v>600.0</v>
      </c>
      <c r="B602">
        <v>1.0</v>
      </c>
      <c r="C602">
        <v>0.0</v>
      </c>
      <c r="D602">
        <v>0.0</v>
      </c>
      <c r="E602">
        <v>1.0</v>
      </c>
      <c r="F602">
        <v>1.0</v>
      </c>
      <c r="G602">
        <v>0.0</v>
      </c>
      <c r="H602" s="14">
        <v>31758.0</v>
      </c>
      <c r="I602" s="14">
        <v>31.0</v>
      </c>
      <c r="J602" s="14">
        <v>6.0</v>
      </c>
      <c r="K602" s="14">
        <v>2.0</v>
      </c>
      <c r="L602" s="14">
        <v>10.0</v>
      </c>
      <c r="M602" s="14">
        <v>8.0</v>
      </c>
      <c r="N602" s="14" t="s">
        <v>291</v>
      </c>
      <c r="O602" s="14">
        <v>1.0</v>
      </c>
      <c r="T602" s="14">
        <v>1.0</v>
      </c>
      <c r="U602" t="s">
        <v>110</v>
      </c>
      <c r="V602" t="s">
        <v>75</v>
      </c>
      <c r="W602" t="s">
        <v>333</v>
      </c>
      <c r="X602" s="14">
        <v>10.0</v>
      </c>
      <c r="Y602" s="14" t="s">
        <v>2855</v>
      </c>
      <c r="Z602" s="14" t="s">
        <v>114</v>
      </c>
      <c r="AA602">
        <v>0.0</v>
      </c>
      <c r="AB602">
        <v>0.0</v>
      </c>
      <c r="AC602">
        <v>0.0</v>
      </c>
      <c r="AD602">
        <v>0.0</v>
      </c>
      <c r="AE602">
        <v>0.0</v>
      </c>
      <c r="AF602">
        <v>0.0</v>
      </c>
      <c r="AG602">
        <v>0.0</v>
      </c>
      <c r="AH602">
        <v>0.0</v>
      </c>
      <c r="AI602">
        <v>1.0</v>
      </c>
      <c r="AJ602">
        <v>0.0</v>
      </c>
      <c r="AP602" t="s">
        <v>478</v>
      </c>
      <c r="AQ602" s="14">
        <v>10.0</v>
      </c>
      <c r="AR602" s="14" t="s">
        <v>2856</v>
      </c>
      <c r="AS602" s="14" t="s">
        <v>40</v>
      </c>
      <c r="AT602" s="14" t="s">
        <v>392</v>
      </c>
      <c r="AU602" s="14">
        <v>1.0</v>
      </c>
    </row>
    <row r="603">
      <c r="A603" s="14">
        <v>601.0</v>
      </c>
      <c r="B603">
        <v>0.0</v>
      </c>
      <c r="C603">
        <v>0.0</v>
      </c>
      <c r="D603">
        <v>1.0</v>
      </c>
      <c r="E603">
        <v>0.0</v>
      </c>
      <c r="F603">
        <v>0.0</v>
      </c>
      <c r="G603">
        <v>0.0</v>
      </c>
      <c r="H603" s="14">
        <v>34732.0</v>
      </c>
      <c r="I603" s="14">
        <v>23.0</v>
      </c>
      <c r="J603" s="14">
        <v>7.0</v>
      </c>
      <c r="K603" s="14">
        <v>40.0</v>
      </c>
      <c r="L603" s="14">
        <v>5.0</v>
      </c>
      <c r="M603" s="14">
        <v>4.0</v>
      </c>
      <c r="N603" s="14" t="s">
        <v>128</v>
      </c>
      <c r="O603" s="14">
        <v>1.0</v>
      </c>
      <c r="T603" s="14">
        <v>0.0</v>
      </c>
      <c r="Z603" s="14" t="s">
        <v>78</v>
      </c>
      <c r="AA603">
        <v>0.0</v>
      </c>
      <c r="AB603">
        <v>0.0</v>
      </c>
      <c r="AC603">
        <v>0.0</v>
      </c>
      <c r="AD603">
        <v>1.0</v>
      </c>
      <c r="AE603">
        <v>0.0</v>
      </c>
      <c r="AF603">
        <v>0.0</v>
      </c>
      <c r="AG603">
        <v>0.0</v>
      </c>
      <c r="AH603">
        <v>0.0</v>
      </c>
      <c r="AI603">
        <v>0.0</v>
      </c>
      <c r="AJ603">
        <v>0.0</v>
      </c>
      <c r="AK603" t="s">
        <v>97</v>
      </c>
      <c r="AL603">
        <v>5.0</v>
      </c>
      <c r="AM603">
        <v>4.0</v>
      </c>
      <c r="AN603" s="14">
        <v>15.0</v>
      </c>
      <c r="AO603" s="14" t="s">
        <v>2857</v>
      </c>
      <c r="AP603" t="s">
        <v>101</v>
      </c>
      <c r="AQ603" s="14">
        <v>9.0</v>
      </c>
      <c r="AR603" s="14" t="s">
        <v>2858</v>
      </c>
      <c r="AS603" s="14" t="s">
        <v>2859</v>
      </c>
      <c r="AU603" s="14">
        <v>1.0</v>
      </c>
    </row>
    <row r="604">
      <c r="A604" s="14">
        <v>602.0</v>
      </c>
      <c r="B604">
        <v>1.0</v>
      </c>
      <c r="C604">
        <v>0.0</v>
      </c>
      <c r="D604">
        <v>0.0</v>
      </c>
      <c r="E604">
        <v>1.0</v>
      </c>
      <c r="F604">
        <v>1.0</v>
      </c>
      <c r="G604">
        <v>0.0</v>
      </c>
      <c r="H604" s="14">
        <v>27791.0</v>
      </c>
      <c r="I604" s="14">
        <v>42.0</v>
      </c>
      <c r="J604" s="14">
        <v>5.0</v>
      </c>
      <c r="K604" s="14">
        <v>90.0</v>
      </c>
      <c r="L604" s="14">
        <v>16.0</v>
      </c>
      <c r="M604" s="14">
        <v>2.0</v>
      </c>
      <c r="N604" s="14" t="s">
        <v>134</v>
      </c>
      <c r="O604" s="14">
        <v>0.0</v>
      </c>
      <c r="P604" s="14" t="s">
        <v>89</v>
      </c>
      <c r="R604" t="s">
        <v>89</v>
      </c>
      <c r="S604" t="s">
        <v>2860</v>
      </c>
      <c r="T604" s="14">
        <v>1.0</v>
      </c>
      <c r="U604" t="s">
        <v>315</v>
      </c>
      <c r="V604" t="s">
        <v>75</v>
      </c>
      <c r="W604" t="s">
        <v>138</v>
      </c>
      <c r="X604" s="14">
        <v>5.0</v>
      </c>
      <c r="Y604" s="14" t="s">
        <v>2861</v>
      </c>
      <c r="Z604" s="14" t="s">
        <v>78</v>
      </c>
      <c r="AA604">
        <v>0.0</v>
      </c>
      <c r="AB604">
        <v>0.0</v>
      </c>
      <c r="AC604">
        <v>0.0</v>
      </c>
      <c r="AD604">
        <v>0.0</v>
      </c>
      <c r="AE604">
        <v>0.0</v>
      </c>
      <c r="AF604">
        <v>1.0</v>
      </c>
      <c r="AG604">
        <v>0.0</v>
      </c>
      <c r="AH604">
        <v>0.0</v>
      </c>
      <c r="AI604">
        <v>0.0</v>
      </c>
      <c r="AJ604">
        <v>0.0</v>
      </c>
      <c r="AK604" t="s">
        <v>79</v>
      </c>
      <c r="AL604">
        <v>4.0</v>
      </c>
      <c r="AM604">
        <v>6.0</v>
      </c>
      <c r="AN604" s="14">
        <v>12.0</v>
      </c>
      <c r="AO604" s="14" t="s">
        <v>2862</v>
      </c>
      <c r="AP604" t="s">
        <v>101</v>
      </c>
      <c r="AQ604" s="14">
        <v>8.0</v>
      </c>
      <c r="AR604" s="14" t="s">
        <v>2863</v>
      </c>
      <c r="AS604" s="14" t="s">
        <v>299</v>
      </c>
      <c r="AT604" s="14" t="s">
        <v>2864</v>
      </c>
      <c r="AU604" s="14">
        <v>0.0</v>
      </c>
    </row>
    <row r="605">
      <c r="A605" s="14">
        <v>603.0</v>
      </c>
      <c r="B605">
        <v>1.0</v>
      </c>
      <c r="C605">
        <v>1.0</v>
      </c>
      <c r="D605">
        <v>0.0</v>
      </c>
      <c r="E605">
        <v>1.0</v>
      </c>
      <c r="F605">
        <v>1.0</v>
      </c>
      <c r="G605">
        <v>0.0</v>
      </c>
      <c r="I605" s="14"/>
      <c r="J605" s="14">
        <v>6.0</v>
      </c>
      <c r="K605" s="14">
        <v>20.0</v>
      </c>
      <c r="L605" s="14">
        <v>13.0</v>
      </c>
      <c r="M605" s="14">
        <v>3.0</v>
      </c>
      <c r="N605" s="14" t="s">
        <v>128</v>
      </c>
      <c r="O605" s="14">
        <v>0.0</v>
      </c>
      <c r="P605" s="14" t="s">
        <v>89</v>
      </c>
      <c r="R605" t="s">
        <v>89</v>
      </c>
      <c r="S605" t="s">
        <v>72</v>
      </c>
      <c r="T605" s="14">
        <v>1.0</v>
      </c>
      <c r="U605" t="s">
        <v>315</v>
      </c>
      <c r="V605" t="s">
        <v>2865</v>
      </c>
      <c r="W605" t="s">
        <v>531</v>
      </c>
      <c r="X605" s="14">
        <v>13.0</v>
      </c>
      <c r="Y605" s="14" t="s">
        <v>2866</v>
      </c>
      <c r="Z605" s="14" t="s">
        <v>78</v>
      </c>
      <c r="AA605">
        <v>0.0</v>
      </c>
      <c r="AB605">
        <v>0.0</v>
      </c>
      <c r="AC605">
        <v>0.0</v>
      </c>
      <c r="AD605">
        <v>0.0</v>
      </c>
      <c r="AE605">
        <v>0.0</v>
      </c>
      <c r="AF605">
        <v>1.0</v>
      </c>
      <c r="AG605">
        <v>0.0</v>
      </c>
      <c r="AH605">
        <v>0.0</v>
      </c>
      <c r="AI605">
        <v>0.0</v>
      </c>
      <c r="AJ605">
        <v>0.0</v>
      </c>
      <c r="AK605" t="s">
        <v>79</v>
      </c>
      <c r="AL605">
        <v>2.0</v>
      </c>
      <c r="AM605">
        <v>3.0</v>
      </c>
      <c r="AN605" s="14">
        <v>4.0</v>
      </c>
      <c r="AO605" s="14" t="s">
        <v>2867</v>
      </c>
      <c r="AP605" t="s">
        <v>101</v>
      </c>
      <c r="AQ605" s="14">
        <v>10.0</v>
      </c>
      <c r="AR605" s="14" t="s">
        <v>1237</v>
      </c>
      <c r="AU605" s="14">
        <v>0.0</v>
      </c>
    </row>
    <row r="606">
      <c r="A606" s="14">
        <v>604.0</v>
      </c>
      <c r="B606">
        <v>0.0</v>
      </c>
      <c r="C606">
        <v>1.0</v>
      </c>
      <c r="D606">
        <v>0.0</v>
      </c>
      <c r="E606">
        <v>0.0</v>
      </c>
      <c r="F606">
        <v>0.0</v>
      </c>
      <c r="G606">
        <v>0.0</v>
      </c>
      <c r="H606" s="14">
        <v>33554.0</v>
      </c>
      <c r="I606" s="14">
        <v>26.0</v>
      </c>
      <c r="J606" s="14">
        <v>7.0</v>
      </c>
      <c r="K606" s="14">
        <v>0.0</v>
      </c>
      <c r="L606" s="14">
        <v>6.0</v>
      </c>
      <c r="M606" s="14">
        <v>5.0</v>
      </c>
      <c r="N606" s="14" t="s">
        <v>70</v>
      </c>
      <c r="O606" s="14">
        <v>1.0</v>
      </c>
      <c r="T606" s="14">
        <v>0.0</v>
      </c>
      <c r="Z606" s="14" t="s">
        <v>114</v>
      </c>
      <c r="AA606">
        <v>0.0</v>
      </c>
      <c r="AB606">
        <v>0.0</v>
      </c>
      <c r="AC606">
        <v>1.0</v>
      </c>
      <c r="AD606">
        <v>0.0</v>
      </c>
      <c r="AE606">
        <v>0.0</v>
      </c>
      <c r="AF606">
        <v>0.0</v>
      </c>
      <c r="AG606">
        <v>0.0</v>
      </c>
      <c r="AH606">
        <v>0.0</v>
      </c>
      <c r="AI606">
        <v>0.0</v>
      </c>
      <c r="AJ606">
        <v>0.0</v>
      </c>
      <c r="AK606" t="s">
        <v>97</v>
      </c>
      <c r="AL606">
        <v>5.0</v>
      </c>
      <c r="AM606">
        <v>4.0</v>
      </c>
      <c r="AN606" s="14">
        <v>12.0</v>
      </c>
      <c r="AO606" s="14" t="s">
        <v>2868</v>
      </c>
      <c r="AP606" t="s">
        <v>84</v>
      </c>
      <c r="AQ606" s="14">
        <v>8.0</v>
      </c>
      <c r="AR606" s="14" t="s">
        <v>2869</v>
      </c>
      <c r="AU606" s="14">
        <v>0.0</v>
      </c>
    </row>
    <row r="607">
      <c r="A607" s="14">
        <v>605.0</v>
      </c>
      <c r="B607">
        <v>1.0</v>
      </c>
      <c r="C607">
        <v>1.0</v>
      </c>
      <c r="D607">
        <v>0.0</v>
      </c>
      <c r="E607">
        <v>0.0</v>
      </c>
      <c r="F607">
        <v>1.0</v>
      </c>
      <c r="G607">
        <v>0.0</v>
      </c>
      <c r="H607" s="14">
        <v>30376.0</v>
      </c>
      <c r="I607" s="14">
        <v>35.0</v>
      </c>
      <c r="J607" s="14">
        <v>7.0</v>
      </c>
      <c r="K607" s="14">
        <v>0.0</v>
      </c>
      <c r="L607" s="14">
        <v>7.0</v>
      </c>
      <c r="M607" s="14">
        <v>12.0</v>
      </c>
      <c r="N607" s="14" t="s">
        <v>134</v>
      </c>
      <c r="O607" s="14">
        <v>1.0</v>
      </c>
      <c r="T607" s="14">
        <v>0.0</v>
      </c>
      <c r="Z607" s="14" t="s">
        <v>114</v>
      </c>
      <c r="AA607">
        <v>0.0</v>
      </c>
      <c r="AB607">
        <v>0.0</v>
      </c>
      <c r="AC607">
        <v>0.0</v>
      </c>
      <c r="AD607">
        <v>1.0</v>
      </c>
      <c r="AE607">
        <v>0.0</v>
      </c>
      <c r="AF607">
        <v>0.0</v>
      </c>
      <c r="AG607">
        <v>0.0</v>
      </c>
      <c r="AH607">
        <v>0.0</v>
      </c>
      <c r="AI607">
        <v>0.0</v>
      </c>
      <c r="AJ607">
        <v>0.0</v>
      </c>
      <c r="AK607" t="s">
        <v>665</v>
      </c>
      <c r="AL607">
        <v>6.0</v>
      </c>
      <c r="AM607">
        <v>6.0</v>
      </c>
      <c r="AN607" s="14">
        <v>100.0</v>
      </c>
      <c r="AO607" s="14" t="s">
        <v>987</v>
      </c>
      <c r="AP607" t="s">
        <v>2870</v>
      </c>
      <c r="AQ607" s="14">
        <v>10.0</v>
      </c>
      <c r="AR607" s="14" t="s">
        <v>2871</v>
      </c>
      <c r="AS607" s="14" t="s">
        <v>2872</v>
      </c>
      <c r="AT607" s="14" t="s">
        <v>2873</v>
      </c>
      <c r="AU607" s="14">
        <v>1.0</v>
      </c>
    </row>
    <row r="608">
      <c r="A608" s="14">
        <v>606.0</v>
      </c>
      <c r="B608">
        <v>0.0</v>
      </c>
      <c r="C608">
        <v>1.0</v>
      </c>
      <c r="D608">
        <v>0.0</v>
      </c>
      <c r="E608">
        <v>1.0</v>
      </c>
      <c r="F608">
        <v>1.0</v>
      </c>
      <c r="G608">
        <v>0.0</v>
      </c>
      <c r="H608" s="14">
        <v>33265.0</v>
      </c>
      <c r="I608" s="14">
        <v>27.0</v>
      </c>
      <c r="J608" s="14">
        <v>6.0</v>
      </c>
      <c r="K608" s="14">
        <v>60.0</v>
      </c>
      <c r="L608" s="14">
        <v>9.0</v>
      </c>
      <c r="M608" s="14">
        <v>10.0</v>
      </c>
      <c r="N608" s="14" t="s">
        <v>291</v>
      </c>
      <c r="O608" s="14">
        <v>0.0</v>
      </c>
      <c r="P608" s="14" t="s">
        <v>193</v>
      </c>
      <c r="R608" t="s">
        <v>193</v>
      </c>
      <c r="S608" t="s">
        <v>72</v>
      </c>
      <c r="T608" s="14">
        <v>1.0</v>
      </c>
      <c r="U608" t="s">
        <v>224</v>
      </c>
      <c r="V608" t="s">
        <v>111</v>
      </c>
      <c r="W608" t="s">
        <v>123</v>
      </c>
      <c r="X608" s="14">
        <v>1.0</v>
      </c>
      <c r="Y608" s="14" t="s">
        <v>2874</v>
      </c>
      <c r="Z608" s="14" t="s">
        <v>78</v>
      </c>
      <c r="AA608">
        <v>0.0</v>
      </c>
      <c r="AB608">
        <v>0.0</v>
      </c>
      <c r="AC608">
        <v>0.0</v>
      </c>
      <c r="AD608">
        <v>0.0</v>
      </c>
      <c r="AE608">
        <v>0.0</v>
      </c>
      <c r="AF608">
        <v>1.0</v>
      </c>
      <c r="AG608">
        <v>0.0</v>
      </c>
      <c r="AH608">
        <v>0.0</v>
      </c>
      <c r="AI608">
        <v>0.0</v>
      </c>
      <c r="AJ608">
        <v>0.0</v>
      </c>
      <c r="AK608" t="s">
        <v>79</v>
      </c>
      <c r="AL608">
        <v>6.0</v>
      </c>
      <c r="AM608">
        <v>6.0</v>
      </c>
      <c r="AN608" s="14">
        <v>10.0</v>
      </c>
      <c r="AO608" s="14" t="s">
        <v>2875</v>
      </c>
      <c r="AP608" t="s">
        <v>101</v>
      </c>
      <c r="AQ608" s="14">
        <v>10.0</v>
      </c>
      <c r="AR608" s="14" t="s">
        <v>2876</v>
      </c>
      <c r="AS608" s="14" t="s">
        <v>2877</v>
      </c>
      <c r="AT608" s="14" t="s">
        <v>2878</v>
      </c>
      <c r="AU608" s="14">
        <v>1.0</v>
      </c>
    </row>
    <row r="609">
      <c r="A609" s="14">
        <v>607.0</v>
      </c>
      <c r="B609">
        <v>0.0</v>
      </c>
      <c r="C609">
        <v>1.0</v>
      </c>
      <c r="D609">
        <v>0.0</v>
      </c>
      <c r="E609">
        <v>0.0</v>
      </c>
      <c r="F609">
        <v>0.0</v>
      </c>
      <c r="G609">
        <v>0.0</v>
      </c>
      <c r="H609" s="14">
        <v>35032.0</v>
      </c>
      <c r="I609" s="14">
        <v>22.0</v>
      </c>
      <c r="J609" s="14">
        <v>8.0</v>
      </c>
      <c r="K609" s="14">
        <v>60.0</v>
      </c>
      <c r="L609" s="14">
        <v>8.0</v>
      </c>
      <c r="M609" s="14">
        <v>5.0</v>
      </c>
      <c r="N609" s="14" t="s">
        <v>167</v>
      </c>
      <c r="O609" s="14">
        <v>1.0</v>
      </c>
      <c r="T609" s="14">
        <v>0.0</v>
      </c>
      <c r="Z609" s="14" t="s">
        <v>114</v>
      </c>
      <c r="AA609">
        <v>0.0</v>
      </c>
      <c r="AB609">
        <v>0.0</v>
      </c>
      <c r="AC609">
        <v>0.0</v>
      </c>
      <c r="AD609">
        <v>1.0</v>
      </c>
      <c r="AE609">
        <v>0.0</v>
      </c>
      <c r="AF609">
        <v>1.0</v>
      </c>
      <c r="AG609">
        <v>0.0</v>
      </c>
      <c r="AH609">
        <v>0.0</v>
      </c>
      <c r="AI609">
        <v>0.0</v>
      </c>
      <c r="AJ609">
        <v>0.0</v>
      </c>
      <c r="AK609" t="s">
        <v>237</v>
      </c>
      <c r="AL609">
        <v>20.0</v>
      </c>
      <c r="AM609">
        <v>6.0</v>
      </c>
      <c r="AN609" s="14">
        <v>10.0</v>
      </c>
      <c r="AO609" s="14" t="s">
        <v>2879</v>
      </c>
      <c r="AP609" t="s">
        <v>84</v>
      </c>
      <c r="AQ609" s="14">
        <v>10.0</v>
      </c>
      <c r="AR609" s="14" t="s">
        <v>2880</v>
      </c>
      <c r="AS609" s="14" t="s">
        <v>2881</v>
      </c>
      <c r="AT609" s="14" t="s">
        <v>2882</v>
      </c>
      <c r="AU609" s="14">
        <v>1.0</v>
      </c>
    </row>
    <row r="610">
      <c r="A610" s="14">
        <v>608.0</v>
      </c>
      <c r="B610">
        <v>0.0</v>
      </c>
      <c r="C610">
        <v>1.0</v>
      </c>
      <c r="D610">
        <v>0.0</v>
      </c>
      <c r="E610">
        <v>0.0</v>
      </c>
      <c r="F610">
        <v>1.0</v>
      </c>
      <c r="G610">
        <v>0.0</v>
      </c>
      <c r="H610" s="14">
        <v>30004.0</v>
      </c>
      <c r="I610" s="14">
        <v>36.0</v>
      </c>
      <c r="J610" s="14">
        <v>6.0</v>
      </c>
      <c r="K610" s="14">
        <v>60.0</v>
      </c>
      <c r="L610" s="14">
        <v>10.0</v>
      </c>
      <c r="M610" s="14">
        <v>12.0</v>
      </c>
      <c r="N610" s="14" t="s">
        <v>327</v>
      </c>
      <c r="O610" s="14">
        <v>1.0</v>
      </c>
      <c r="T610" s="14">
        <v>1.0</v>
      </c>
      <c r="U610" t="s">
        <v>315</v>
      </c>
      <c r="V610" t="s">
        <v>75</v>
      </c>
      <c r="W610" t="s">
        <v>2883</v>
      </c>
      <c r="X610" s="14">
        <v>5.0</v>
      </c>
      <c r="Y610" s="14" t="s">
        <v>2884</v>
      </c>
      <c r="Z610" s="14" t="s">
        <v>114</v>
      </c>
      <c r="AA610">
        <v>0.0</v>
      </c>
      <c r="AB610">
        <v>0.0</v>
      </c>
      <c r="AC610">
        <v>0.0</v>
      </c>
      <c r="AD610">
        <v>1.0</v>
      </c>
      <c r="AE610">
        <v>0.0</v>
      </c>
      <c r="AF610">
        <v>0.0</v>
      </c>
      <c r="AG610">
        <v>0.0</v>
      </c>
      <c r="AH610">
        <v>0.0</v>
      </c>
      <c r="AI610">
        <v>0.0</v>
      </c>
      <c r="AJ610">
        <v>0.0</v>
      </c>
      <c r="AK610" t="s">
        <v>97</v>
      </c>
      <c r="AL610">
        <v>6.0</v>
      </c>
      <c r="AM610">
        <v>6.0</v>
      </c>
      <c r="AN610" s="14">
        <v>10.0</v>
      </c>
      <c r="AO610" s="14" t="s">
        <v>2885</v>
      </c>
      <c r="AP610" t="s">
        <v>101</v>
      </c>
      <c r="AQ610" s="14">
        <v>10.0</v>
      </c>
      <c r="AR610" s="14" t="s">
        <v>2886</v>
      </c>
      <c r="AS610" s="14" t="s">
        <v>2887</v>
      </c>
      <c r="AU610" s="14">
        <v>1.0</v>
      </c>
    </row>
    <row r="611">
      <c r="A611" s="14">
        <v>609.0</v>
      </c>
      <c r="B611">
        <v>1.0</v>
      </c>
      <c r="C611">
        <v>0.0</v>
      </c>
      <c r="D611">
        <v>0.0</v>
      </c>
      <c r="E611">
        <v>0.0</v>
      </c>
      <c r="F611">
        <v>1.0</v>
      </c>
      <c r="G611">
        <v>0.0</v>
      </c>
      <c r="H611" s="14">
        <v>31124.0</v>
      </c>
      <c r="I611" s="14">
        <v>33.0</v>
      </c>
      <c r="J611" s="14">
        <v>7.0</v>
      </c>
      <c r="K611" s="14">
        <v>5.0</v>
      </c>
      <c r="L611" s="14">
        <v>6.0</v>
      </c>
      <c r="M611" s="14">
        <v>12.0</v>
      </c>
      <c r="N611" s="14" t="s">
        <v>120</v>
      </c>
      <c r="O611" s="14">
        <v>1.0</v>
      </c>
      <c r="T611" s="14">
        <v>1.0</v>
      </c>
      <c r="U611" t="s">
        <v>11</v>
      </c>
      <c r="V611" t="s">
        <v>147</v>
      </c>
      <c r="W611" t="s">
        <v>1410</v>
      </c>
      <c r="X611" s="14">
        <v>0.0</v>
      </c>
      <c r="Y611" s="14" t="s">
        <v>2888</v>
      </c>
      <c r="Z611" s="14" t="s">
        <v>114</v>
      </c>
      <c r="AA611">
        <v>0.0</v>
      </c>
      <c r="AB611">
        <v>0.0</v>
      </c>
      <c r="AC611">
        <v>1.0</v>
      </c>
      <c r="AD611">
        <v>0.0</v>
      </c>
      <c r="AE611">
        <v>0.0</v>
      </c>
      <c r="AF611">
        <v>0.0</v>
      </c>
      <c r="AG611">
        <v>0.0</v>
      </c>
      <c r="AH611">
        <v>0.0</v>
      </c>
      <c r="AI611">
        <v>0.0</v>
      </c>
      <c r="AJ611">
        <v>0.0</v>
      </c>
      <c r="AK611" t="s">
        <v>2889</v>
      </c>
      <c r="AL611">
        <v>6.0</v>
      </c>
      <c r="AM611">
        <v>6.0</v>
      </c>
      <c r="AN611" s="14">
        <v>30.0</v>
      </c>
      <c r="AO611" s="14" t="s">
        <v>2890</v>
      </c>
      <c r="AP611" t="s">
        <v>2891</v>
      </c>
      <c r="AQ611" s="14">
        <v>10.0</v>
      </c>
      <c r="AR611" s="14" t="s">
        <v>2892</v>
      </c>
      <c r="AS611" s="14" t="s">
        <v>2893</v>
      </c>
      <c r="AT611" s="14" t="s">
        <v>2894</v>
      </c>
      <c r="AU611" s="14">
        <v>0.0</v>
      </c>
    </row>
    <row r="612">
      <c r="A612" s="14">
        <v>610.0</v>
      </c>
      <c r="B612">
        <v>1.0</v>
      </c>
      <c r="C612">
        <v>1.0</v>
      </c>
      <c r="D612">
        <v>0.0</v>
      </c>
      <c r="E612">
        <v>0.0</v>
      </c>
      <c r="F612">
        <v>1.0</v>
      </c>
      <c r="G612">
        <v>0.0</v>
      </c>
      <c r="H612" s="14">
        <v>34727.0</v>
      </c>
      <c r="I612" s="14">
        <v>23.0</v>
      </c>
      <c r="J612" s="14">
        <v>9.0</v>
      </c>
      <c r="K612" s="14">
        <v>30.0</v>
      </c>
      <c r="L612" s="14">
        <v>9.0</v>
      </c>
      <c r="M612" s="14">
        <v>4.0</v>
      </c>
      <c r="N612" s="14" t="s">
        <v>405</v>
      </c>
      <c r="O612" s="14">
        <v>1.0</v>
      </c>
      <c r="T612" s="14">
        <v>1.0</v>
      </c>
      <c r="U612" t="s">
        <v>315</v>
      </c>
      <c r="V612" t="s">
        <v>111</v>
      </c>
      <c r="W612" t="s">
        <v>123</v>
      </c>
      <c r="X612" s="14">
        <v>2.0</v>
      </c>
      <c r="Y612" s="14" t="s">
        <v>2895</v>
      </c>
      <c r="Z612" s="14" t="s">
        <v>464</v>
      </c>
      <c r="AA612">
        <v>0.0</v>
      </c>
      <c r="AB612">
        <v>0.0</v>
      </c>
      <c r="AC612">
        <v>0.0</v>
      </c>
      <c r="AD612">
        <v>0.0</v>
      </c>
      <c r="AE612">
        <v>0.0</v>
      </c>
      <c r="AF612">
        <v>1.0</v>
      </c>
      <c r="AG612">
        <v>0.0</v>
      </c>
      <c r="AH612">
        <v>0.0</v>
      </c>
      <c r="AI612">
        <v>0.0</v>
      </c>
      <c r="AJ612">
        <v>0.0</v>
      </c>
      <c r="AK612" t="s">
        <v>79</v>
      </c>
      <c r="AL612">
        <v>8.0</v>
      </c>
      <c r="AM612">
        <v>5.0</v>
      </c>
      <c r="AN612" s="14">
        <v>5.0</v>
      </c>
      <c r="AO612" s="14" t="s">
        <v>2896</v>
      </c>
      <c r="AP612" t="s">
        <v>2897</v>
      </c>
      <c r="AQ612" s="14">
        <v>8.0</v>
      </c>
      <c r="AR612" s="14" t="s">
        <v>2898</v>
      </c>
      <c r="AS612" s="14" t="s">
        <v>2899</v>
      </c>
      <c r="AT612" s="14" t="s">
        <v>2900</v>
      </c>
      <c r="AU612" s="14">
        <v>1.0</v>
      </c>
    </row>
    <row r="613" hidden="1">
      <c r="A613" s="14">
        <v>611.0</v>
      </c>
      <c r="B613">
        <v>0.0</v>
      </c>
      <c r="C613">
        <v>0.0</v>
      </c>
      <c r="D613">
        <v>0.0</v>
      </c>
      <c r="E613">
        <v>0.0</v>
      </c>
      <c r="F613">
        <v>1.0</v>
      </c>
      <c r="G613">
        <v>0.0</v>
      </c>
      <c r="H613" s="14">
        <v>32232.0</v>
      </c>
      <c r="I613" s="14">
        <v>30.0</v>
      </c>
      <c r="J613" s="14">
        <v>6.0</v>
      </c>
      <c r="K613" s="14">
        <v>120.0</v>
      </c>
      <c r="L613" s="14">
        <v>12.0</v>
      </c>
      <c r="M613" s="14">
        <v>2.0</v>
      </c>
      <c r="N613" s="14" t="s">
        <v>192</v>
      </c>
      <c r="O613" s="14">
        <v>1.0</v>
      </c>
      <c r="T613" s="14">
        <v>1.0</v>
      </c>
      <c r="U613" t="s">
        <v>315</v>
      </c>
      <c r="V613" t="s">
        <v>111</v>
      </c>
      <c r="W613" t="s">
        <v>760</v>
      </c>
      <c r="X613" s="14">
        <v>6.0</v>
      </c>
      <c r="Y613" s="14" t="s">
        <v>2901</v>
      </c>
      <c r="Z613" s="14" t="s">
        <v>78</v>
      </c>
      <c r="AA613">
        <v>0.0</v>
      </c>
      <c r="AB613">
        <v>0.0</v>
      </c>
      <c r="AC613">
        <v>0.0</v>
      </c>
      <c r="AD613">
        <v>0.0</v>
      </c>
      <c r="AE613">
        <v>0.0</v>
      </c>
      <c r="AF613">
        <v>0.0</v>
      </c>
      <c r="AG613">
        <v>0.0</v>
      </c>
      <c r="AH613">
        <v>0.0</v>
      </c>
      <c r="AI613">
        <v>1.0</v>
      </c>
      <c r="AJ613">
        <v>0.0</v>
      </c>
      <c r="AP613" t="s">
        <v>84</v>
      </c>
      <c r="AQ613" s="14">
        <v>7.0</v>
      </c>
      <c r="AR613" s="14" t="s">
        <v>2902</v>
      </c>
      <c r="AS613" s="14" t="s">
        <v>2903</v>
      </c>
      <c r="AT613" s="14" t="s">
        <v>202</v>
      </c>
      <c r="AU613" s="14">
        <v>0.0</v>
      </c>
    </row>
    <row r="614">
      <c r="A614" s="14">
        <v>612.0</v>
      </c>
      <c r="B614">
        <v>1.0</v>
      </c>
      <c r="C614">
        <v>0.0</v>
      </c>
      <c r="D614">
        <v>0.0</v>
      </c>
      <c r="E614">
        <v>0.0</v>
      </c>
      <c r="F614">
        <v>0.0</v>
      </c>
      <c r="G614">
        <v>0.0</v>
      </c>
      <c r="H614" s="14">
        <v>32450.0</v>
      </c>
      <c r="I614" s="14">
        <v>29.0</v>
      </c>
      <c r="J614" s="14">
        <v>7.0</v>
      </c>
      <c r="K614" s="14">
        <v>50.0</v>
      </c>
      <c r="L614" s="14">
        <v>10.0</v>
      </c>
      <c r="M614" s="14">
        <v>10.0</v>
      </c>
      <c r="N614" s="14" t="s">
        <v>437</v>
      </c>
      <c r="O614" s="14">
        <v>0.0</v>
      </c>
      <c r="P614" s="14" t="s">
        <v>89</v>
      </c>
      <c r="R614" t="s">
        <v>89</v>
      </c>
      <c r="S614" t="s">
        <v>130</v>
      </c>
      <c r="T614" s="14">
        <v>1.0</v>
      </c>
      <c r="U614" t="s">
        <v>315</v>
      </c>
      <c r="V614" t="s">
        <v>451</v>
      </c>
      <c r="W614" t="s">
        <v>333</v>
      </c>
      <c r="X614" s="14">
        <v>10.0</v>
      </c>
      <c r="Y614" s="14" t="s">
        <v>2904</v>
      </c>
      <c r="Z614" s="14" t="s">
        <v>78</v>
      </c>
      <c r="AA614">
        <v>0.0</v>
      </c>
      <c r="AB614">
        <v>0.0</v>
      </c>
      <c r="AC614">
        <v>0.0</v>
      </c>
      <c r="AD614">
        <v>1.0</v>
      </c>
      <c r="AE614">
        <v>0.0</v>
      </c>
      <c r="AF614">
        <v>0.0</v>
      </c>
      <c r="AG614">
        <v>0.0</v>
      </c>
      <c r="AH614">
        <v>0.0</v>
      </c>
      <c r="AI614">
        <v>0.0</v>
      </c>
      <c r="AJ614">
        <v>0.0</v>
      </c>
      <c r="AK614" t="s">
        <v>116</v>
      </c>
      <c r="AL614">
        <v>10.0</v>
      </c>
      <c r="AM614">
        <v>4.0</v>
      </c>
      <c r="AN614" s="14">
        <v>15.0</v>
      </c>
      <c r="AO614" s="14" t="s">
        <v>2905</v>
      </c>
      <c r="AP614" t="s">
        <v>101</v>
      </c>
      <c r="AQ614" s="14">
        <v>9.0</v>
      </c>
      <c r="AR614" s="14" t="s">
        <v>2906</v>
      </c>
      <c r="AS614" s="14" t="s">
        <v>2907</v>
      </c>
      <c r="AU614" s="14">
        <v>1.0</v>
      </c>
    </row>
    <row r="615">
      <c r="A615" s="14">
        <v>613.0</v>
      </c>
      <c r="B615">
        <v>1.0</v>
      </c>
      <c r="C615">
        <v>0.0</v>
      </c>
      <c r="D615">
        <v>1.0</v>
      </c>
      <c r="E615">
        <v>1.0</v>
      </c>
      <c r="F615">
        <v>1.0</v>
      </c>
      <c r="G615">
        <v>0.0</v>
      </c>
      <c r="H615" s="14">
        <v>34733.0</v>
      </c>
      <c r="I615" s="14">
        <v>23.0</v>
      </c>
      <c r="J615" s="14">
        <v>7.0</v>
      </c>
      <c r="K615" s="14">
        <v>0.0</v>
      </c>
      <c r="L615" s="14">
        <v>15.0</v>
      </c>
      <c r="M615" s="14">
        <v>10.0</v>
      </c>
      <c r="N615" s="14" t="s">
        <v>192</v>
      </c>
      <c r="O615" s="14">
        <v>1.0</v>
      </c>
      <c r="T615" s="14">
        <v>0.0</v>
      </c>
      <c r="Z615" s="14" t="s">
        <v>78</v>
      </c>
      <c r="AA615">
        <v>0.0</v>
      </c>
      <c r="AB615">
        <v>0.0</v>
      </c>
      <c r="AC615">
        <v>0.0</v>
      </c>
      <c r="AD615">
        <v>0.0</v>
      </c>
      <c r="AE615">
        <v>0.0</v>
      </c>
      <c r="AF615">
        <v>1.0</v>
      </c>
      <c r="AG615">
        <v>0.0</v>
      </c>
      <c r="AH615">
        <v>0.0</v>
      </c>
      <c r="AI615">
        <v>0.0</v>
      </c>
      <c r="AJ615">
        <v>0.0</v>
      </c>
      <c r="AK615" t="s">
        <v>116</v>
      </c>
      <c r="AL615">
        <v>20.0</v>
      </c>
      <c r="AM615">
        <v>10.0</v>
      </c>
      <c r="AN615" s="14">
        <v>40.0</v>
      </c>
      <c r="AO615" s="14" t="s">
        <v>2908</v>
      </c>
      <c r="AP615" t="s">
        <v>84</v>
      </c>
      <c r="AQ615" s="14">
        <v>10.0</v>
      </c>
      <c r="AR615" s="14" t="s">
        <v>2909</v>
      </c>
      <c r="AS615" s="14" t="s">
        <v>2910</v>
      </c>
      <c r="AT615" s="14" t="s">
        <v>2911</v>
      </c>
      <c r="AU615" s="14">
        <v>1.0</v>
      </c>
    </row>
    <row r="616">
      <c r="A616" s="14">
        <v>614.0</v>
      </c>
      <c r="B616">
        <v>0.0</v>
      </c>
      <c r="C616">
        <v>0.0</v>
      </c>
      <c r="D616">
        <v>0.0</v>
      </c>
      <c r="E616">
        <v>1.0</v>
      </c>
      <c r="F616">
        <v>0.0</v>
      </c>
      <c r="G616">
        <v>0.0</v>
      </c>
      <c r="H616" s="14">
        <v>33293.0</v>
      </c>
      <c r="I616" s="14">
        <v>27.0</v>
      </c>
      <c r="J616" s="14">
        <v>7.0</v>
      </c>
      <c r="K616" s="14">
        <v>120.0</v>
      </c>
      <c r="L616" s="14">
        <v>10.0</v>
      </c>
      <c r="M616" s="14">
        <v>5.0</v>
      </c>
      <c r="N616" s="14" t="s">
        <v>167</v>
      </c>
      <c r="O616" s="14">
        <v>1.0</v>
      </c>
      <c r="T616" s="14">
        <v>1.0</v>
      </c>
      <c r="U616" t="s">
        <v>259</v>
      </c>
      <c r="V616" t="s">
        <v>451</v>
      </c>
      <c r="W616" t="s">
        <v>76</v>
      </c>
      <c r="X616" s="14">
        <v>1.0</v>
      </c>
      <c r="Y616" s="14" t="s">
        <v>2912</v>
      </c>
      <c r="Z616" s="14" t="s">
        <v>78</v>
      </c>
      <c r="AA616">
        <v>0.0</v>
      </c>
      <c r="AB616">
        <v>0.0</v>
      </c>
      <c r="AC616">
        <v>1.0</v>
      </c>
      <c r="AD616">
        <v>0.0</v>
      </c>
      <c r="AE616">
        <v>0.0</v>
      </c>
      <c r="AF616">
        <v>0.0</v>
      </c>
      <c r="AG616">
        <v>0.0</v>
      </c>
      <c r="AH616">
        <v>0.0</v>
      </c>
      <c r="AI616">
        <v>0.0</v>
      </c>
      <c r="AJ616">
        <v>0.0</v>
      </c>
      <c r="AK616" t="s">
        <v>237</v>
      </c>
      <c r="AL616">
        <v>12.0</v>
      </c>
      <c r="AM616">
        <v>6.0</v>
      </c>
      <c r="AN616" s="14">
        <v>160.0</v>
      </c>
      <c r="AO616" s="14" t="s">
        <v>2913</v>
      </c>
      <c r="AP616" t="s">
        <v>101</v>
      </c>
      <c r="AQ616" s="14">
        <v>10.0</v>
      </c>
      <c r="AR616" s="14" t="s">
        <v>2914</v>
      </c>
      <c r="AS616" s="14" t="s">
        <v>2915</v>
      </c>
      <c r="AT616" s="14" t="s">
        <v>2916</v>
      </c>
      <c r="AU616" s="14">
        <v>1.0</v>
      </c>
    </row>
    <row r="617">
      <c r="A617" s="14">
        <v>615.0</v>
      </c>
      <c r="B617">
        <v>0.0</v>
      </c>
      <c r="C617">
        <v>0.0</v>
      </c>
      <c r="D617">
        <v>1.0</v>
      </c>
      <c r="E617">
        <v>0.0</v>
      </c>
      <c r="F617">
        <v>1.0</v>
      </c>
      <c r="G617">
        <v>0.0</v>
      </c>
      <c r="H617" s="14">
        <v>25412.0</v>
      </c>
      <c r="I617" s="14">
        <v>49.0</v>
      </c>
      <c r="J617" s="14">
        <v>6.0</v>
      </c>
      <c r="K617" s="14">
        <v>60.0</v>
      </c>
      <c r="L617" s="14">
        <v>6.0</v>
      </c>
      <c r="M617" s="14">
        <v>50.0</v>
      </c>
      <c r="N617" s="14" t="s">
        <v>437</v>
      </c>
      <c r="O617" s="14">
        <v>0.0</v>
      </c>
      <c r="P617" s="14" t="s">
        <v>108</v>
      </c>
      <c r="R617" t="s">
        <v>108</v>
      </c>
      <c r="S617" t="s">
        <v>90</v>
      </c>
      <c r="T617" s="14">
        <v>1.0</v>
      </c>
      <c r="U617" t="s">
        <v>91</v>
      </c>
      <c r="V617" t="s">
        <v>147</v>
      </c>
      <c r="W617" t="s">
        <v>76</v>
      </c>
      <c r="X617" s="14">
        <v>9.0</v>
      </c>
      <c r="Y617" s="14" t="s">
        <v>2917</v>
      </c>
      <c r="Z617" s="14" t="s">
        <v>96</v>
      </c>
      <c r="AA617">
        <v>0.0</v>
      </c>
      <c r="AB617">
        <v>0.0</v>
      </c>
      <c r="AC617">
        <v>0.0</v>
      </c>
      <c r="AD617">
        <v>1.0</v>
      </c>
      <c r="AE617">
        <v>0.0</v>
      </c>
      <c r="AF617">
        <v>0.0</v>
      </c>
      <c r="AG617">
        <v>0.0</v>
      </c>
      <c r="AH617">
        <v>0.0</v>
      </c>
      <c r="AI617">
        <v>0.0</v>
      </c>
      <c r="AJ617">
        <v>0.0</v>
      </c>
      <c r="AK617" t="s">
        <v>237</v>
      </c>
      <c r="AL617">
        <v>15.0</v>
      </c>
      <c r="AM617">
        <v>15.0</v>
      </c>
      <c r="AN617" s="14">
        <v>20.0</v>
      </c>
      <c r="AO617" s="14" t="s">
        <v>2918</v>
      </c>
      <c r="AP617" t="s">
        <v>84</v>
      </c>
      <c r="AQ617" s="14">
        <v>10.0</v>
      </c>
      <c r="AR617" s="14" t="s">
        <v>2919</v>
      </c>
      <c r="AS617" s="14" t="s">
        <v>2920</v>
      </c>
      <c r="AT617" s="14" t="s">
        <v>2921</v>
      </c>
      <c r="AU617" s="14">
        <v>0.0</v>
      </c>
    </row>
    <row r="618">
      <c r="A618" s="14">
        <v>616.0</v>
      </c>
      <c r="B618">
        <v>0.0</v>
      </c>
      <c r="C618">
        <v>1.0</v>
      </c>
      <c r="D618">
        <v>1.0</v>
      </c>
      <c r="E618">
        <v>0.0</v>
      </c>
      <c r="F618">
        <v>1.0</v>
      </c>
      <c r="G618">
        <v>0.0</v>
      </c>
      <c r="H618" s="14">
        <v>35081.0</v>
      </c>
      <c r="I618" s="14">
        <v>22.0</v>
      </c>
      <c r="J618" s="14">
        <v>7.0</v>
      </c>
      <c r="K618" s="14">
        <v>60.0</v>
      </c>
      <c r="L618" s="14">
        <v>7.0</v>
      </c>
      <c r="M618" s="14">
        <v>20.0</v>
      </c>
      <c r="N618" s="14" t="s">
        <v>291</v>
      </c>
      <c r="O618" s="14">
        <v>1.0</v>
      </c>
      <c r="T618" s="14">
        <v>0.0</v>
      </c>
      <c r="Z618" s="14" t="s">
        <v>78</v>
      </c>
      <c r="AA618">
        <v>0.0</v>
      </c>
      <c r="AB618">
        <v>0.0</v>
      </c>
      <c r="AC618">
        <v>1.0</v>
      </c>
      <c r="AD618">
        <v>0.0</v>
      </c>
      <c r="AE618">
        <v>0.0</v>
      </c>
      <c r="AF618">
        <v>1.0</v>
      </c>
      <c r="AG618">
        <v>0.0</v>
      </c>
      <c r="AH618">
        <v>0.0</v>
      </c>
      <c r="AI618">
        <v>0.0</v>
      </c>
      <c r="AJ618">
        <v>0.0</v>
      </c>
      <c r="AK618" t="s">
        <v>79</v>
      </c>
      <c r="AL618">
        <v>10.0</v>
      </c>
      <c r="AM618">
        <v>10.0</v>
      </c>
      <c r="AN618" s="14">
        <v>5.0</v>
      </c>
      <c r="AO618" s="14" t="s">
        <v>2922</v>
      </c>
      <c r="AP618" t="s">
        <v>101</v>
      </c>
      <c r="AQ618" s="14">
        <v>8.0</v>
      </c>
      <c r="AR618" s="14" t="s">
        <v>2923</v>
      </c>
      <c r="AS618" s="14" t="s">
        <v>2924</v>
      </c>
      <c r="AT618" s="14" t="s">
        <v>2925</v>
      </c>
      <c r="AU618" s="14">
        <v>1.0</v>
      </c>
    </row>
    <row r="619">
      <c r="A619" s="14">
        <v>617.0</v>
      </c>
      <c r="B619">
        <v>0.0</v>
      </c>
      <c r="C619">
        <v>1.0</v>
      </c>
      <c r="D619">
        <v>0.0</v>
      </c>
      <c r="E619">
        <v>0.0</v>
      </c>
      <c r="F619">
        <v>0.0</v>
      </c>
      <c r="G619">
        <v>0.0</v>
      </c>
      <c r="H619" s="14">
        <v>30412.0</v>
      </c>
      <c r="I619" s="14">
        <v>35.0</v>
      </c>
      <c r="J619" s="14">
        <v>7.0</v>
      </c>
      <c r="K619" s="14">
        <v>120.0</v>
      </c>
      <c r="L619" s="14">
        <v>9.0</v>
      </c>
      <c r="M619" s="14">
        <v>5.0</v>
      </c>
      <c r="N619" s="14" t="s">
        <v>167</v>
      </c>
      <c r="O619" s="14">
        <v>1.0</v>
      </c>
      <c r="T619" s="14">
        <v>1.0</v>
      </c>
      <c r="U619" t="s">
        <v>35</v>
      </c>
      <c r="V619" t="s">
        <v>111</v>
      </c>
      <c r="W619" t="s">
        <v>123</v>
      </c>
      <c r="X619" s="14">
        <v>11.0</v>
      </c>
      <c r="Y619" s="14" t="s">
        <v>2454</v>
      </c>
      <c r="Z619" s="14" t="s">
        <v>78</v>
      </c>
      <c r="AA619">
        <v>0.0</v>
      </c>
      <c r="AB619">
        <v>0.0</v>
      </c>
      <c r="AC619">
        <v>1.0</v>
      </c>
      <c r="AD619">
        <v>0.0</v>
      </c>
      <c r="AE619">
        <v>0.0</v>
      </c>
      <c r="AF619">
        <v>1.0</v>
      </c>
      <c r="AG619">
        <v>0.0</v>
      </c>
      <c r="AH619">
        <v>0.0</v>
      </c>
      <c r="AI619">
        <v>0.0</v>
      </c>
      <c r="AJ619">
        <v>0.0</v>
      </c>
      <c r="AK619" t="s">
        <v>79</v>
      </c>
      <c r="AL619">
        <v>15.0</v>
      </c>
      <c r="AM619">
        <v>10.0</v>
      </c>
      <c r="AN619" s="14">
        <v>10.0</v>
      </c>
      <c r="AO619" s="14" t="s">
        <v>2926</v>
      </c>
      <c r="AP619" t="s">
        <v>101</v>
      </c>
      <c r="AQ619" s="14">
        <v>10.0</v>
      </c>
      <c r="AR619" s="14" t="s">
        <v>2927</v>
      </c>
      <c r="AS619" s="14" t="s">
        <v>2928</v>
      </c>
      <c r="AT619" s="14" t="s">
        <v>2929</v>
      </c>
      <c r="AU619" s="14">
        <v>1.0</v>
      </c>
    </row>
    <row r="620" hidden="1">
      <c r="A620" s="14">
        <v>618.0</v>
      </c>
      <c r="B620">
        <v>1.0</v>
      </c>
      <c r="C620">
        <v>0.0</v>
      </c>
      <c r="D620">
        <v>0.0</v>
      </c>
      <c r="E620">
        <v>1.0</v>
      </c>
      <c r="F620">
        <v>0.0</v>
      </c>
      <c r="G620">
        <v>0.0</v>
      </c>
      <c r="H620" s="14">
        <v>34766.0</v>
      </c>
      <c r="I620" s="14">
        <v>23.0</v>
      </c>
      <c r="J620" s="14">
        <v>7.0</v>
      </c>
      <c r="K620" s="14">
        <v>90.0</v>
      </c>
      <c r="L620" s="14">
        <v>11.0</v>
      </c>
      <c r="M620" s="14">
        <v>0.0</v>
      </c>
      <c r="N620" s="14" t="s">
        <v>134</v>
      </c>
      <c r="O620" s="14">
        <v>1.0</v>
      </c>
      <c r="T620" s="14">
        <v>1.0</v>
      </c>
      <c r="U620" t="s">
        <v>315</v>
      </c>
      <c r="V620" t="s">
        <v>2930</v>
      </c>
      <c r="W620" t="s">
        <v>399</v>
      </c>
      <c r="X620" s="14">
        <v>1.0</v>
      </c>
      <c r="Y620" s="14" t="s">
        <v>2931</v>
      </c>
      <c r="Z620" s="14" t="s">
        <v>78</v>
      </c>
      <c r="AA620">
        <v>0.0</v>
      </c>
      <c r="AB620">
        <v>0.0</v>
      </c>
      <c r="AC620">
        <v>1.0</v>
      </c>
      <c r="AD620">
        <v>0.0</v>
      </c>
      <c r="AE620">
        <v>0.0</v>
      </c>
      <c r="AF620">
        <v>0.0</v>
      </c>
      <c r="AG620">
        <v>0.0</v>
      </c>
      <c r="AH620">
        <v>0.0</v>
      </c>
      <c r="AI620">
        <v>0.0</v>
      </c>
      <c r="AJ620">
        <v>0.0</v>
      </c>
      <c r="AK620" t="s">
        <v>116</v>
      </c>
      <c r="AL620">
        <v>30.0</v>
      </c>
      <c r="AM620" t="s">
        <v>2932</v>
      </c>
      <c r="AN620" s="14">
        <v>24.0</v>
      </c>
      <c r="AO620" s="14" t="s">
        <v>2933</v>
      </c>
      <c r="AP620" t="s">
        <v>101</v>
      </c>
      <c r="AQ620" s="14">
        <v>10.0</v>
      </c>
      <c r="AR620" s="14" t="s">
        <v>2934</v>
      </c>
      <c r="AT620" s="14" t="s">
        <v>2935</v>
      </c>
      <c r="AU620" s="14">
        <v>1.0</v>
      </c>
    </row>
    <row r="621" hidden="1">
      <c r="A621" s="14">
        <v>619.0</v>
      </c>
      <c r="B621">
        <v>0.0</v>
      </c>
      <c r="C621">
        <v>0.0</v>
      </c>
      <c r="D621">
        <v>0.0</v>
      </c>
      <c r="E621">
        <v>0.0</v>
      </c>
      <c r="F621">
        <v>1.0</v>
      </c>
      <c r="G621">
        <v>0.0</v>
      </c>
      <c r="H621" s="14">
        <v>34150.0</v>
      </c>
      <c r="I621" s="14">
        <v>25.0</v>
      </c>
      <c r="J621" s="14">
        <v>7.0</v>
      </c>
      <c r="K621" s="14">
        <v>30.0</v>
      </c>
      <c r="L621" s="14">
        <v>12.0</v>
      </c>
      <c r="M621" s="14">
        <v>5.0</v>
      </c>
      <c r="N621" s="14" t="s">
        <v>437</v>
      </c>
      <c r="O621" s="14">
        <v>1.0</v>
      </c>
      <c r="T621" s="14">
        <v>1.0</v>
      </c>
      <c r="U621" t="s">
        <v>315</v>
      </c>
      <c r="V621" t="s">
        <v>111</v>
      </c>
      <c r="W621" t="s">
        <v>123</v>
      </c>
      <c r="X621" s="14">
        <v>2.0</v>
      </c>
      <c r="Y621" s="14" t="s">
        <v>301</v>
      </c>
      <c r="Z621" s="14" t="s">
        <v>78</v>
      </c>
      <c r="AA621">
        <v>0.0</v>
      </c>
      <c r="AB621">
        <v>0.0</v>
      </c>
      <c r="AC621">
        <v>0.0</v>
      </c>
      <c r="AD621">
        <v>0.0</v>
      </c>
      <c r="AE621">
        <v>0.0</v>
      </c>
      <c r="AF621">
        <v>1.0</v>
      </c>
      <c r="AG621">
        <v>0.0</v>
      </c>
      <c r="AH621">
        <v>0.0</v>
      </c>
      <c r="AI621">
        <v>0.0</v>
      </c>
      <c r="AJ621">
        <v>0.0</v>
      </c>
      <c r="AK621" t="s">
        <v>116</v>
      </c>
      <c r="AL621" t="s">
        <v>2936</v>
      </c>
      <c r="AM621">
        <v>3.0</v>
      </c>
      <c r="AN621" s="14">
        <v>4.0</v>
      </c>
      <c r="AO621" s="14" t="s">
        <v>2937</v>
      </c>
      <c r="AP621" t="s">
        <v>84</v>
      </c>
      <c r="AQ621" s="14">
        <v>9.0</v>
      </c>
      <c r="AR621" s="14" t="s">
        <v>2938</v>
      </c>
      <c r="AS621" s="14" t="s">
        <v>2939</v>
      </c>
      <c r="AU621" s="14">
        <v>0.0</v>
      </c>
    </row>
    <row r="622">
      <c r="A622" s="14">
        <v>620.0</v>
      </c>
      <c r="B622">
        <v>0.0</v>
      </c>
      <c r="C622">
        <v>0.0</v>
      </c>
      <c r="D622">
        <v>0.0</v>
      </c>
      <c r="E622">
        <v>0.0</v>
      </c>
      <c r="F622">
        <v>1.0</v>
      </c>
      <c r="G622">
        <v>0.0</v>
      </c>
      <c r="H622" s="14">
        <v>31952.0</v>
      </c>
      <c r="I622" s="14">
        <v>31.0</v>
      </c>
      <c r="J622" s="14">
        <v>6.0</v>
      </c>
      <c r="K622" s="14">
        <v>60.0</v>
      </c>
      <c r="L622" s="14">
        <v>10.0</v>
      </c>
      <c r="M622" s="14">
        <v>2.0</v>
      </c>
      <c r="N622" s="14" t="s">
        <v>106</v>
      </c>
      <c r="O622" s="14">
        <v>1.0</v>
      </c>
      <c r="T622" s="14">
        <v>0.0</v>
      </c>
      <c r="Z622" s="14" t="s">
        <v>114</v>
      </c>
      <c r="AA622">
        <v>0.0</v>
      </c>
      <c r="AB622">
        <v>0.0</v>
      </c>
      <c r="AC622">
        <v>1.0</v>
      </c>
      <c r="AD622">
        <v>0.0</v>
      </c>
      <c r="AE622">
        <v>0.0</v>
      </c>
      <c r="AF622">
        <v>0.0</v>
      </c>
      <c r="AG622">
        <v>0.0</v>
      </c>
      <c r="AH622">
        <v>0.0</v>
      </c>
      <c r="AI622">
        <v>0.0</v>
      </c>
      <c r="AJ622">
        <v>0.0</v>
      </c>
      <c r="AK622" t="s">
        <v>116</v>
      </c>
      <c r="AL622">
        <v>3.0</v>
      </c>
      <c r="AM622">
        <v>2.0</v>
      </c>
      <c r="AN622" s="14">
        <v>8.0</v>
      </c>
      <c r="AO622" s="14" t="s">
        <v>2940</v>
      </c>
      <c r="AP622" t="s">
        <v>84</v>
      </c>
      <c r="AQ622" s="14">
        <v>8.0</v>
      </c>
      <c r="AR622" s="14" t="s">
        <v>2941</v>
      </c>
      <c r="AS622" s="14" t="s">
        <v>2942</v>
      </c>
      <c r="AT622" s="14" t="s">
        <v>2943</v>
      </c>
      <c r="AU622" s="14">
        <v>1.0</v>
      </c>
    </row>
    <row r="623">
      <c r="A623" s="14">
        <v>621.0</v>
      </c>
      <c r="B623">
        <v>0.0</v>
      </c>
      <c r="C623">
        <v>0.0</v>
      </c>
      <c r="D623">
        <v>0.0</v>
      </c>
      <c r="E623">
        <v>0.0</v>
      </c>
      <c r="F623">
        <v>1.0</v>
      </c>
      <c r="G623">
        <v>0.0</v>
      </c>
      <c r="I623" s="14"/>
      <c r="J623" s="14">
        <v>7.0</v>
      </c>
      <c r="K623" s="14">
        <v>60.0</v>
      </c>
      <c r="L623" s="14">
        <v>8.0</v>
      </c>
      <c r="M623" s="14">
        <v>5.0</v>
      </c>
      <c r="N623" s="14" t="s">
        <v>87</v>
      </c>
      <c r="O623" s="14">
        <v>0.0</v>
      </c>
      <c r="P623" s="14" t="s">
        <v>89</v>
      </c>
      <c r="R623" t="s">
        <v>89</v>
      </c>
      <c r="S623" t="s">
        <v>135</v>
      </c>
      <c r="T623" s="14">
        <v>1.0</v>
      </c>
      <c r="U623" t="s">
        <v>1234</v>
      </c>
      <c r="V623" t="s">
        <v>207</v>
      </c>
      <c r="W623" t="s">
        <v>123</v>
      </c>
      <c r="X623" s="14">
        <v>10.0</v>
      </c>
      <c r="Y623" s="14" t="s">
        <v>2944</v>
      </c>
      <c r="Z623" s="14" t="s">
        <v>78</v>
      </c>
      <c r="AA623">
        <v>0.0</v>
      </c>
      <c r="AB623">
        <v>0.0</v>
      </c>
      <c r="AC623">
        <v>0.0</v>
      </c>
      <c r="AD623">
        <v>1.0</v>
      </c>
      <c r="AE623">
        <v>1.0</v>
      </c>
      <c r="AF623">
        <v>0.0</v>
      </c>
      <c r="AG623">
        <v>0.0</v>
      </c>
      <c r="AH623">
        <v>0.0</v>
      </c>
      <c r="AI623">
        <v>0.0</v>
      </c>
      <c r="AJ623">
        <v>0.0</v>
      </c>
      <c r="AK623" t="s">
        <v>97</v>
      </c>
      <c r="AL623">
        <v>5.0</v>
      </c>
      <c r="AM623">
        <v>4.0</v>
      </c>
      <c r="AN623" s="14">
        <v>15.0</v>
      </c>
      <c r="AO623" s="14" t="s">
        <v>2945</v>
      </c>
      <c r="AP623" t="s">
        <v>101</v>
      </c>
      <c r="AQ623" s="14">
        <v>8.0</v>
      </c>
      <c r="AR623" s="14" t="s">
        <v>2946</v>
      </c>
      <c r="AS623" s="14" t="s">
        <v>2728</v>
      </c>
      <c r="AU623" s="14">
        <v>1.0</v>
      </c>
    </row>
    <row r="624">
      <c r="A624" s="14">
        <v>622.0</v>
      </c>
      <c r="B624">
        <v>1.0</v>
      </c>
      <c r="C624">
        <v>1.0</v>
      </c>
      <c r="D624">
        <v>0.0</v>
      </c>
      <c r="E624">
        <v>1.0</v>
      </c>
      <c r="F624">
        <v>0.0</v>
      </c>
      <c r="G624">
        <v>0.0</v>
      </c>
      <c r="H624" s="14">
        <v>31108.0</v>
      </c>
      <c r="I624" s="14">
        <v>33.0</v>
      </c>
      <c r="J624" s="14">
        <v>5.0</v>
      </c>
      <c r="K624" s="14">
        <v>120.0</v>
      </c>
      <c r="L624" s="14">
        <v>15.0</v>
      </c>
      <c r="M624" s="14">
        <v>24.0</v>
      </c>
      <c r="N624" s="14" t="s">
        <v>327</v>
      </c>
      <c r="O624" s="14">
        <v>1.0</v>
      </c>
      <c r="T624" s="14">
        <v>1.0</v>
      </c>
      <c r="U624" t="s">
        <v>213</v>
      </c>
      <c r="V624" t="s">
        <v>111</v>
      </c>
      <c r="W624" t="s">
        <v>2947</v>
      </c>
      <c r="X624" s="14">
        <v>10.0</v>
      </c>
      <c r="Y624" s="14" t="s">
        <v>362</v>
      </c>
      <c r="Z624" s="14" t="s">
        <v>78</v>
      </c>
      <c r="AA624">
        <v>0.0</v>
      </c>
      <c r="AB624">
        <v>0.0</v>
      </c>
      <c r="AC624">
        <v>0.0</v>
      </c>
      <c r="AD624">
        <v>0.0</v>
      </c>
      <c r="AE624">
        <v>0.0</v>
      </c>
      <c r="AF624">
        <v>1.0</v>
      </c>
      <c r="AG624">
        <v>0.0</v>
      </c>
      <c r="AH624">
        <v>0.0</v>
      </c>
      <c r="AI624">
        <v>0.0</v>
      </c>
      <c r="AJ624">
        <v>0.0</v>
      </c>
      <c r="AK624" t="s">
        <v>79</v>
      </c>
      <c r="AL624">
        <v>6.0</v>
      </c>
      <c r="AM624">
        <v>6.0</v>
      </c>
      <c r="AN624" s="14">
        <v>5.0</v>
      </c>
      <c r="AO624" s="14" t="s">
        <v>2948</v>
      </c>
      <c r="AP624" t="s">
        <v>101</v>
      </c>
      <c r="AQ624" s="14">
        <v>8.0</v>
      </c>
      <c r="AR624" s="14" t="s">
        <v>2949</v>
      </c>
      <c r="AS624" s="14" t="s">
        <v>2950</v>
      </c>
      <c r="AT624" s="14" t="s">
        <v>2951</v>
      </c>
      <c r="AU624" s="14">
        <v>1.0</v>
      </c>
    </row>
    <row r="625">
      <c r="A625" s="14">
        <v>623.0</v>
      </c>
      <c r="B625">
        <v>1.0</v>
      </c>
      <c r="C625">
        <v>0.0</v>
      </c>
      <c r="D625">
        <v>1.0</v>
      </c>
      <c r="E625">
        <v>1.0</v>
      </c>
      <c r="F625">
        <v>1.0</v>
      </c>
      <c r="G625">
        <v>0.0</v>
      </c>
      <c r="H625" s="14">
        <v>33073.0</v>
      </c>
      <c r="I625" s="14">
        <v>28.0</v>
      </c>
      <c r="J625" s="14">
        <v>6.0</v>
      </c>
      <c r="K625" s="14">
        <v>80.0</v>
      </c>
      <c r="L625" s="14">
        <v>10.0</v>
      </c>
      <c r="M625" s="14">
        <v>20.0</v>
      </c>
      <c r="N625" s="14" t="s">
        <v>192</v>
      </c>
      <c r="O625" s="14">
        <v>1.0</v>
      </c>
      <c r="T625" s="14">
        <v>0.0</v>
      </c>
      <c r="Z625" s="14" t="s">
        <v>114</v>
      </c>
      <c r="AA625">
        <v>0.0</v>
      </c>
      <c r="AB625">
        <v>0.0</v>
      </c>
      <c r="AC625">
        <v>0.0</v>
      </c>
      <c r="AD625">
        <v>0.0</v>
      </c>
      <c r="AE625">
        <v>0.0</v>
      </c>
      <c r="AF625">
        <v>1.0</v>
      </c>
      <c r="AG625">
        <v>0.0</v>
      </c>
      <c r="AH625">
        <v>0.0</v>
      </c>
      <c r="AI625">
        <v>0.0</v>
      </c>
      <c r="AJ625">
        <v>0.0</v>
      </c>
      <c r="AK625" t="s">
        <v>79</v>
      </c>
      <c r="AL625">
        <v>6.0</v>
      </c>
      <c r="AM625">
        <v>6.0</v>
      </c>
      <c r="AN625" s="14">
        <v>25.0</v>
      </c>
      <c r="AO625" s="14" t="s">
        <v>2952</v>
      </c>
      <c r="AP625" t="s">
        <v>101</v>
      </c>
      <c r="AQ625" s="14">
        <v>10.0</v>
      </c>
      <c r="AR625" s="14" t="s">
        <v>2953</v>
      </c>
      <c r="AS625" s="14" t="s">
        <v>2954</v>
      </c>
      <c r="AT625" s="14" t="s">
        <v>2955</v>
      </c>
      <c r="AU625" s="14">
        <v>0.0</v>
      </c>
    </row>
    <row r="626">
      <c r="A626" s="14">
        <v>624.0</v>
      </c>
      <c r="B626">
        <v>0.0</v>
      </c>
      <c r="C626">
        <v>1.0</v>
      </c>
      <c r="D626">
        <v>0.0</v>
      </c>
      <c r="E626">
        <v>0.0</v>
      </c>
      <c r="F626">
        <v>0.0</v>
      </c>
      <c r="G626">
        <v>0.0</v>
      </c>
      <c r="H626" s="14">
        <v>34422.0</v>
      </c>
      <c r="I626" s="14">
        <v>24.0</v>
      </c>
      <c r="J626" s="14">
        <v>7.0</v>
      </c>
      <c r="K626" s="14">
        <v>0.0</v>
      </c>
      <c r="L626" s="14">
        <v>12.0</v>
      </c>
      <c r="M626" s="14">
        <v>10.0</v>
      </c>
      <c r="N626" s="14" t="s">
        <v>192</v>
      </c>
      <c r="O626" s="14">
        <v>1.0</v>
      </c>
      <c r="T626" s="14">
        <v>1.0</v>
      </c>
      <c r="U626" t="s">
        <v>259</v>
      </c>
      <c r="V626" t="s">
        <v>147</v>
      </c>
      <c r="W626" t="s">
        <v>123</v>
      </c>
      <c r="X626" s="14">
        <v>3.0</v>
      </c>
      <c r="Y626" s="14" t="s">
        <v>2956</v>
      </c>
      <c r="Z626" s="14" t="s">
        <v>114</v>
      </c>
      <c r="AA626">
        <v>0.0</v>
      </c>
      <c r="AB626">
        <v>0.0</v>
      </c>
      <c r="AC626">
        <v>0.0</v>
      </c>
      <c r="AD626">
        <v>1.0</v>
      </c>
      <c r="AE626">
        <v>0.0</v>
      </c>
      <c r="AF626">
        <v>1.0</v>
      </c>
      <c r="AG626">
        <v>0.0</v>
      </c>
      <c r="AH626">
        <v>0.0</v>
      </c>
      <c r="AI626">
        <v>0.0</v>
      </c>
      <c r="AJ626">
        <v>0.0</v>
      </c>
      <c r="AK626" t="s">
        <v>97</v>
      </c>
      <c r="AL626">
        <v>6.0</v>
      </c>
      <c r="AM626">
        <v>3.0</v>
      </c>
      <c r="AN626" s="14">
        <v>4.0</v>
      </c>
      <c r="AO626" s="14" t="s">
        <v>2957</v>
      </c>
      <c r="AP626" t="s">
        <v>84</v>
      </c>
      <c r="AQ626" s="14">
        <v>10.0</v>
      </c>
      <c r="AR626" s="14" t="s">
        <v>2958</v>
      </c>
      <c r="AS626" s="14" t="s">
        <v>2959</v>
      </c>
      <c r="AT626" s="14" t="s">
        <v>2960</v>
      </c>
      <c r="AU626" s="14">
        <v>1.0</v>
      </c>
    </row>
    <row r="627">
      <c r="A627" s="14">
        <v>625.0</v>
      </c>
      <c r="B627">
        <v>1.0</v>
      </c>
      <c r="C627">
        <v>0.0</v>
      </c>
      <c r="D627">
        <v>0.0</v>
      </c>
      <c r="E627">
        <v>0.0</v>
      </c>
      <c r="F627">
        <v>0.0</v>
      </c>
      <c r="G627">
        <v>0.0</v>
      </c>
      <c r="H627" s="14">
        <v>30310.0</v>
      </c>
      <c r="I627" s="14">
        <v>35.0</v>
      </c>
      <c r="J627" s="14">
        <v>7.0</v>
      </c>
      <c r="K627" s="14">
        <v>50.0</v>
      </c>
      <c r="L627" s="14">
        <v>10.0</v>
      </c>
      <c r="M627" s="14">
        <v>30.0</v>
      </c>
      <c r="N627" s="14" t="s">
        <v>327</v>
      </c>
      <c r="O627" s="14">
        <v>0.0</v>
      </c>
      <c r="P627" s="14" t="s">
        <v>172</v>
      </c>
      <c r="R627" t="s">
        <v>172</v>
      </c>
      <c r="S627" t="s">
        <v>72</v>
      </c>
      <c r="T627" s="14">
        <v>1.0</v>
      </c>
      <c r="U627" t="s">
        <v>74</v>
      </c>
      <c r="V627" t="s">
        <v>75</v>
      </c>
      <c r="W627" t="s">
        <v>1010</v>
      </c>
      <c r="X627" s="14">
        <v>9.0</v>
      </c>
      <c r="Y627" s="14" t="s">
        <v>2961</v>
      </c>
      <c r="Z627" s="14" t="s">
        <v>114</v>
      </c>
      <c r="AA627">
        <v>0.0</v>
      </c>
      <c r="AB627">
        <v>0.0</v>
      </c>
      <c r="AC627">
        <v>1.0</v>
      </c>
      <c r="AD627">
        <v>0.0</v>
      </c>
      <c r="AE627">
        <v>0.0</v>
      </c>
      <c r="AF627">
        <v>0.0</v>
      </c>
      <c r="AG627">
        <v>0.0</v>
      </c>
      <c r="AH627">
        <v>0.0</v>
      </c>
      <c r="AI627">
        <v>0.0</v>
      </c>
      <c r="AJ627">
        <v>0.0</v>
      </c>
      <c r="AK627" t="s">
        <v>97</v>
      </c>
      <c r="AL627">
        <v>6.0</v>
      </c>
      <c r="AM627">
        <v>4.0</v>
      </c>
      <c r="AN627" s="14">
        <v>48.0</v>
      </c>
      <c r="AO627" s="14" t="s">
        <v>2962</v>
      </c>
      <c r="AP627" t="s">
        <v>101</v>
      </c>
      <c r="AQ627" s="14">
        <v>9.0</v>
      </c>
      <c r="AR627" s="14" t="s">
        <v>2963</v>
      </c>
      <c r="AU627" s="14">
        <v>0.0</v>
      </c>
    </row>
    <row r="628">
      <c r="A628" s="14">
        <v>626.0</v>
      </c>
      <c r="B628">
        <v>1.0</v>
      </c>
      <c r="C628">
        <v>1.0</v>
      </c>
      <c r="D628">
        <v>0.0</v>
      </c>
      <c r="E628">
        <v>0.0</v>
      </c>
      <c r="F628">
        <v>0.0</v>
      </c>
      <c r="G628">
        <v>0.0</v>
      </c>
      <c r="H628" s="14">
        <v>33380.0</v>
      </c>
      <c r="I628" s="14">
        <v>27.0</v>
      </c>
      <c r="J628" s="14">
        <v>7.0</v>
      </c>
      <c r="K628" s="14">
        <v>60.0</v>
      </c>
      <c r="L628" s="14">
        <v>8.0</v>
      </c>
      <c r="M628" s="14">
        <v>4.0</v>
      </c>
      <c r="N628" s="14" t="s">
        <v>106</v>
      </c>
      <c r="O628" s="14">
        <v>1.0</v>
      </c>
      <c r="T628" s="14">
        <v>1.0</v>
      </c>
      <c r="U628" t="s">
        <v>35</v>
      </c>
      <c r="V628" t="s">
        <v>111</v>
      </c>
      <c r="W628" t="s">
        <v>228</v>
      </c>
      <c r="X628" s="14">
        <v>2.0</v>
      </c>
      <c r="Y628" s="14" t="s">
        <v>2964</v>
      </c>
      <c r="Z628" s="14" t="s">
        <v>78</v>
      </c>
      <c r="AA628">
        <v>0.0</v>
      </c>
      <c r="AB628">
        <v>0.0</v>
      </c>
      <c r="AC628">
        <v>1.0</v>
      </c>
      <c r="AD628">
        <v>0.0</v>
      </c>
      <c r="AE628">
        <v>0.0</v>
      </c>
      <c r="AF628">
        <v>0.0</v>
      </c>
      <c r="AG628">
        <v>0.0</v>
      </c>
      <c r="AH628">
        <v>0.0</v>
      </c>
      <c r="AI628">
        <v>0.0</v>
      </c>
      <c r="AJ628">
        <v>0.0</v>
      </c>
      <c r="AK628" t="s">
        <v>116</v>
      </c>
      <c r="AL628">
        <v>5.0</v>
      </c>
      <c r="AM628">
        <v>6.0</v>
      </c>
      <c r="AN628" s="14">
        <v>10.0</v>
      </c>
      <c r="AO628" s="14" t="s">
        <v>2965</v>
      </c>
      <c r="AP628" t="s">
        <v>101</v>
      </c>
      <c r="AQ628" s="14">
        <v>8.0</v>
      </c>
      <c r="AR628" s="14" t="s">
        <v>2966</v>
      </c>
      <c r="AS628" s="14" t="s">
        <v>2967</v>
      </c>
      <c r="AT628" s="14" t="s">
        <v>2968</v>
      </c>
      <c r="AU628" s="14">
        <v>1.0</v>
      </c>
    </row>
    <row r="629">
      <c r="A629" s="14">
        <v>627.0</v>
      </c>
      <c r="B629">
        <v>1.0</v>
      </c>
      <c r="C629">
        <v>0.0</v>
      </c>
      <c r="D629">
        <v>1.0</v>
      </c>
      <c r="E629">
        <v>0.0</v>
      </c>
      <c r="F629">
        <v>1.0</v>
      </c>
      <c r="G629">
        <v>0.0</v>
      </c>
      <c r="H629" s="14">
        <v>27115.0</v>
      </c>
      <c r="I629" s="14">
        <v>44.0</v>
      </c>
      <c r="J629" s="14">
        <v>6.0</v>
      </c>
      <c r="K629" s="14">
        <v>30.0</v>
      </c>
      <c r="L629" s="14">
        <v>5.0</v>
      </c>
      <c r="M629" s="14">
        <v>10.0</v>
      </c>
      <c r="N629" s="14" t="s">
        <v>327</v>
      </c>
      <c r="O629" s="14">
        <v>1.0</v>
      </c>
      <c r="T629" s="14">
        <v>1.0</v>
      </c>
      <c r="U629" t="s">
        <v>91</v>
      </c>
      <c r="V629" t="s">
        <v>2969</v>
      </c>
      <c r="W629" t="s">
        <v>76</v>
      </c>
      <c r="X629" s="14">
        <v>20.0</v>
      </c>
      <c r="Y629" s="14" t="s">
        <v>2970</v>
      </c>
      <c r="Z629" s="14" t="s">
        <v>96</v>
      </c>
      <c r="AA629">
        <v>0.0</v>
      </c>
      <c r="AB629">
        <v>0.0</v>
      </c>
      <c r="AC629">
        <v>0.0</v>
      </c>
      <c r="AD629">
        <v>0.0</v>
      </c>
      <c r="AE629">
        <v>1.0</v>
      </c>
      <c r="AF629">
        <v>0.0</v>
      </c>
      <c r="AG629">
        <v>0.0</v>
      </c>
      <c r="AH629">
        <v>0.0</v>
      </c>
      <c r="AI629">
        <v>0.0</v>
      </c>
      <c r="AJ629">
        <v>0.0</v>
      </c>
      <c r="AK629" t="s">
        <v>79</v>
      </c>
      <c r="AL629">
        <v>2.0</v>
      </c>
      <c r="AM629">
        <v>15.0</v>
      </c>
      <c r="AN629" s="14">
        <v>10.0</v>
      </c>
      <c r="AO629" s="14" t="s">
        <v>2971</v>
      </c>
      <c r="AP629" t="s">
        <v>101</v>
      </c>
      <c r="AQ629" s="14">
        <v>10.0</v>
      </c>
      <c r="AR629" s="14" t="s">
        <v>2972</v>
      </c>
      <c r="AS629" s="14" t="s">
        <v>2973</v>
      </c>
      <c r="AT629" s="14" t="s">
        <v>2974</v>
      </c>
      <c r="AU629" s="14">
        <v>1.0</v>
      </c>
    </row>
    <row r="630">
      <c r="A630" s="14">
        <v>628.0</v>
      </c>
      <c r="B630">
        <v>0.0</v>
      </c>
      <c r="C630">
        <v>0.0</v>
      </c>
      <c r="D630">
        <v>0.0</v>
      </c>
      <c r="E630">
        <v>0.0</v>
      </c>
      <c r="F630">
        <v>1.0</v>
      </c>
      <c r="G630">
        <v>0.0</v>
      </c>
      <c r="H630" s="14">
        <v>27133.0</v>
      </c>
      <c r="I630" s="14">
        <v>44.0</v>
      </c>
      <c r="J630" s="14">
        <v>6.0</v>
      </c>
      <c r="K630" s="14">
        <v>50.0</v>
      </c>
      <c r="L630" s="14">
        <v>10.0</v>
      </c>
      <c r="M630" s="14">
        <v>20.0</v>
      </c>
      <c r="N630" s="14" t="s">
        <v>128</v>
      </c>
      <c r="O630" s="14">
        <v>1.0</v>
      </c>
      <c r="T630" s="14">
        <v>1.0</v>
      </c>
      <c r="U630" t="s">
        <v>1234</v>
      </c>
      <c r="V630" t="s">
        <v>122</v>
      </c>
      <c r="W630" t="s">
        <v>123</v>
      </c>
      <c r="X630" s="14">
        <v>22.0</v>
      </c>
      <c r="Y630" s="14" t="s">
        <v>101</v>
      </c>
      <c r="Z630" s="14" t="s">
        <v>114</v>
      </c>
      <c r="AA630">
        <v>0.0</v>
      </c>
      <c r="AB630">
        <v>0.0</v>
      </c>
      <c r="AC630">
        <v>0.0</v>
      </c>
      <c r="AD630">
        <v>1.0</v>
      </c>
      <c r="AE630">
        <v>1.0</v>
      </c>
      <c r="AF630">
        <v>0.0</v>
      </c>
      <c r="AG630">
        <v>0.0</v>
      </c>
      <c r="AH630">
        <v>0.0</v>
      </c>
      <c r="AI630">
        <v>0.0</v>
      </c>
      <c r="AJ630">
        <v>0.0</v>
      </c>
      <c r="AK630" t="s">
        <v>97</v>
      </c>
      <c r="AL630">
        <v>5.0</v>
      </c>
      <c r="AM630">
        <v>5.0</v>
      </c>
      <c r="AN630" s="14">
        <v>35.0</v>
      </c>
      <c r="AO630" s="14" t="s">
        <v>2975</v>
      </c>
      <c r="AP630" t="s">
        <v>2976</v>
      </c>
      <c r="AQ630" s="14">
        <v>10.0</v>
      </c>
      <c r="AR630" s="14" t="s">
        <v>2977</v>
      </c>
      <c r="AS630" s="14" t="s">
        <v>2978</v>
      </c>
      <c r="AT630" s="14" t="s">
        <v>2979</v>
      </c>
      <c r="AU630" s="14">
        <v>1.0</v>
      </c>
    </row>
    <row r="631">
      <c r="A631" s="14">
        <v>629.0</v>
      </c>
      <c r="B631">
        <v>0.0</v>
      </c>
      <c r="C631">
        <v>1.0</v>
      </c>
      <c r="D631">
        <v>0.0</v>
      </c>
      <c r="E631">
        <v>1.0</v>
      </c>
      <c r="F631">
        <v>0.0</v>
      </c>
      <c r="G631">
        <v>0.0</v>
      </c>
      <c r="H631" s="14">
        <v>32981.0</v>
      </c>
      <c r="I631" s="14">
        <v>28.0</v>
      </c>
      <c r="J631" s="14">
        <v>7.0</v>
      </c>
      <c r="K631" s="14">
        <v>20.0</v>
      </c>
      <c r="L631" s="14">
        <v>10.0</v>
      </c>
      <c r="M631" s="14">
        <v>10.0</v>
      </c>
      <c r="N631" s="14" t="s">
        <v>405</v>
      </c>
      <c r="O631" s="14">
        <v>1.0</v>
      </c>
      <c r="T631" s="14">
        <v>1.0</v>
      </c>
      <c r="U631" t="s">
        <v>315</v>
      </c>
      <c r="V631" t="s">
        <v>111</v>
      </c>
      <c r="W631" t="s">
        <v>175</v>
      </c>
      <c r="X631" s="14">
        <v>4.0</v>
      </c>
      <c r="Y631" s="14" t="s">
        <v>2980</v>
      </c>
      <c r="Z631" s="14" t="s">
        <v>78</v>
      </c>
      <c r="AA631">
        <v>0.0</v>
      </c>
      <c r="AB631">
        <v>0.0</v>
      </c>
      <c r="AC631">
        <v>0.0</v>
      </c>
      <c r="AD631">
        <v>0.0</v>
      </c>
      <c r="AE631">
        <v>0.0</v>
      </c>
      <c r="AF631">
        <v>1.0</v>
      </c>
      <c r="AG631">
        <v>0.0</v>
      </c>
      <c r="AH631">
        <v>0.0</v>
      </c>
      <c r="AI631">
        <v>0.0</v>
      </c>
      <c r="AJ631">
        <v>0.0</v>
      </c>
      <c r="AK631" t="s">
        <v>79</v>
      </c>
      <c r="AL631">
        <v>3.0</v>
      </c>
      <c r="AM631">
        <v>5.0</v>
      </c>
      <c r="AN631" s="14">
        <v>20.0</v>
      </c>
      <c r="AO631" s="14" t="s">
        <v>2981</v>
      </c>
      <c r="AP631" t="s">
        <v>101</v>
      </c>
      <c r="AQ631" s="14">
        <v>7.0</v>
      </c>
      <c r="AR631" s="14" t="s">
        <v>2982</v>
      </c>
      <c r="AS631" s="14" t="s">
        <v>2983</v>
      </c>
      <c r="AU631" s="14">
        <v>1.0</v>
      </c>
    </row>
    <row r="632">
      <c r="A632" s="14">
        <v>630.0</v>
      </c>
      <c r="B632">
        <v>0.0</v>
      </c>
      <c r="C632">
        <v>0.0</v>
      </c>
      <c r="D632">
        <v>0.0</v>
      </c>
      <c r="E632">
        <v>0.0</v>
      </c>
      <c r="F632">
        <v>1.0</v>
      </c>
      <c r="G632">
        <v>0.0</v>
      </c>
      <c r="H632" s="14">
        <v>34970.0</v>
      </c>
      <c r="I632" s="14">
        <v>22.0</v>
      </c>
      <c r="J632" s="14">
        <v>7.0</v>
      </c>
      <c r="K632" s="14">
        <v>45.0</v>
      </c>
      <c r="L632" s="14">
        <v>10.0</v>
      </c>
      <c r="M632" s="14">
        <v>4.0</v>
      </c>
      <c r="N632" s="14" t="s">
        <v>106</v>
      </c>
      <c r="O632" s="14">
        <v>0.0</v>
      </c>
      <c r="P632" s="14" t="s">
        <v>89</v>
      </c>
      <c r="R632" t="s">
        <v>89</v>
      </c>
      <c r="S632" t="s">
        <v>90</v>
      </c>
      <c r="T632" s="14">
        <v>0.0</v>
      </c>
      <c r="Z632" s="14" t="s">
        <v>78</v>
      </c>
      <c r="AA632">
        <v>0.0</v>
      </c>
      <c r="AB632">
        <v>0.0</v>
      </c>
      <c r="AC632">
        <v>0.0</v>
      </c>
      <c r="AD632">
        <v>0.0</v>
      </c>
      <c r="AE632">
        <v>1.0</v>
      </c>
      <c r="AF632">
        <v>0.0</v>
      </c>
      <c r="AG632">
        <v>0.0</v>
      </c>
      <c r="AH632">
        <v>0.0</v>
      </c>
      <c r="AI632">
        <v>0.0</v>
      </c>
      <c r="AJ632">
        <v>0.0</v>
      </c>
      <c r="AK632" t="s">
        <v>237</v>
      </c>
      <c r="AL632">
        <v>5.0</v>
      </c>
      <c r="AM632">
        <v>8.0</v>
      </c>
      <c r="AN632" s="14">
        <v>10.0</v>
      </c>
      <c r="AO632" s="14" t="s">
        <v>2984</v>
      </c>
      <c r="AP632" t="s">
        <v>101</v>
      </c>
      <c r="AQ632" s="14">
        <v>9.0</v>
      </c>
      <c r="AR632" s="14" t="s">
        <v>2985</v>
      </c>
      <c r="AS632" s="14" t="s">
        <v>2986</v>
      </c>
      <c r="AT632" s="14" t="s">
        <v>154</v>
      </c>
      <c r="AU632" s="14">
        <v>0.0</v>
      </c>
    </row>
    <row r="633">
      <c r="A633" s="14">
        <v>631.0</v>
      </c>
      <c r="B633">
        <v>0.0</v>
      </c>
      <c r="C633">
        <v>1.0</v>
      </c>
      <c r="D633">
        <v>0.0</v>
      </c>
      <c r="E633">
        <v>0.0</v>
      </c>
      <c r="F633">
        <v>1.0</v>
      </c>
      <c r="G633">
        <v>0.0</v>
      </c>
      <c r="H633" s="14">
        <v>32210.0</v>
      </c>
      <c r="I633" s="14">
        <v>30.0</v>
      </c>
      <c r="J633" s="14">
        <v>8.0</v>
      </c>
      <c r="K633" s="14">
        <v>5.0</v>
      </c>
      <c r="L633" s="14">
        <v>6.0</v>
      </c>
      <c r="M633" s="14">
        <v>5.0</v>
      </c>
      <c r="N633" s="14" t="s">
        <v>291</v>
      </c>
      <c r="O633" s="14">
        <v>0.0</v>
      </c>
      <c r="P633" s="14" t="s">
        <v>193</v>
      </c>
      <c r="R633" t="s">
        <v>193</v>
      </c>
      <c r="S633" t="s">
        <v>130</v>
      </c>
      <c r="T633" s="14">
        <v>0.0</v>
      </c>
      <c r="Z633" s="14" t="s">
        <v>114</v>
      </c>
      <c r="AA633">
        <v>0.0</v>
      </c>
      <c r="AB633">
        <v>0.0</v>
      </c>
      <c r="AC633">
        <v>0.0</v>
      </c>
      <c r="AD633">
        <v>0.0</v>
      </c>
      <c r="AE633">
        <v>0.0</v>
      </c>
      <c r="AF633">
        <v>1.0</v>
      </c>
      <c r="AG633">
        <v>0.0</v>
      </c>
      <c r="AH633">
        <v>0.0</v>
      </c>
      <c r="AI633">
        <v>0.0</v>
      </c>
      <c r="AJ633">
        <v>0.0</v>
      </c>
      <c r="AK633" t="s">
        <v>79</v>
      </c>
      <c r="AL633">
        <v>6.0</v>
      </c>
      <c r="AM633">
        <v>10.0</v>
      </c>
      <c r="AN633" s="14">
        <v>5.0</v>
      </c>
      <c r="AO633" s="14" t="s">
        <v>2987</v>
      </c>
      <c r="AP633" t="s">
        <v>101</v>
      </c>
      <c r="AQ633" s="14">
        <v>10.0</v>
      </c>
      <c r="AR633" s="14" t="s">
        <v>2988</v>
      </c>
      <c r="AS633" s="14" t="s">
        <v>2989</v>
      </c>
      <c r="AT633" s="14" t="s">
        <v>2733</v>
      </c>
      <c r="AU633" s="14">
        <v>1.0</v>
      </c>
    </row>
    <row r="634">
      <c r="A634" s="14">
        <v>632.0</v>
      </c>
      <c r="B634">
        <v>0.0</v>
      </c>
      <c r="C634">
        <v>0.0</v>
      </c>
      <c r="D634">
        <v>0.0</v>
      </c>
      <c r="E634">
        <v>0.0</v>
      </c>
      <c r="F634">
        <v>1.0</v>
      </c>
      <c r="G634">
        <v>0.0</v>
      </c>
      <c r="H634" s="14">
        <v>31293.0</v>
      </c>
      <c r="I634" s="14">
        <v>33.0</v>
      </c>
      <c r="J634" s="14">
        <v>7.0</v>
      </c>
      <c r="K634" s="14">
        <v>90.0</v>
      </c>
      <c r="L634" s="14">
        <v>6.0</v>
      </c>
      <c r="M634" s="14">
        <v>30.0</v>
      </c>
      <c r="N634" s="14" t="s">
        <v>291</v>
      </c>
      <c r="O634" s="14">
        <v>1.0</v>
      </c>
      <c r="T634" s="14">
        <v>1.0</v>
      </c>
      <c r="U634" t="s">
        <v>145</v>
      </c>
      <c r="V634" t="s">
        <v>147</v>
      </c>
      <c r="W634" t="s">
        <v>1410</v>
      </c>
      <c r="X634" s="14">
        <v>2.0</v>
      </c>
      <c r="Z634" s="14" t="s">
        <v>96</v>
      </c>
      <c r="AA634">
        <v>0.0</v>
      </c>
      <c r="AB634">
        <v>0.0</v>
      </c>
      <c r="AC634">
        <v>1.0</v>
      </c>
      <c r="AD634">
        <v>0.0</v>
      </c>
      <c r="AE634">
        <v>0.0</v>
      </c>
      <c r="AF634">
        <v>0.0</v>
      </c>
      <c r="AG634">
        <v>0.0</v>
      </c>
      <c r="AH634">
        <v>0.0</v>
      </c>
      <c r="AI634">
        <v>0.0</v>
      </c>
      <c r="AJ634">
        <v>0.0</v>
      </c>
      <c r="AK634" t="s">
        <v>97</v>
      </c>
      <c r="AL634">
        <v>5.0</v>
      </c>
      <c r="AM634">
        <v>10.0</v>
      </c>
      <c r="AN634" s="14">
        <v>15.0</v>
      </c>
      <c r="AO634" s="14" t="s">
        <v>2990</v>
      </c>
      <c r="AP634" t="s">
        <v>2991</v>
      </c>
      <c r="AQ634" s="14">
        <v>9.0</v>
      </c>
      <c r="AR634" s="14" t="s">
        <v>2992</v>
      </c>
      <c r="AS634" s="14" t="s">
        <v>2993</v>
      </c>
      <c r="AT634" s="14" t="s">
        <v>2994</v>
      </c>
      <c r="AU634" s="14">
        <v>1.0</v>
      </c>
    </row>
    <row r="635">
      <c r="A635" s="14">
        <v>633.0</v>
      </c>
      <c r="B635">
        <v>1.0</v>
      </c>
      <c r="C635">
        <v>1.0</v>
      </c>
      <c r="D635">
        <v>0.0</v>
      </c>
      <c r="E635">
        <v>0.0</v>
      </c>
      <c r="F635">
        <v>1.0</v>
      </c>
      <c r="G635">
        <v>0.0</v>
      </c>
      <c r="H635" s="14">
        <v>33399.0</v>
      </c>
      <c r="I635" s="14">
        <v>27.0</v>
      </c>
      <c r="J635" s="14">
        <v>7.0</v>
      </c>
      <c r="K635" s="14">
        <v>60.0</v>
      </c>
      <c r="L635" s="14">
        <v>11.0</v>
      </c>
      <c r="M635" s="14">
        <v>9.0</v>
      </c>
      <c r="N635" s="14" t="s">
        <v>437</v>
      </c>
      <c r="O635" s="14">
        <v>1.0</v>
      </c>
      <c r="T635" s="14">
        <v>1.0</v>
      </c>
      <c r="U635" t="s">
        <v>36</v>
      </c>
      <c r="V635" t="s">
        <v>111</v>
      </c>
      <c r="W635" t="s">
        <v>123</v>
      </c>
      <c r="X635" s="14">
        <v>3.0</v>
      </c>
      <c r="Y635" s="14" t="s">
        <v>2995</v>
      </c>
      <c r="Z635" s="14" t="s">
        <v>78</v>
      </c>
      <c r="AA635">
        <v>0.0</v>
      </c>
      <c r="AB635">
        <v>0.0</v>
      </c>
      <c r="AC635">
        <v>0.0</v>
      </c>
      <c r="AD635">
        <v>0.0</v>
      </c>
      <c r="AE635">
        <v>0.0</v>
      </c>
      <c r="AF635">
        <v>1.0</v>
      </c>
      <c r="AG635">
        <v>0.0</v>
      </c>
      <c r="AH635">
        <v>0.0</v>
      </c>
      <c r="AI635">
        <v>0.0</v>
      </c>
      <c r="AJ635">
        <v>0.0</v>
      </c>
      <c r="AK635" t="s">
        <v>79</v>
      </c>
      <c r="AL635">
        <v>4.0</v>
      </c>
      <c r="AM635">
        <v>10.0</v>
      </c>
      <c r="AN635" s="14">
        <v>7.0</v>
      </c>
      <c r="AO635" s="14" t="s">
        <v>2996</v>
      </c>
      <c r="AP635" t="s">
        <v>2997</v>
      </c>
      <c r="AQ635" s="14">
        <v>10.0</v>
      </c>
      <c r="AR635" s="14" t="s">
        <v>2998</v>
      </c>
      <c r="AS635" s="14" t="s">
        <v>2999</v>
      </c>
      <c r="AT635" s="14" t="s">
        <v>3000</v>
      </c>
      <c r="AU635" s="14">
        <v>1.0</v>
      </c>
    </row>
    <row r="636">
      <c r="A636" s="14">
        <v>634.0</v>
      </c>
      <c r="B636">
        <v>1.0</v>
      </c>
      <c r="C636">
        <v>1.0</v>
      </c>
      <c r="D636">
        <v>1.0</v>
      </c>
      <c r="E636">
        <v>0.0</v>
      </c>
      <c r="F636">
        <v>1.0</v>
      </c>
      <c r="G636">
        <v>0.0</v>
      </c>
      <c r="H636" s="14">
        <v>31866.0</v>
      </c>
      <c r="I636" s="14">
        <v>31.0</v>
      </c>
      <c r="J636" s="14">
        <v>7.0</v>
      </c>
      <c r="K636" s="14">
        <v>10.0</v>
      </c>
      <c r="L636" s="14">
        <v>7.0</v>
      </c>
      <c r="M636" s="14">
        <v>6.0</v>
      </c>
      <c r="N636" s="14" t="s">
        <v>134</v>
      </c>
      <c r="O636" s="14">
        <v>0.0</v>
      </c>
      <c r="P636" s="14" t="s">
        <v>193</v>
      </c>
      <c r="R636" t="s">
        <v>193</v>
      </c>
      <c r="S636" t="s">
        <v>3001</v>
      </c>
      <c r="T636" s="14">
        <v>0.0</v>
      </c>
      <c r="Z636" s="14" t="s">
        <v>114</v>
      </c>
      <c r="AA636">
        <v>0.0</v>
      </c>
      <c r="AB636">
        <v>0.0</v>
      </c>
      <c r="AC636">
        <v>0.0</v>
      </c>
      <c r="AD636">
        <v>1.0</v>
      </c>
      <c r="AE636">
        <v>0.0</v>
      </c>
      <c r="AF636">
        <v>0.0</v>
      </c>
      <c r="AG636">
        <v>0.0</v>
      </c>
      <c r="AH636">
        <v>0.0</v>
      </c>
      <c r="AI636">
        <v>0.0</v>
      </c>
      <c r="AJ636">
        <v>0.0</v>
      </c>
      <c r="AK636" t="s">
        <v>237</v>
      </c>
      <c r="AL636">
        <v>6.0</v>
      </c>
      <c r="AM636">
        <v>5.0</v>
      </c>
      <c r="AN636" s="14">
        <v>8.0</v>
      </c>
      <c r="AO636" s="14" t="s">
        <v>3002</v>
      </c>
      <c r="AP636" t="s">
        <v>101</v>
      </c>
      <c r="AQ636" s="14">
        <v>10.0</v>
      </c>
      <c r="AR636" s="14" t="s">
        <v>3003</v>
      </c>
      <c r="AS636" s="14" t="s">
        <v>3004</v>
      </c>
      <c r="AT636" s="14" t="s">
        <v>3005</v>
      </c>
      <c r="AU636" s="14">
        <v>1.0</v>
      </c>
    </row>
    <row r="637">
      <c r="A637" s="14">
        <v>635.0</v>
      </c>
      <c r="B637">
        <v>0.0</v>
      </c>
      <c r="C637">
        <v>1.0</v>
      </c>
      <c r="D637">
        <v>0.0</v>
      </c>
      <c r="E637">
        <v>0.0</v>
      </c>
      <c r="F637">
        <v>1.0</v>
      </c>
      <c r="G637">
        <v>0.0</v>
      </c>
      <c r="H637" s="14">
        <v>32053.0</v>
      </c>
      <c r="I637" s="14">
        <v>30.0</v>
      </c>
      <c r="J637" s="14">
        <v>8.0</v>
      </c>
      <c r="K637" s="14">
        <v>40.0</v>
      </c>
      <c r="L637" s="14">
        <v>10.0</v>
      </c>
      <c r="M637" s="14">
        <v>6.0</v>
      </c>
      <c r="N637" s="14" t="s">
        <v>134</v>
      </c>
      <c r="O637" s="14">
        <v>1.0</v>
      </c>
      <c r="T637" s="14">
        <v>1.0</v>
      </c>
      <c r="U637" t="s">
        <v>110</v>
      </c>
      <c r="V637" t="s">
        <v>111</v>
      </c>
      <c r="W637" t="s">
        <v>3006</v>
      </c>
      <c r="X637" s="14">
        <v>5.0</v>
      </c>
      <c r="Y637" s="14" t="s">
        <v>3007</v>
      </c>
      <c r="Z637" s="14" t="s">
        <v>78</v>
      </c>
      <c r="AA637">
        <v>0.0</v>
      </c>
      <c r="AB637">
        <v>0.0</v>
      </c>
      <c r="AC637">
        <v>0.0</v>
      </c>
      <c r="AD637">
        <v>0.0</v>
      </c>
      <c r="AE637">
        <v>0.0</v>
      </c>
      <c r="AF637">
        <v>1.0</v>
      </c>
      <c r="AG637">
        <v>0.0</v>
      </c>
      <c r="AH637">
        <v>0.0</v>
      </c>
      <c r="AI637">
        <v>0.0</v>
      </c>
      <c r="AJ637">
        <v>0.0</v>
      </c>
      <c r="AK637" t="s">
        <v>3008</v>
      </c>
      <c r="AL637">
        <v>6.0</v>
      </c>
      <c r="AM637">
        <v>6.0</v>
      </c>
      <c r="AN637" s="14">
        <v>60.0</v>
      </c>
      <c r="AO637" s="14" t="s">
        <v>3009</v>
      </c>
      <c r="AP637" t="s">
        <v>478</v>
      </c>
      <c r="AQ637" s="14">
        <v>10.0</v>
      </c>
      <c r="AR637" s="14" t="s">
        <v>3010</v>
      </c>
      <c r="AS637" s="14" t="s">
        <v>3011</v>
      </c>
      <c r="AT637" s="14" t="s">
        <v>3012</v>
      </c>
      <c r="AU637" s="14">
        <v>1.0</v>
      </c>
    </row>
    <row r="638">
      <c r="A638" s="14">
        <v>636.0</v>
      </c>
      <c r="B638">
        <v>0.0</v>
      </c>
      <c r="C638">
        <v>0.0</v>
      </c>
      <c r="D638">
        <v>0.0</v>
      </c>
      <c r="E638">
        <v>0.0</v>
      </c>
      <c r="F638">
        <v>1.0</v>
      </c>
      <c r="G638">
        <v>0.0</v>
      </c>
      <c r="H638" s="14">
        <v>42992.0</v>
      </c>
      <c r="I638" s="14">
        <v>0.0</v>
      </c>
      <c r="J638" s="14">
        <v>9141984.0</v>
      </c>
      <c r="K638" s="14">
        <v>45.0</v>
      </c>
      <c r="L638" s="14">
        <v>8.0</v>
      </c>
      <c r="M638" s="14">
        <v>3.0</v>
      </c>
      <c r="N638" s="14" t="s">
        <v>437</v>
      </c>
      <c r="O638" s="14">
        <v>0.0</v>
      </c>
      <c r="P638" s="14" t="s">
        <v>129</v>
      </c>
      <c r="R638" t="s">
        <v>129</v>
      </c>
      <c r="S638" t="s">
        <v>130</v>
      </c>
      <c r="T638" s="14">
        <v>1.0</v>
      </c>
      <c r="U638" t="s">
        <v>315</v>
      </c>
      <c r="V638" t="s">
        <v>111</v>
      </c>
      <c r="W638" t="s">
        <v>123</v>
      </c>
      <c r="X638" s="14">
        <v>8.0</v>
      </c>
      <c r="Y638" s="14" t="s">
        <v>101</v>
      </c>
      <c r="Z638" s="14" t="s">
        <v>114</v>
      </c>
      <c r="AA638">
        <v>0.0</v>
      </c>
      <c r="AB638">
        <v>0.0</v>
      </c>
      <c r="AC638">
        <v>0.0</v>
      </c>
      <c r="AD638">
        <v>1.0</v>
      </c>
      <c r="AE638">
        <v>0.0</v>
      </c>
      <c r="AF638">
        <v>0.0</v>
      </c>
      <c r="AG638">
        <v>0.0</v>
      </c>
      <c r="AH638">
        <v>0.0</v>
      </c>
      <c r="AI638">
        <v>0.0</v>
      </c>
      <c r="AJ638">
        <v>0.0</v>
      </c>
      <c r="AK638" t="s">
        <v>97</v>
      </c>
      <c r="AL638">
        <v>4.0</v>
      </c>
      <c r="AM638">
        <v>3.0</v>
      </c>
      <c r="AN638" s="14">
        <v>6.0</v>
      </c>
      <c r="AO638" s="14" t="s">
        <v>3013</v>
      </c>
      <c r="AP638" t="s">
        <v>101</v>
      </c>
      <c r="AQ638" s="14">
        <v>6.0</v>
      </c>
      <c r="AR638" s="14" t="s">
        <v>3014</v>
      </c>
      <c r="AS638" s="14" t="s">
        <v>530</v>
      </c>
      <c r="AT638" s="14" t="s">
        <v>3015</v>
      </c>
      <c r="AU638" s="14">
        <v>0.0</v>
      </c>
    </row>
    <row r="639">
      <c r="A639" s="14">
        <v>637.0</v>
      </c>
      <c r="B639">
        <v>0.0</v>
      </c>
      <c r="C639">
        <v>0.0</v>
      </c>
      <c r="D639">
        <v>0.0</v>
      </c>
      <c r="E639">
        <v>0.0</v>
      </c>
      <c r="F639">
        <v>1.0</v>
      </c>
      <c r="G639">
        <v>0.0</v>
      </c>
      <c r="H639" s="14">
        <v>23221.0</v>
      </c>
      <c r="I639" s="14">
        <v>55.0</v>
      </c>
      <c r="J639" s="14">
        <v>6.0</v>
      </c>
      <c r="K639" s="14">
        <v>30.0</v>
      </c>
      <c r="L639" s="14">
        <v>8.0</v>
      </c>
      <c r="M639" s="14">
        <v>20.0</v>
      </c>
      <c r="N639" s="14" t="s">
        <v>291</v>
      </c>
      <c r="O639" s="14">
        <v>1.0</v>
      </c>
      <c r="T639" s="14">
        <v>1.0</v>
      </c>
      <c r="U639" t="s">
        <v>577</v>
      </c>
      <c r="V639" t="s">
        <v>485</v>
      </c>
      <c r="W639" t="s">
        <v>3016</v>
      </c>
      <c r="X639" s="14">
        <v>20.0</v>
      </c>
      <c r="Y639" s="14" t="s">
        <v>3017</v>
      </c>
      <c r="Z639" s="14" t="s">
        <v>114</v>
      </c>
      <c r="AA639">
        <v>0.0</v>
      </c>
      <c r="AB639">
        <v>0.0</v>
      </c>
      <c r="AC639">
        <v>0.0</v>
      </c>
      <c r="AD639">
        <v>0.0</v>
      </c>
      <c r="AE639">
        <v>0.0</v>
      </c>
      <c r="AF639">
        <v>1.0</v>
      </c>
      <c r="AG639">
        <v>0.0</v>
      </c>
      <c r="AH639">
        <v>0.0</v>
      </c>
      <c r="AI639">
        <v>0.0</v>
      </c>
      <c r="AJ639">
        <v>0.0</v>
      </c>
      <c r="AK639" t="s">
        <v>79</v>
      </c>
      <c r="AL639">
        <v>4.0</v>
      </c>
      <c r="AM639">
        <v>2.0</v>
      </c>
      <c r="AN639" s="14">
        <v>4.0</v>
      </c>
      <c r="AO639" s="14" t="s">
        <v>3018</v>
      </c>
      <c r="AP639" t="s">
        <v>3019</v>
      </c>
      <c r="AQ639" s="14">
        <v>10.0</v>
      </c>
      <c r="AR639" s="14" t="s">
        <v>3020</v>
      </c>
      <c r="AS639" s="14" t="s">
        <v>3021</v>
      </c>
      <c r="AU639" s="14">
        <v>1.0</v>
      </c>
    </row>
    <row r="640">
      <c r="A640" s="14">
        <v>638.0</v>
      </c>
      <c r="B640">
        <v>0.0</v>
      </c>
      <c r="C640">
        <v>0.0</v>
      </c>
      <c r="D640">
        <v>0.0</v>
      </c>
      <c r="E640">
        <v>0.0</v>
      </c>
      <c r="F640">
        <v>1.0</v>
      </c>
      <c r="G640">
        <v>0.0</v>
      </c>
      <c r="H640" s="14">
        <v>27878.0</v>
      </c>
      <c r="I640" s="14">
        <v>42.0</v>
      </c>
      <c r="J640" s="14">
        <v>6.0</v>
      </c>
      <c r="K640" s="14">
        <v>45.0</v>
      </c>
      <c r="L640" s="14">
        <v>12.0</v>
      </c>
      <c r="M640" s="14">
        <v>50.0</v>
      </c>
      <c r="N640" s="14" t="s">
        <v>134</v>
      </c>
      <c r="O640" s="14">
        <v>1.0</v>
      </c>
      <c r="T640" s="14">
        <v>1.0</v>
      </c>
      <c r="U640" t="s">
        <v>110</v>
      </c>
      <c r="V640" t="s">
        <v>75</v>
      </c>
      <c r="W640" t="s">
        <v>123</v>
      </c>
      <c r="X640" s="14">
        <v>19.0</v>
      </c>
      <c r="Y640" s="14" t="s">
        <v>439</v>
      </c>
      <c r="Z640" s="14" t="s">
        <v>114</v>
      </c>
      <c r="AA640">
        <v>0.0</v>
      </c>
      <c r="AB640">
        <v>0.0</v>
      </c>
      <c r="AC640">
        <v>0.0</v>
      </c>
      <c r="AD640">
        <v>0.0</v>
      </c>
      <c r="AE640">
        <v>0.0</v>
      </c>
      <c r="AF640">
        <v>1.0</v>
      </c>
      <c r="AG640">
        <v>0.0</v>
      </c>
      <c r="AH640">
        <v>0.0</v>
      </c>
      <c r="AI640">
        <v>0.0</v>
      </c>
      <c r="AJ640">
        <v>0.0</v>
      </c>
      <c r="AK640" t="s">
        <v>79</v>
      </c>
      <c r="AL640">
        <v>6.0</v>
      </c>
      <c r="AM640">
        <v>8.0</v>
      </c>
      <c r="AN640" s="14">
        <v>15.0</v>
      </c>
      <c r="AO640" s="14" t="s">
        <v>3022</v>
      </c>
      <c r="AP640" t="s">
        <v>84</v>
      </c>
      <c r="AQ640" s="14">
        <v>10.0</v>
      </c>
      <c r="AR640" s="14" t="s">
        <v>3023</v>
      </c>
      <c r="AS640" s="14" t="s">
        <v>3024</v>
      </c>
      <c r="AT640" s="14" t="s">
        <v>3025</v>
      </c>
      <c r="AU640" s="14">
        <v>1.0</v>
      </c>
    </row>
    <row r="641">
      <c r="A641" s="14">
        <v>639.0</v>
      </c>
      <c r="B641">
        <v>1.0</v>
      </c>
      <c r="C641">
        <v>1.0</v>
      </c>
      <c r="D641">
        <v>0.0</v>
      </c>
      <c r="E641">
        <v>0.0</v>
      </c>
      <c r="F641">
        <v>0.0</v>
      </c>
      <c r="G641">
        <v>0.0</v>
      </c>
      <c r="H641" s="14">
        <v>32111.0</v>
      </c>
      <c r="I641" s="14">
        <v>30.0</v>
      </c>
      <c r="J641" s="14">
        <v>7.0</v>
      </c>
      <c r="K641" s="14">
        <v>360.0</v>
      </c>
      <c r="L641" s="14">
        <v>2.0</v>
      </c>
      <c r="M641" s="14">
        <v>5.0</v>
      </c>
      <c r="N641" s="14" t="s">
        <v>291</v>
      </c>
      <c r="O641" s="14">
        <v>1.0</v>
      </c>
      <c r="T641" s="14">
        <v>1.0</v>
      </c>
      <c r="U641" t="s">
        <v>315</v>
      </c>
      <c r="V641" t="s">
        <v>207</v>
      </c>
      <c r="W641" t="s">
        <v>112</v>
      </c>
      <c r="X641" s="14">
        <v>1.0</v>
      </c>
      <c r="Y641" s="14" t="s">
        <v>3026</v>
      </c>
      <c r="Z641" s="14" t="s">
        <v>114</v>
      </c>
      <c r="AA641">
        <v>0.0</v>
      </c>
      <c r="AB641">
        <v>0.0</v>
      </c>
      <c r="AC641">
        <v>0.0</v>
      </c>
      <c r="AD641">
        <v>0.0</v>
      </c>
      <c r="AE641">
        <v>0.0</v>
      </c>
      <c r="AF641">
        <v>1.0</v>
      </c>
      <c r="AG641">
        <v>0.0</v>
      </c>
      <c r="AH641">
        <v>0.0</v>
      </c>
      <c r="AI641">
        <v>0.0</v>
      </c>
      <c r="AJ641">
        <v>0.0</v>
      </c>
      <c r="AK641" t="s">
        <v>116</v>
      </c>
      <c r="AL641">
        <v>6.0</v>
      </c>
      <c r="AM641">
        <v>6.0</v>
      </c>
      <c r="AN641" s="14">
        <v>6.0</v>
      </c>
      <c r="AO641" s="14" t="s">
        <v>3027</v>
      </c>
      <c r="AP641" t="s">
        <v>101</v>
      </c>
      <c r="AQ641" s="14">
        <v>10.0</v>
      </c>
      <c r="AR641" s="14" t="s">
        <v>3028</v>
      </c>
      <c r="AS641" s="14" t="s">
        <v>142</v>
      </c>
      <c r="AT641" s="14" t="s">
        <v>202</v>
      </c>
      <c r="AU641" s="14">
        <v>1.0</v>
      </c>
    </row>
    <row r="642">
      <c r="A642" s="14">
        <v>640.0</v>
      </c>
      <c r="B642">
        <v>0.0</v>
      </c>
      <c r="C642">
        <v>0.0</v>
      </c>
      <c r="D642">
        <v>0.0</v>
      </c>
      <c r="E642">
        <v>1.0</v>
      </c>
      <c r="F642">
        <v>0.0</v>
      </c>
      <c r="G642">
        <v>0.0</v>
      </c>
      <c r="H642" s="14">
        <v>34086.0</v>
      </c>
      <c r="I642" s="14">
        <v>25.0</v>
      </c>
      <c r="J642" s="14">
        <v>8.0</v>
      </c>
      <c r="K642" s="14">
        <v>0.0</v>
      </c>
      <c r="L642" s="14">
        <v>14.0</v>
      </c>
      <c r="M642" s="14">
        <v>10.0</v>
      </c>
      <c r="N642" s="14" t="s">
        <v>70</v>
      </c>
      <c r="O642" s="14">
        <v>1.0</v>
      </c>
      <c r="T642" s="14">
        <v>0.0</v>
      </c>
      <c r="Z642" s="14" t="s">
        <v>78</v>
      </c>
      <c r="AA642">
        <v>0.0</v>
      </c>
      <c r="AB642">
        <v>0.0</v>
      </c>
      <c r="AC642">
        <v>1.0</v>
      </c>
      <c r="AD642">
        <v>0.0</v>
      </c>
      <c r="AE642">
        <v>0.0</v>
      </c>
      <c r="AF642">
        <v>0.0</v>
      </c>
      <c r="AG642">
        <v>0.0</v>
      </c>
      <c r="AH642">
        <v>0.0</v>
      </c>
      <c r="AI642">
        <v>0.0</v>
      </c>
      <c r="AJ642">
        <v>0.0</v>
      </c>
      <c r="AK642" t="s">
        <v>97</v>
      </c>
      <c r="AL642">
        <v>6.0</v>
      </c>
      <c r="AM642">
        <v>6.0</v>
      </c>
      <c r="AN642" s="14">
        <v>50.0</v>
      </c>
      <c r="AO642" s="14" t="s">
        <v>3029</v>
      </c>
      <c r="AP642" t="s">
        <v>101</v>
      </c>
      <c r="AQ642" s="14">
        <v>8.0</v>
      </c>
      <c r="AR642" s="14" t="s">
        <v>3030</v>
      </c>
      <c r="AS642" s="14" t="s">
        <v>512</v>
      </c>
      <c r="AT642" s="14" t="s">
        <v>3031</v>
      </c>
      <c r="AU642" s="14">
        <v>1.0</v>
      </c>
    </row>
    <row r="643">
      <c r="A643" s="14">
        <v>641.0</v>
      </c>
      <c r="B643">
        <v>0.0</v>
      </c>
      <c r="C643">
        <v>0.0</v>
      </c>
      <c r="D643">
        <v>1.0</v>
      </c>
      <c r="E643">
        <v>0.0</v>
      </c>
      <c r="F643">
        <v>1.0</v>
      </c>
      <c r="G643">
        <v>0.0</v>
      </c>
      <c r="H643" s="14">
        <v>33799.0</v>
      </c>
      <c r="I643" s="14">
        <v>26.0</v>
      </c>
      <c r="J643" s="14">
        <v>5.0</v>
      </c>
      <c r="K643" s="14">
        <v>20.0</v>
      </c>
      <c r="L643" s="14">
        <v>9.0</v>
      </c>
      <c r="M643" s="14">
        <v>0.0</v>
      </c>
      <c r="N643" s="14" t="s">
        <v>106</v>
      </c>
      <c r="O643" s="14">
        <v>1.0</v>
      </c>
      <c r="T643" s="14">
        <v>1.0</v>
      </c>
      <c r="U643" t="s">
        <v>515</v>
      </c>
      <c r="V643" t="s">
        <v>147</v>
      </c>
      <c r="W643" t="s">
        <v>3032</v>
      </c>
      <c r="X643" s="14">
        <v>1.0</v>
      </c>
      <c r="Y643" s="14" t="s">
        <v>3033</v>
      </c>
      <c r="Z643" s="14" t="s">
        <v>114</v>
      </c>
      <c r="AA643">
        <v>0.0</v>
      </c>
      <c r="AB643">
        <v>0.0</v>
      </c>
      <c r="AC643">
        <v>0.0</v>
      </c>
      <c r="AD643">
        <v>1.0</v>
      </c>
      <c r="AE643">
        <v>0.0</v>
      </c>
      <c r="AF643">
        <v>0.0</v>
      </c>
      <c r="AG643">
        <v>0.0</v>
      </c>
      <c r="AH643">
        <v>0.0</v>
      </c>
      <c r="AI643">
        <v>0.0</v>
      </c>
      <c r="AJ643">
        <v>0.0</v>
      </c>
      <c r="AK643" t="s">
        <v>97</v>
      </c>
      <c r="AL643">
        <v>5.0</v>
      </c>
      <c r="AM643">
        <v>5.0</v>
      </c>
      <c r="AN643" s="14">
        <v>20.0</v>
      </c>
      <c r="AO643" s="14" t="s">
        <v>3034</v>
      </c>
      <c r="AP643" t="s">
        <v>478</v>
      </c>
      <c r="AQ643" s="14">
        <v>7.0</v>
      </c>
      <c r="AR643" s="14" t="s">
        <v>3035</v>
      </c>
      <c r="AS643" s="14" t="s">
        <v>3036</v>
      </c>
      <c r="AT643" s="14" t="s">
        <v>154</v>
      </c>
      <c r="AU643" s="14">
        <v>1.0</v>
      </c>
    </row>
    <row r="644">
      <c r="A644" s="14">
        <v>642.0</v>
      </c>
      <c r="B644">
        <v>1.0</v>
      </c>
      <c r="C644">
        <v>0.0</v>
      </c>
      <c r="D644">
        <v>0.0</v>
      </c>
      <c r="E644">
        <v>0.0</v>
      </c>
      <c r="F644">
        <v>1.0</v>
      </c>
      <c r="G644">
        <v>0.0</v>
      </c>
      <c r="H644" s="14">
        <v>33737.0</v>
      </c>
      <c r="I644" s="14">
        <v>26.0</v>
      </c>
      <c r="J644" s="14">
        <v>8.0</v>
      </c>
      <c r="K644" s="14">
        <v>120.0</v>
      </c>
      <c r="L644" s="14">
        <v>12.0</v>
      </c>
      <c r="M644" s="14">
        <v>20.0</v>
      </c>
      <c r="N644" s="14" t="s">
        <v>437</v>
      </c>
      <c r="O644" s="14">
        <v>1.0</v>
      </c>
      <c r="T644" s="14">
        <v>0.0</v>
      </c>
      <c r="Z644" s="14" t="s">
        <v>78</v>
      </c>
      <c r="AA644">
        <v>1.0</v>
      </c>
      <c r="AB644">
        <v>0.0</v>
      </c>
      <c r="AC644">
        <v>0.0</v>
      </c>
      <c r="AD644">
        <v>1.0</v>
      </c>
      <c r="AE644">
        <v>0.0</v>
      </c>
      <c r="AF644">
        <v>0.0</v>
      </c>
      <c r="AG644">
        <v>0.0</v>
      </c>
      <c r="AH644">
        <v>0.0</v>
      </c>
      <c r="AI644">
        <v>0.0</v>
      </c>
      <c r="AJ644">
        <v>0.0</v>
      </c>
      <c r="AK644" t="s">
        <v>3037</v>
      </c>
      <c r="AL644">
        <v>4.0</v>
      </c>
      <c r="AM644">
        <v>6.0</v>
      </c>
      <c r="AN644" s="14">
        <v>40.0</v>
      </c>
      <c r="AO644" s="14" t="s">
        <v>3038</v>
      </c>
      <c r="AP644" t="s">
        <v>101</v>
      </c>
      <c r="AQ644" s="14">
        <v>10.0</v>
      </c>
      <c r="AR644" s="14" t="s">
        <v>3039</v>
      </c>
      <c r="AS644" s="14" t="s">
        <v>3040</v>
      </c>
      <c r="AT644" s="14" t="s">
        <v>3041</v>
      </c>
      <c r="AU644" s="14">
        <v>1.0</v>
      </c>
    </row>
    <row r="645">
      <c r="A645" s="14">
        <v>643.0</v>
      </c>
      <c r="B645">
        <v>1.0</v>
      </c>
      <c r="C645">
        <v>0.0</v>
      </c>
      <c r="D645">
        <v>0.0</v>
      </c>
      <c r="E645">
        <v>0.0</v>
      </c>
      <c r="F645">
        <v>0.0</v>
      </c>
      <c r="G645">
        <v>0.0</v>
      </c>
      <c r="H645" s="14">
        <v>30234.0</v>
      </c>
      <c r="I645" s="14">
        <v>35.0</v>
      </c>
      <c r="J645" s="14">
        <v>8.0</v>
      </c>
      <c r="K645" s="14">
        <v>0.0</v>
      </c>
      <c r="L645" s="14">
        <v>12.0</v>
      </c>
      <c r="M645" s="14">
        <v>5.0</v>
      </c>
      <c r="N645" s="14" t="s">
        <v>87</v>
      </c>
      <c r="O645" s="14">
        <v>0.0</v>
      </c>
      <c r="P645" s="14" t="s">
        <v>129</v>
      </c>
      <c r="R645" t="s">
        <v>129</v>
      </c>
      <c r="S645" t="s">
        <v>130</v>
      </c>
      <c r="T645" s="14">
        <v>0.0</v>
      </c>
      <c r="Z645" s="14" t="s">
        <v>114</v>
      </c>
      <c r="AA645">
        <v>0.0</v>
      </c>
      <c r="AB645">
        <v>0.0</v>
      </c>
      <c r="AC645">
        <v>1.0</v>
      </c>
      <c r="AD645">
        <v>0.0</v>
      </c>
      <c r="AE645">
        <v>0.0</v>
      </c>
      <c r="AF645">
        <v>0.0</v>
      </c>
      <c r="AG645">
        <v>0.0</v>
      </c>
      <c r="AH645">
        <v>0.0</v>
      </c>
      <c r="AI645">
        <v>0.0</v>
      </c>
      <c r="AJ645">
        <v>0.0</v>
      </c>
      <c r="AK645" t="s">
        <v>97</v>
      </c>
      <c r="AL645">
        <v>6.0</v>
      </c>
      <c r="AM645">
        <v>3.0</v>
      </c>
      <c r="AN645" s="14">
        <v>500.0</v>
      </c>
      <c r="AO645" s="14" t="s">
        <v>3042</v>
      </c>
      <c r="AP645" t="s">
        <v>101</v>
      </c>
      <c r="AQ645" s="14">
        <v>10.0</v>
      </c>
      <c r="AR645" s="14" t="s">
        <v>3043</v>
      </c>
      <c r="AS645" s="14" t="s">
        <v>3044</v>
      </c>
      <c r="AT645" s="14" t="s">
        <v>1503</v>
      </c>
      <c r="AU645" s="14">
        <v>1.0</v>
      </c>
    </row>
    <row r="646" hidden="1">
      <c r="A646" s="14">
        <v>644.0</v>
      </c>
      <c r="B646">
        <v>1.0</v>
      </c>
      <c r="C646">
        <v>0.0</v>
      </c>
      <c r="D646">
        <v>0.0</v>
      </c>
      <c r="E646">
        <v>0.0</v>
      </c>
      <c r="F646">
        <v>0.0</v>
      </c>
      <c r="G646">
        <v>0.0</v>
      </c>
      <c r="H646" s="14">
        <v>30221.0</v>
      </c>
      <c r="I646" s="14">
        <v>35.0</v>
      </c>
      <c r="J646" s="14">
        <v>5.0</v>
      </c>
      <c r="K646" s="14">
        <v>120.0</v>
      </c>
      <c r="L646" s="14">
        <v>14.0</v>
      </c>
      <c r="M646" s="14">
        <v>30.0</v>
      </c>
      <c r="N646" s="14" t="s">
        <v>70</v>
      </c>
      <c r="O646" s="14">
        <v>0.0</v>
      </c>
      <c r="P646" s="14" t="s">
        <v>89</v>
      </c>
      <c r="R646" t="s">
        <v>89</v>
      </c>
      <c r="S646" t="s">
        <v>130</v>
      </c>
      <c r="T646" s="14">
        <v>1.0</v>
      </c>
      <c r="U646" t="s">
        <v>315</v>
      </c>
      <c r="V646" t="s">
        <v>111</v>
      </c>
      <c r="W646" t="s">
        <v>138</v>
      </c>
      <c r="X646" s="14">
        <v>11.0</v>
      </c>
      <c r="Y646" s="14" t="s">
        <v>3045</v>
      </c>
      <c r="Z646" s="14" t="s">
        <v>78</v>
      </c>
      <c r="AA646">
        <v>0.0</v>
      </c>
      <c r="AB646">
        <v>0.0</v>
      </c>
      <c r="AC646">
        <v>1.0</v>
      </c>
      <c r="AD646">
        <v>0.0</v>
      </c>
      <c r="AE646">
        <v>0.0</v>
      </c>
      <c r="AF646">
        <v>0.0</v>
      </c>
      <c r="AG646">
        <v>0.0</v>
      </c>
      <c r="AH646">
        <v>0.0</v>
      </c>
      <c r="AI646">
        <v>0.0</v>
      </c>
      <c r="AJ646">
        <v>0.0</v>
      </c>
      <c r="AK646" t="s">
        <v>116</v>
      </c>
      <c r="AL646">
        <v>4.0</v>
      </c>
      <c r="AM646" t="s">
        <v>728</v>
      </c>
      <c r="AN646" s="14">
        <v>50.0</v>
      </c>
      <c r="AO646" s="14" t="s">
        <v>3046</v>
      </c>
      <c r="AP646" t="s">
        <v>101</v>
      </c>
      <c r="AQ646" s="14">
        <v>10.0</v>
      </c>
      <c r="AR646" s="14" t="s">
        <v>3047</v>
      </c>
      <c r="AU646" s="14">
        <v>1.0</v>
      </c>
    </row>
    <row r="647">
      <c r="A647" s="14">
        <v>645.0</v>
      </c>
      <c r="B647">
        <v>0.0</v>
      </c>
      <c r="C647">
        <v>1.0</v>
      </c>
      <c r="D647">
        <v>0.0</v>
      </c>
      <c r="E647">
        <v>0.0</v>
      </c>
      <c r="F647">
        <v>0.0</v>
      </c>
      <c r="G647">
        <v>0.0</v>
      </c>
      <c r="H647" s="14">
        <v>31113.0</v>
      </c>
      <c r="I647" s="14">
        <v>33.0</v>
      </c>
      <c r="J647" s="14">
        <v>7.0</v>
      </c>
      <c r="K647" s="14">
        <v>110.0</v>
      </c>
      <c r="L647" s="14">
        <v>11.0</v>
      </c>
      <c r="M647" s="14">
        <v>20.0</v>
      </c>
      <c r="N647" s="14" t="s">
        <v>405</v>
      </c>
      <c r="O647" s="14">
        <v>1.0</v>
      </c>
      <c r="T647" s="14">
        <v>0.0</v>
      </c>
      <c r="Z647" s="14" t="s">
        <v>114</v>
      </c>
      <c r="AA647">
        <v>0.0</v>
      </c>
      <c r="AB647">
        <v>1.0</v>
      </c>
      <c r="AC647">
        <v>0.0</v>
      </c>
      <c r="AD647">
        <v>0.0</v>
      </c>
      <c r="AE647">
        <v>0.0</v>
      </c>
      <c r="AF647">
        <v>0.0</v>
      </c>
      <c r="AG647">
        <v>0.0</v>
      </c>
      <c r="AH647">
        <v>0.0</v>
      </c>
      <c r="AI647">
        <v>0.0</v>
      </c>
      <c r="AJ647">
        <v>0.0</v>
      </c>
      <c r="AK647" t="s">
        <v>97</v>
      </c>
      <c r="AL647">
        <v>12.0</v>
      </c>
      <c r="AM647">
        <v>20.0</v>
      </c>
      <c r="AN647" s="14">
        <v>20.0</v>
      </c>
      <c r="AO647" s="14" t="s">
        <v>3048</v>
      </c>
      <c r="AP647" t="s">
        <v>440</v>
      </c>
      <c r="AQ647" s="14">
        <v>10.0</v>
      </c>
      <c r="AR647" s="14" t="s">
        <v>3049</v>
      </c>
      <c r="AS647" s="14" t="s">
        <v>639</v>
      </c>
      <c r="AT647" s="14" t="s">
        <v>1110</v>
      </c>
      <c r="AU647" s="14">
        <v>1.0</v>
      </c>
    </row>
    <row r="648">
      <c r="A648" s="14">
        <v>646.0</v>
      </c>
      <c r="B648">
        <v>0.0</v>
      </c>
      <c r="C648">
        <v>0.0</v>
      </c>
      <c r="D648">
        <v>0.0</v>
      </c>
      <c r="E648">
        <v>0.0</v>
      </c>
      <c r="F648">
        <v>1.0</v>
      </c>
      <c r="G648">
        <v>0.0</v>
      </c>
      <c r="H648" s="14">
        <v>25124.0</v>
      </c>
      <c r="I648" s="14">
        <v>49.0</v>
      </c>
      <c r="J648" s="14">
        <v>7.0</v>
      </c>
      <c r="K648" s="14">
        <v>60.0</v>
      </c>
      <c r="L648" s="14">
        <v>10.0</v>
      </c>
      <c r="M648" s="14">
        <v>10.0</v>
      </c>
      <c r="N648" s="14" t="s">
        <v>134</v>
      </c>
      <c r="O648" s="14">
        <v>0.0</v>
      </c>
      <c r="P648" s="14" t="s">
        <v>108</v>
      </c>
      <c r="R648" t="s">
        <v>108</v>
      </c>
      <c r="S648" t="s">
        <v>130</v>
      </c>
      <c r="T648" s="14">
        <v>1.0</v>
      </c>
      <c r="U648" t="s">
        <v>195</v>
      </c>
      <c r="V648" t="s">
        <v>207</v>
      </c>
      <c r="W648" t="s">
        <v>123</v>
      </c>
      <c r="X648" s="14">
        <v>25.0</v>
      </c>
      <c r="Y648" s="14" t="s">
        <v>3050</v>
      </c>
      <c r="Z648" s="14" t="s">
        <v>114</v>
      </c>
      <c r="AA648">
        <v>0.0</v>
      </c>
      <c r="AB648">
        <v>0.0</v>
      </c>
      <c r="AC648">
        <v>0.0</v>
      </c>
      <c r="AD648">
        <v>0.0</v>
      </c>
      <c r="AE648">
        <v>1.0</v>
      </c>
      <c r="AF648">
        <v>0.0</v>
      </c>
      <c r="AG648">
        <v>0.0</v>
      </c>
      <c r="AH648">
        <v>0.0</v>
      </c>
      <c r="AI648">
        <v>0.0</v>
      </c>
      <c r="AJ648">
        <v>1.0</v>
      </c>
      <c r="AK648" t="s">
        <v>97</v>
      </c>
      <c r="AL648">
        <v>5.0</v>
      </c>
      <c r="AM648">
        <v>4.0</v>
      </c>
      <c r="AN648" s="14">
        <v>16.0</v>
      </c>
      <c r="AO648" s="14" t="s">
        <v>3051</v>
      </c>
      <c r="AP648" t="s">
        <v>2327</v>
      </c>
      <c r="AQ648" s="14">
        <v>8.0</v>
      </c>
      <c r="AR648" s="14" t="s">
        <v>3052</v>
      </c>
      <c r="AU648" s="14">
        <v>1.0</v>
      </c>
    </row>
    <row r="649">
      <c r="A649" s="14">
        <v>647.0</v>
      </c>
      <c r="B649">
        <v>0.0</v>
      </c>
      <c r="C649">
        <v>1.0</v>
      </c>
      <c r="D649">
        <v>0.0</v>
      </c>
      <c r="E649">
        <v>0.0</v>
      </c>
      <c r="F649">
        <v>1.0</v>
      </c>
      <c r="G649">
        <v>0.0</v>
      </c>
      <c r="H649" s="14">
        <v>30466.0</v>
      </c>
      <c r="I649" s="14">
        <v>35.0</v>
      </c>
      <c r="J649" s="14">
        <v>7.0</v>
      </c>
      <c r="K649" s="14">
        <v>60.0</v>
      </c>
      <c r="L649" s="14">
        <v>8.0</v>
      </c>
      <c r="M649" s="14">
        <v>2.0</v>
      </c>
      <c r="N649" s="14" t="s">
        <v>128</v>
      </c>
      <c r="O649" s="14">
        <v>0.0</v>
      </c>
      <c r="P649" s="14" t="s">
        <v>108</v>
      </c>
      <c r="R649" t="s">
        <v>108</v>
      </c>
      <c r="S649" t="s">
        <v>130</v>
      </c>
      <c r="T649" s="14">
        <v>1.0</v>
      </c>
      <c r="U649" t="s">
        <v>36</v>
      </c>
      <c r="V649" t="s">
        <v>111</v>
      </c>
      <c r="W649" t="s">
        <v>123</v>
      </c>
      <c r="X649" s="14">
        <v>7.0</v>
      </c>
      <c r="Y649" s="14" t="s">
        <v>3053</v>
      </c>
      <c r="Z649" s="14" t="s">
        <v>114</v>
      </c>
      <c r="AA649">
        <v>0.0</v>
      </c>
      <c r="AB649">
        <v>0.0</v>
      </c>
      <c r="AC649">
        <v>0.0</v>
      </c>
      <c r="AD649">
        <v>1.0</v>
      </c>
      <c r="AE649">
        <v>0.0</v>
      </c>
      <c r="AF649">
        <v>0.0</v>
      </c>
      <c r="AG649">
        <v>0.0</v>
      </c>
      <c r="AH649">
        <v>0.0</v>
      </c>
      <c r="AI649">
        <v>0.0</v>
      </c>
      <c r="AJ649">
        <v>0.0</v>
      </c>
      <c r="AK649" t="s">
        <v>116</v>
      </c>
      <c r="AL649">
        <v>3.0</v>
      </c>
      <c r="AM649">
        <v>5.0</v>
      </c>
      <c r="AN649" s="14">
        <v>5.0</v>
      </c>
      <c r="AO649" s="14" t="s">
        <v>3054</v>
      </c>
      <c r="AP649" t="s">
        <v>553</v>
      </c>
      <c r="AQ649" s="14">
        <v>6.0</v>
      </c>
      <c r="AR649" s="14" t="s">
        <v>3055</v>
      </c>
      <c r="AS649" s="14" t="s">
        <v>3056</v>
      </c>
      <c r="AT649" s="14" t="s">
        <v>3057</v>
      </c>
      <c r="AU649" s="14">
        <v>0.0</v>
      </c>
    </row>
    <row r="650">
      <c r="A650" s="14">
        <v>648.0</v>
      </c>
      <c r="B650">
        <v>1.0</v>
      </c>
      <c r="C650">
        <v>0.0</v>
      </c>
      <c r="D650">
        <v>0.0</v>
      </c>
      <c r="E650">
        <v>0.0</v>
      </c>
      <c r="F650">
        <v>0.0</v>
      </c>
      <c r="G650">
        <v>0.0</v>
      </c>
      <c r="H650" s="14">
        <v>30680.0</v>
      </c>
      <c r="I650" s="14">
        <v>34.0</v>
      </c>
      <c r="J650" s="14">
        <v>4.0</v>
      </c>
      <c r="K650" s="14">
        <v>40.0</v>
      </c>
      <c r="L650" s="14">
        <v>11.0</v>
      </c>
      <c r="M650" s="14">
        <v>2.0</v>
      </c>
      <c r="N650" s="14" t="s">
        <v>70</v>
      </c>
      <c r="O650" s="14">
        <v>0.0</v>
      </c>
      <c r="P650" s="14" t="s">
        <v>89</v>
      </c>
      <c r="R650" t="s">
        <v>89</v>
      </c>
      <c r="S650" t="s">
        <v>72</v>
      </c>
      <c r="T650" s="14">
        <v>0.0</v>
      </c>
      <c r="Z650" s="14" t="s">
        <v>114</v>
      </c>
      <c r="AA650">
        <v>0.0</v>
      </c>
      <c r="AB650">
        <v>0.0</v>
      </c>
      <c r="AC650">
        <v>0.0</v>
      </c>
      <c r="AD650">
        <v>0.0</v>
      </c>
      <c r="AE650">
        <v>0.0</v>
      </c>
      <c r="AF650">
        <v>1.0</v>
      </c>
      <c r="AG650">
        <v>0.0</v>
      </c>
      <c r="AH650">
        <v>0.0</v>
      </c>
      <c r="AI650">
        <v>0.0</v>
      </c>
      <c r="AJ650">
        <v>0.0</v>
      </c>
      <c r="AK650" t="s">
        <v>79</v>
      </c>
      <c r="AL650">
        <v>10.0</v>
      </c>
      <c r="AM650">
        <v>5.0</v>
      </c>
      <c r="AN650" s="14">
        <v>12.0</v>
      </c>
      <c r="AO650" s="14" t="s">
        <v>3058</v>
      </c>
      <c r="AP650" t="s">
        <v>101</v>
      </c>
      <c r="AQ650" s="14">
        <v>7.0</v>
      </c>
      <c r="AR650" s="14" t="s">
        <v>3059</v>
      </c>
      <c r="AS650" s="14" t="s">
        <v>3060</v>
      </c>
      <c r="AT650" s="14" t="s">
        <v>3061</v>
      </c>
      <c r="AU650" s="14">
        <v>1.0</v>
      </c>
    </row>
    <row r="651">
      <c r="A651" s="14">
        <v>649.0</v>
      </c>
      <c r="B651">
        <v>1.0</v>
      </c>
      <c r="C651">
        <v>1.0</v>
      </c>
      <c r="D651">
        <v>1.0</v>
      </c>
      <c r="E651">
        <v>1.0</v>
      </c>
      <c r="F651">
        <v>1.0</v>
      </c>
      <c r="G651">
        <v>1.0</v>
      </c>
      <c r="H651" s="14">
        <v>35199.0</v>
      </c>
      <c r="I651" s="14">
        <v>22.0</v>
      </c>
      <c r="J651" s="14">
        <v>6.0</v>
      </c>
      <c r="K651" s="14">
        <v>120.0</v>
      </c>
      <c r="L651" s="14">
        <v>8.0</v>
      </c>
      <c r="M651" s="14">
        <v>24.0</v>
      </c>
      <c r="N651" s="14" t="s">
        <v>437</v>
      </c>
      <c r="O651" s="14">
        <v>1.0</v>
      </c>
      <c r="T651" s="14">
        <v>0.0</v>
      </c>
      <c r="Z651" s="14" t="s">
        <v>464</v>
      </c>
      <c r="AA651">
        <v>0.0</v>
      </c>
      <c r="AB651">
        <v>0.0</v>
      </c>
      <c r="AC651">
        <v>1.0</v>
      </c>
      <c r="AD651">
        <v>0.0</v>
      </c>
      <c r="AE651">
        <v>0.0</v>
      </c>
      <c r="AF651">
        <v>0.0</v>
      </c>
      <c r="AG651">
        <v>0.0</v>
      </c>
      <c r="AH651">
        <v>0.0</v>
      </c>
      <c r="AI651">
        <v>0.0</v>
      </c>
      <c r="AJ651">
        <v>0.0</v>
      </c>
      <c r="AK651" t="s">
        <v>97</v>
      </c>
      <c r="AL651">
        <v>3.0</v>
      </c>
      <c r="AM651">
        <v>3.0</v>
      </c>
      <c r="AN651" s="14">
        <v>320.0</v>
      </c>
      <c r="AO651" s="14" t="s">
        <v>3063</v>
      </c>
      <c r="AP651" t="s">
        <v>101</v>
      </c>
      <c r="AQ651" s="14">
        <v>10.0</v>
      </c>
      <c r="AR651" s="14" t="s">
        <v>3064</v>
      </c>
      <c r="AS651" s="14" t="s">
        <v>3065</v>
      </c>
      <c r="AT651" s="14" t="s">
        <v>3066</v>
      </c>
      <c r="AU651" s="14">
        <v>1.0</v>
      </c>
    </row>
    <row r="652" hidden="1">
      <c r="A652" s="14">
        <v>650.0</v>
      </c>
      <c r="B652">
        <v>0.0</v>
      </c>
      <c r="C652">
        <v>1.0</v>
      </c>
      <c r="D652">
        <v>0.0</v>
      </c>
      <c r="E652">
        <v>0.0</v>
      </c>
      <c r="F652">
        <v>0.0</v>
      </c>
      <c r="G652">
        <v>0.0</v>
      </c>
      <c r="H652" s="14">
        <v>33773.0</v>
      </c>
      <c r="I652" s="14">
        <v>26.0</v>
      </c>
      <c r="J652" s="14">
        <v>7.0</v>
      </c>
      <c r="K652" s="14">
        <v>30.0</v>
      </c>
      <c r="L652" s="14">
        <v>12.0</v>
      </c>
      <c r="M652" s="14">
        <v>2.0</v>
      </c>
      <c r="N652" s="14" t="s">
        <v>120</v>
      </c>
      <c r="O652" s="14">
        <v>1.0</v>
      </c>
      <c r="T652" s="14">
        <v>1.0</v>
      </c>
      <c r="U652" t="s">
        <v>631</v>
      </c>
      <c r="V652" t="s">
        <v>75</v>
      </c>
      <c r="W652" t="s">
        <v>76</v>
      </c>
      <c r="X652" s="14">
        <v>3.0</v>
      </c>
      <c r="Y652" s="14" t="s">
        <v>3067</v>
      </c>
      <c r="Z652" s="14" t="s">
        <v>78</v>
      </c>
      <c r="AA652">
        <v>0.0</v>
      </c>
      <c r="AB652">
        <v>0.0</v>
      </c>
      <c r="AC652">
        <v>0.0</v>
      </c>
      <c r="AD652">
        <v>1.0</v>
      </c>
      <c r="AE652">
        <v>1.0</v>
      </c>
      <c r="AF652">
        <v>1.0</v>
      </c>
      <c r="AG652">
        <v>0.0</v>
      </c>
      <c r="AH652">
        <v>0.0</v>
      </c>
      <c r="AI652">
        <v>0.0</v>
      </c>
      <c r="AJ652">
        <v>1.0</v>
      </c>
      <c r="AK652" t="s">
        <v>97</v>
      </c>
      <c r="AL652">
        <v>6.0</v>
      </c>
      <c r="AM652" t="s">
        <v>3069</v>
      </c>
      <c r="AN652" s="14">
        <v>8.0</v>
      </c>
      <c r="AO652" s="14" t="s">
        <v>3070</v>
      </c>
      <c r="AP652" t="s">
        <v>101</v>
      </c>
      <c r="AQ652" s="14">
        <v>10.0</v>
      </c>
      <c r="AR652" s="14" t="s">
        <v>3071</v>
      </c>
      <c r="AS652" s="14" t="s">
        <v>3072</v>
      </c>
      <c r="AT652" s="14" t="s">
        <v>3073</v>
      </c>
      <c r="AU652" s="14">
        <v>1.0</v>
      </c>
    </row>
    <row r="653">
      <c r="A653" s="14">
        <v>651.0</v>
      </c>
      <c r="B653">
        <v>1.0</v>
      </c>
      <c r="C653">
        <v>1.0</v>
      </c>
      <c r="D653">
        <v>0.0</v>
      </c>
      <c r="E653">
        <v>0.0</v>
      </c>
      <c r="F653">
        <v>0.0</v>
      </c>
      <c r="G653">
        <v>0.0</v>
      </c>
      <c r="H653" s="14">
        <v>32781.0</v>
      </c>
      <c r="I653" s="14">
        <v>28.0</v>
      </c>
      <c r="J653" s="14">
        <v>7.0</v>
      </c>
      <c r="K653" s="14">
        <v>90.0</v>
      </c>
      <c r="L653" s="14">
        <v>9.0</v>
      </c>
      <c r="M653" s="14">
        <v>3.0</v>
      </c>
      <c r="N653" s="14" t="s">
        <v>87</v>
      </c>
      <c r="O653" s="14">
        <v>1.0</v>
      </c>
      <c r="T653" s="14">
        <v>0.0</v>
      </c>
      <c r="Z653" s="14" t="s">
        <v>78</v>
      </c>
      <c r="AA653">
        <v>0.0</v>
      </c>
      <c r="AB653">
        <v>0.0</v>
      </c>
      <c r="AC653">
        <v>0.0</v>
      </c>
      <c r="AD653">
        <v>0.0</v>
      </c>
      <c r="AE653">
        <v>0.0</v>
      </c>
      <c r="AF653">
        <v>1.0</v>
      </c>
      <c r="AG653">
        <v>0.0</v>
      </c>
      <c r="AH653">
        <v>0.0</v>
      </c>
      <c r="AI653">
        <v>0.0</v>
      </c>
      <c r="AJ653">
        <v>0.0</v>
      </c>
      <c r="AK653" t="s">
        <v>79</v>
      </c>
      <c r="AL653">
        <v>3.0</v>
      </c>
      <c r="AM653">
        <v>1.0</v>
      </c>
      <c r="AN653" s="14">
        <v>5.0</v>
      </c>
      <c r="AO653" s="14" t="s">
        <v>3074</v>
      </c>
      <c r="AP653" t="s">
        <v>292</v>
      </c>
      <c r="AQ653" s="14">
        <v>10.0</v>
      </c>
      <c r="AR653" s="14" t="s">
        <v>3075</v>
      </c>
      <c r="AS653" s="14" t="s">
        <v>3076</v>
      </c>
      <c r="AT653" s="14" t="s">
        <v>3077</v>
      </c>
      <c r="AU653" s="14">
        <v>1.0</v>
      </c>
    </row>
    <row r="654">
      <c r="A654" s="14">
        <v>652.0</v>
      </c>
      <c r="B654">
        <v>0.0</v>
      </c>
      <c r="C654">
        <v>0.0</v>
      </c>
      <c r="D654">
        <v>1.0</v>
      </c>
      <c r="E654">
        <v>0.0</v>
      </c>
      <c r="F654">
        <v>0.0</v>
      </c>
      <c r="G654">
        <v>0.0</v>
      </c>
      <c r="H654" s="14">
        <v>32443.0</v>
      </c>
      <c r="I654" s="14">
        <v>29.0</v>
      </c>
      <c r="J654" s="14">
        <v>7.0</v>
      </c>
      <c r="K654" s="14">
        <v>15.0</v>
      </c>
      <c r="L654" s="14">
        <v>8.0</v>
      </c>
      <c r="M654" s="14">
        <v>2.0</v>
      </c>
      <c r="N654" s="14" t="s">
        <v>70</v>
      </c>
      <c r="O654" s="14">
        <v>0.0</v>
      </c>
      <c r="P654" s="14" t="s">
        <v>71</v>
      </c>
      <c r="R654" t="s">
        <v>71</v>
      </c>
      <c r="S654" t="s">
        <v>90</v>
      </c>
      <c r="T654" s="14">
        <v>1.0</v>
      </c>
      <c r="U654" t="s">
        <v>224</v>
      </c>
      <c r="V654" t="s">
        <v>111</v>
      </c>
      <c r="W654" t="s">
        <v>138</v>
      </c>
      <c r="X654" s="14">
        <v>0.0</v>
      </c>
      <c r="Y654" s="14" t="s">
        <v>3078</v>
      </c>
      <c r="Z654" s="14" t="s">
        <v>96</v>
      </c>
      <c r="AA654">
        <v>0.0</v>
      </c>
      <c r="AB654">
        <v>0.0</v>
      </c>
      <c r="AC654">
        <v>0.0</v>
      </c>
      <c r="AD654">
        <v>1.0</v>
      </c>
      <c r="AE654">
        <v>0.0</v>
      </c>
      <c r="AF654">
        <v>0.0</v>
      </c>
      <c r="AG654">
        <v>0.0</v>
      </c>
      <c r="AH654">
        <v>0.0</v>
      </c>
      <c r="AI654">
        <v>0.0</v>
      </c>
      <c r="AJ654">
        <v>0.0</v>
      </c>
      <c r="AK654" t="s">
        <v>237</v>
      </c>
      <c r="AL654">
        <v>6.0</v>
      </c>
      <c r="AM654">
        <v>2.0</v>
      </c>
      <c r="AN654" s="14">
        <v>15.0</v>
      </c>
      <c r="AO654" s="14" t="s">
        <v>3079</v>
      </c>
      <c r="AP654" t="s">
        <v>101</v>
      </c>
      <c r="AQ654" s="14">
        <v>10.0</v>
      </c>
      <c r="AR654" s="14" t="s">
        <v>3080</v>
      </c>
      <c r="AS654" s="14" t="s">
        <v>3081</v>
      </c>
      <c r="AU654" s="14">
        <v>0.0</v>
      </c>
    </row>
    <row r="655">
      <c r="A655" s="14">
        <v>653.0</v>
      </c>
      <c r="B655">
        <v>1.0</v>
      </c>
      <c r="C655">
        <v>0.0</v>
      </c>
      <c r="D655">
        <v>0.0</v>
      </c>
      <c r="E655">
        <v>0.0</v>
      </c>
      <c r="F655">
        <v>1.0</v>
      </c>
      <c r="G655">
        <v>0.0</v>
      </c>
      <c r="H655" s="14">
        <v>35039.0</v>
      </c>
      <c r="I655" s="14">
        <v>22.0</v>
      </c>
      <c r="J655" s="14">
        <v>8.0</v>
      </c>
      <c r="K655" s="14">
        <v>0.0</v>
      </c>
      <c r="L655" s="14">
        <v>11.0</v>
      </c>
      <c r="M655" s="14">
        <v>30.0</v>
      </c>
      <c r="N655" s="14" t="s">
        <v>327</v>
      </c>
      <c r="O655" s="14">
        <v>1.0</v>
      </c>
      <c r="T655" s="14">
        <v>0.0</v>
      </c>
      <c r="Z655" s="14" t="s">
        <v>464</v>
      </c>
      <c r="AA655">
        <v>0.0</v>
      </c>
      <c r="AB655">
        <v>0.0</v>
      </c>
      <c r="AC655">
        <v>1.0</v>
      </c>
      <c r="AD655">
        <v>1.0</v>
      </c>
      <c r="AE655">
        <v>0.0</v>
      </c>
      <c r="AF655">
        <v>0.0</v>
      </c>
      <c r="AG655">
        <v>0.0</v>
      </c>
      <c r="AH655">
        <v>0.0</v>
      </c>
      <c r="AI655">
        <v>0.0</v>
      </c>
      <c r="AJ655">
        <v>0.0</v>
      </c>
      <c r="AK655" t="s">
        <v>116</v>
      </c>
      <c r="AL655">
        <v>6.0</v>
      </c>
      <c r="AM655">
        <v>14.0</v>
      </c>
      <c r="AN655" s="14">
        <v>10.0</v>
      </c>
      <c r="AO655" s="14" t="s">
        <v>3082</v>
      </c>
      <c r="AP655" t="s">
        <v>101</v>
      </c>
      <c r="AQ655" s="14">
        <v>10.0</v>
      </c>
      <c r="AR655" s="14" t="s">
        <v>3083</v>
      </c>
      <c r="AS655" s="14" t="s">
        <v>3084</v>
      </c>
      <c r="AU655" s="14">
        <v>1.0</v>
      </c>
    </row>
    <row r="656">
      <c r="A656" s="14">
        <v>654.0</v>
      </c>
      <c r="B656">
        <v>0.0</v>
      </c>
      <c r="C656">
        <v>0.0</v>
      </c>
      <c r="D656">
        <v>0.0</v>
      </c>
      <c r="E656">
        <v>1.0</v>
      </c>
      <c r="F656">
        <v>0.0</v>
      </c>
      <c r="G656">
        <v>0.0</v>
      </c>
      <c r="H656" s="14">
        <v>33346.0</v>
      </c>
      <c r="I656" s="14">
        <v>27.0</v>
      </c>
      <c r="J656" s="14">
        <v>7.0</v>
      </c>
      <c r="K656" s="14">
        <v>5.0</v>
      </c>
      <c r="L656" s="14">
        <v>12.0</v>
      </c>
      <c r="M656" s="14">
        <v>8.0</v>
      </c>
      <c r="N656" s="14" t="s">
        <v>70</v>
      </c>
      <c r="O656" s="14">
        <v>0.0</v>
      </c>
      <c r="P656" s="14" t="s">
        <v>89</v>
      </c>
      <c r="R656" t="s">
        <v>89</v>
      </c>
      <c r="S656" t="s">
        <v>135</v>
      </c>
      <c r="T656" s="14">
        <v>0.0</v>
      </c>
      <c r="Z656" s="14" t="s">
        <v>78</v>
      </c>
      <c r="AA656">
        <v>0.0</v>
      </c>
      <c r="AB656">
        <v>0.0</v>
      </c>
      <c r="AC656">
        <v>0.0</v>
      </c>
      <c r="AD656">
        <v>0.0</v>
      </c>
      <c r="AE656">
        <v>0.0</v>
      </c>
      <c r="AF656">
        <v>1.0</v>
      </c>
      <c r="AG656">
        <v>0.0</v>
      </c>
      <c r="AH656">
        <v>0.0</v>
      </c>
      <c r="AI656">
        <v>0.0</v>
      </c>
      <c r="AJ656">
        <v>0.0</v>
      </c>
      <c r="AK656" t="s">
        <v>79</v>
      </c>
      <c r="AL656">
        <v>5.0</v>
      </c>
      <c r="AM656">
        <v>3.0</v>
      </c>
      <c r="AN656" s="14">
        <v>80.0</v>
      </c>
      <c r="AO656" s="14" t="s">
        <v>3085</v>
      </c>
      <c r="AP656" t="s">
        <v>101</v>
      </c>
      <c r="AQ656" s="14">
        <v>9.0</v>
      </c>
      <c r="AR656" s="14" t="s">
        <v>3086</v>
      </c>
      <c r="AS656" s="14" t="s">
        <v>3087</v>
      </c>
      <c r="AT656" s="14" t="s">
        <v>3088</v>
      </c>
      <c r="AU656" s="14">
        <v>1.0</v>
      </c>
    </row>
    <row r="657">
      <c r="A657" s="14">
        <v>655.0</v>
      </c>
      <c r="B657">
        <v>1.0</v>
      </c>
      <c r="C657">
        <v>0.0</v>
      </c>
      <c r="D657">
        <v>0.0</v>
      </c>
      <c r="E657">
        <v>0.0</v>
      </c>
      <c r="F657">
        <v>1.0</v>
      </c>
      <c r="G657">
        <v>0.0</v>
      </c>
      <c r="H657" s="14">
        <v>32281.0</v>
      </c>
      <c r="I657" s="14">
        <v>30.0</v>
      </c>
      <c r="J657" s="14">
        <v>7.0</v>
      </c>
      <c r="K657" s="14">
        <v>60.0</v>
      </c>
      <c r="L657" s="14">
        <v>4.0</v>
      </c>
      <c r="M657" s="14">
        <v>5.0</v>
      </c>
      <c r="N657" s="14" t="s">
        <v>405</v>
      </c>
      <c r="O657" s="14">
        <v>1.0</v>
      </c>
      <c r="T657" s="14">
        <v>1.0</v>
      </c>
      <c r="U657" t="s">
        <v>91</v>
      </c>
      <c r="V657" t="s">
        <v>147</v>
      </c>
      <c r="W657" t="s">
        <v>76</v>
      </c>
      <c r="X657" s="14">
        <v>3.0</v>
      </c>
      <c r="Y657" s="14" t="s">
        <v>3089</v>
      </c>
      <c r="Z657" s="14" t="s">
        <v>114</v>
      </c>
      <c r="AA657">
        <v>0.0</v>
      </c>
      <c r="AB657">
        <v>0.0</v>
      </c>
      <c r="AC657">
        <v>0.0</v>
      </c>
      <c r="AD657">
        <v>0.0</v>
      </c>
      <c r="AE657">
        <v>0.0</v>
      </c>
      <c r="AF657">
        <v>1.0</v>
      </c>
      <c r="AG657">
        <v>0.0</v>
      </c>
      <c r="AH657">
        <v>0.0</v>
      </c>
      <c r="AI657">
        <v>0.0</v>
      </c>
      <c r="AJ657">
        <v>0.0</v>
      </c>
      <c r="AK657" t="s">
        <v>97</v>
      </c>
      <c r="AL657">
        <v>4.0</v>
      </c>
      <c r="AM657">
        <v>5.0</v>
      </c>
      <c r="AN657" s="14">
        <v>5.0</v>
      </c>
      <c r="AO657" s="14" t="s">
        <v>3090</v>
      </c>
      <c r="AP657" t="s">
        <v>101</v>
      </c>
      <c r="AQ657" s="14">
        <v>10.0</v>
      </c>
      <c r="AR657" s="14" t="s">
        <v>3091</v>
      </c>
      <c r="AS657" s="14" t="s">
        <v>3092</v>
      </c>
      <c r="AT657" s="14" t="s">
        <v>3093</v>
      </c>
      <c r="AU657" s="14">
        <v>1.0</v>
      </c>
    </row>
    <row r="658">
      <c r="A658" s="14">
        <v>656.0</v>
      </c>
      <c r="B658">
        <v>0.0</v>
      </c>
      <c r="C658">
        <v>0.0</v>
      </c>
      <c r="D658">
        <v>0.0</v>
      </c>
      <c r="E658">
        <v>0.0</v>
      </c>
      <c r="F658">
        <v>1.0</v>
      </c>
      <c r="G658">
        <v>0.0</v>
      </c>
      <c r="H658" s="14">
        <v>30257.0</v>
      </c>
      <c r="I658" s="14">
        <v>35.0</v>
      </c>
      <c r="J658" s="14">
        <v>7.0</v>
      </c>
      <c r="K658" s="14">
        <v>3.0</v>
      </c>
      <c r="L658" s="14">
        <v>7.0</v>
      </c>
      <c r="M658" s="14">
        <v>100.0</v>
      </c>
      <c r="N658" s="14" t="s">
        <v>327</v>
      </c>
      <c r="O658" s="14">
        <v>0.0</v>
      </c>
      <c r="P658" s="14" t="s">
        <v>89</v>
      </c>
      <c r="R658" t="s">
        <v>89</v>
      </c>
      <c r="S658" t="s">
        <v>130</v>
      </c>
      <c r="T658" s="14">
        <v>0.0</v>
      </c>
      <c r="Z658" s="14" t="s">
        <v>78</v>
      </c>
      <c r="AA658">
        <v>0.0</v>
      </c>
      <c r="AB658">
        <v>0.0</v>
      </c>
      <c r="AC658">
        <v>0.0</v>
      </c>
      <c r="AD658">
        <v>1.0</v>
      </c>
      <c r="AE658">
        <v>0.0</v>
      </c>
      <c r="AF658">
        <v>1.0</v>
      </c>
      <c r="AG658">
        <v>0.0</v>
      </c>
      <c r="AH658">
        <v>0.0</v>
      </c>
      <c r="AI658">
        <v>0.0</v>
      </c>
      <c r="AJ658">
        <v>0.0</v>
      </c>
      <c r="AK658" t="s">
        <v>79</v>
      </c>
      <c r="AL658">
        <v>6.0</v>
      </c>
      <c r="AM658">
        <v>6.0</v>
      </c>
      <c r="AN658" s="14">
        <v>15.0</v>
      </c>
      <c r="AO658" s="14" t="s">
        <v>3094</v>
      </c>
      <c r="AP658" t="s">
        <v>84</v>
      </c>
      <c r="AQ658" s="14">
        <v>5.0</v>
      </c>
      <c r="AR658" s="14" t="s">
        <v>3095</v>
      </c>
      <c r="AS658" s="14" t="s">
        <v>424</v>
      </c>
      <c r="AT658" s="14" t="s">
        <v>154</v>
      </c>
      <c r="AU658" s="14">
        <v>1.0</v>
      </c>
    </row>
    <row r="659">
      <c r="A659" s="14">
        <v>657.0</v>
      </c>
      <c r="B659">
        <v>0.0</v>
      </c>
      <c r="C659">
        <v>0.0</v>
      </c>
      <c r="D659">
        <v>1.0</v>
      </c>
      <c r="E659">
        <v>0.0</v>
      </c>
      <c r="F659">
        <v>0.0</v>
      </c>
      <c r="G659">
        <v>0.0</v>
      </c>
      <c r="H659" s="14">
        <v>35031.0</v>
      </c>
      <c r="I659" s="14">
        <v>22.0</v>
      </c>
      <c r="J659" s="14">
        <v>7.0</v>
      </c>
      <c r="K659" s="14">
        <v>180.0</v>
      </c>
      <c r="L659" s="14">
        <v>6.0</v>
      </c>
      <c r="M659" s="14">
        <v>5.0</v>
      </c>
      <c r="N659" s="14" t="s">
        <v>87</v>
      </c>
      <c r="O659" s="14">
        <v>1.0</v>
      </c>
      <c r="T659" s="14">
        <v>1.0</v>
      </c>
      <c r="U659" t="s">
        <v>259</v>
      </c>
      <c r="V659" t="s">
        <v>451</v>
      </c>
      <c r="W659" t="s">
        <v>123</v>
      </c>
      <c r="X659" s="14">
        <v>0.0</v>
      </c>
      <c r="Y659" s="14" t="s">
        <v>3096</v>
      </c>
      <c r="Z659" s="14" t="s">
        <v>236</v>
      </c>
      <c r="AA659">
        <v>0.0</v>
      </c>
      <c r="AB659">
        <v>0.0</v>
      </c>
      <c r="AC659">
        <v>0.0</v>
      </c>
      <c r="AD659">
        <v>1.0</v>
      </c>
      <c r="AE659">
        <v>0.0</v>
      </c>
      <c r="AF659">
        <v>1.0</v>
      </c>
      <c r="AG659">
        <v>0.0</v>
      </c>
      <c r="AH659">
        <v>0.0</v>
      </c>
      <c r="AI659">
        <v>0.0</v>
      </c>
      <c r="AJ659">
        <v>0.0</v>
      </c>
      <c r="AK659" t="s">
        <v>97</v>
      </c>
      <c r="AL659">
        <v>15.0</v>
      </c>
      <c r="AM659">
        <v>10.0</v>
      </c>
      <c r="AN659" s="14">
        <v>5.0</v>
      </c>
      <c r="AO659" s="14" t="s">
        <v>3097</v>
      </c>
      <c r="AP659" t="s">
        <v>101</v>
      </c>
      <c r="AQ659" s="14">
        <v>9.0</v>
      </c>
      <c r="AR659" s="14" t="s">
        <v>3098</v>
      </c>
      <c r="AS659" s="14" t="s">
        <v>3099</v>
      </c>
      <c r="AT659" s="14" t="s">
        <v>3100</v>
      </c>
      <c r="AU659" s="14">
        <v>1.0</v>
      </c>
    </row>
    <row r="660">
      <c r="A660" s="14">
        <v>658.0</v>
      </c>
      <c r="B660">
        <v>1.0</v>
      </c>
      <c r="C660">
        <v>0.0</v>
      </c>
      <c r="D660">
        <v>0.0</v>
      </c>
      <c r="E660">
        <v>0.0</v>
      </c>
      <c r="F660">
        <v>0.0</v>
      </c>
      <c r="G660">
        <v>0.0</v>
      </c>
      <c r="I660" s="14"/>
      <c r="J660" s="14">
        <v>7.0</v>
      </c>
      <c r="K660" s="14">
        <v>0.0</v>
      </c>
      <c r="L660" s="14">
        <v>8.0</v>
      </c>
      <c r="M660" s="14">
        <v>6.0</v>
      </c>
      <c r="N660" s="14" t="s">
        <v>327</v>
      </c>
      <c r="O660" s="14">
        <v>0.0</v>
      </c>
      <c r="P660" s="14" t="s">
        <v>129</v>
      </c>
      <c r="R660" t="s">
        <v>129</v>
      </c>
      <c r="S660" t="s">
        <v>3101</v>
      </c>
      <c r="T660" s="14">
        <v>0.0</v>
      </c>
      <c r="Z660" s="14" t="s">
        <v>78</v>
      </c>
      <c r="AA660">
        <v>0.0</v>
      </c>
      <c r="AB660">
        <v>0.0</v>
      </c>
      <c r="AC660">
        <v>0.0</v>
      </c>
      <c r="AD660">
        <v>1.0</v>
      </c>
      <c r="AE660">
        <v>0.0</v>
      </c>
      <c r="AF660">
        <v>0.0</v>
      </c>
      <c r="AG660">
        <v>0.0</v>
      </c>
      <c r="AH660">
        <v>0.0</v>
      </c>
      <c r="AI660">
        <v>0.0</v>
      </c>
      <c r="AJ660">
        <v>0.0</v>
      </c>
      <c r="AK660" t="s">
        <v>116</v>
      </c>
      <c r="AL660">
        <v>10.0</v>
      </c>
      <c r="AM660">
        <v>10.0</v>
      </c>
      <c r="AN660" s="14">
        <v>20.0</v>
      </c>
      <c r="AO660" s="14" t="s">
        <v>3102</v>
      </c>
      <c r="AP660" t="s">
        <v>101</v>
      </c>
      <c r="AQ660" s="14">
        <v>8.0</v>
      </c>
      <c r="AR660" s="14" t="s">
        <v>3103</v>
      </c>
      <c r="AS660" s="14" t="s">
        <v>3104</v>
      </c>
      <c r="AT660" s="14" t="s">
        <v>3105</v>
      </c>
      <c r="AU660" s="14">
        <v>1.0</v>
      </c>
    </row>
    <row r="661">
      <c r="A661" s="14">
        <v>659.0</v>
      </c>
      <c r="B661">
        <v>1.0</v>
      </c>
      <c r="C661">
        <v>1.0</v>
      </c>
      <c r="D661">
        <v>0.0</v>
      </c>
      <c r="E661">
        <v>0.0</v>
      </c>
      <c r="F661">
        <v>1.0</v>
      </c>
      <c r="G661">
        <v>0.0</v>
      </c>
      <c r="H661" s="14">
        <v>32392.0</v>
      </c>
      <c r="I661" s="14">
        <v>30.0</v>
      </c>
      <c r="J661" s="14">
        <v>6.0</v>
      </c>
      <c r="K661" s="14">
        <v>70.0</v>
      </c>
      <c r="L661" s="14">
        <v>8.0</v>
      </c>
      <c r="M661" s="14">
        <v>7.0</v>
      </c>
      <c r="N661" s="14" t="s">
        <v>167</v>
      </c>
      <c r="O661" s="14">
        <v>0.0</v>
      </c>
      <c r="P661" s="14" t="s">
        <v>89</v>
      </c>
      <c r="R661" t="s">
        <v>89</v>
      </c>
      <c r="S661" t="s">
        <v>130</v>
      </c>
      <c r="T661" s="14">
        <v>1.0</v>
      </c>
      <c r="U661" t="s">
        <v>315</v>
      </c>
      <c r="V661" t="s">
        <v>3106</v>
      </c>
      <c r="W661" t="s">
        <v>3107</v>
      </c>
      <c r="X661" s="14">
        <v>3.0</v>
      </c>
      <c r="Y661" s="14" t="s">
        <v>3108</v>
      </c>
      <c r="Z661" s="14" t="s">
        <v>114</v>
      </c>
      <c r="AA661">
        <v>0.0</v>
      </c>
      <c r="AB661">
        <v>0.0</v>
      </c>
      <c r="AC661">
        <v>0.0</v>
      </c>
      <c r="AD661">
        <v>0.0</v>
      </c>
      <c r="AE661">
        <v>1.0</v>
      </c>
      <c r="AF661">
        <v>0.0</v>
      </c>
      <c r="AG661">
        <v>0.0</v>
      </c>
      <c r="AH661">
        <v>0.0</v>
      </c>
      <c r="AI661">
        <v>0.0</v>
      </c>
      <c r="AJ661">
        <v>0.0</v>
      </c>
      <c r="AK661" t="s">
        <v>97</v>
      </c>
      <c r="AL661">
        <v>5.0</v>
      </c>
      <c r="AM661">
        <v>3.0</v>
      </c>
      <c r="AN661" s="14">
        <v>5.0</v>
      </c>
      <c r="AO661" s="14" t="s">
        <v>3109</v>
      </c>
      <c r="AP661" t="s">
        <v>101</v>
      </c>
      <c r="AQ661" s="14">
        <v>9.0</v>
      </c>
      <c r="AR661" s="14" t="s">
        <v>3110</v>
      </c>
      <c r="AS661" s="14" t="s">
        <v>1988</v>
      </c>
      <c r="AU661" s="14">
        <v>1.0</v>
      </c>
    </row>
    <row r="662">
      <c r="A662" s="14">
        <v>660.0</v>
      </c>
      <c r="B662">
        <v>1.0</v>
      </c>
      <c r="C662">
        <v>0.0</v>
      </c>
      <c r="D662">
        <v>0.0</v>
      </c>
      <c r="E662">
        <v>0.0</v>
      </c>
      <c r="F662">
        <v>0.0</v>
      </c>
      <c r="G662">
        <v>0.0</v>
      </c>
      <c r="H662" s="14">
        <v>33988.0</v>
      </c>
      <c r="I662" s="14">
        <v>25.0</v>
      </c>
      <c r="J662" s="14">
        <v>6.0</v>
      </c>
      <c r="K662" s="14">
        <v>60.0</v>
      </c>
      <c r="L662" s="14">
        <v>10.0</v>
      </c>
      <c r="M662" s="14">
        <v>5.0</v>
      </c>
      <c r="N662" s="14" t="s">
        <v>134</v>
      </c>
      <c r="O662" s="14">
        <v>1.0</v>
      </c>
      <c r="T662" s="14">
        <v>1.0</v>
      </c>
      <c r="U662" t="s">
        <v>11</v>
      </c>
      <c r="V662" t="s">
        <v>75</v>
      </c>
      <c r="W662" t="s">
        <v>531</v>
      </c>
      <c r="X662" s="14">
        <v>3.0</v>
      </c>
      <c r="Y662" s="14" t="s">
        <v>3111</v>
      </c>
      <c r="Z662" s="14" t="s">
        <v>78</v>
      </c>
      <c r="AA662">
        <v>0.0</v>
      </c>
      <c r="AB662">
        <v>0.0</v>
      </c>
      <c r="AC662">
        <v>0.0</v>
      </c>
      <c r="AD662">
        <v>0.0</v>
      </c>
      <c r="AE662">
        <v>0.0</v>
      </c>
      <c r="AF662">
        <v>1.0</v>
      </c>
      <c r="AG662">
        <v>0.0</v>
      </c>
      <c r="AH662">
        <v>0.0</v>
      </c>
      <c r="AI662">
        <v>0.0</v>
      </c>
      <c r="AJ662">
        <v>0.0</v>
      </c>
      <c r="AK662" t="s">
        <v>79</v>
      </c>
      <c r="AL662">
        <v>3.0</v>
      </c>
      <c r="AM662">
        <v>5.0</v>
      </c>
      <c r="AN662" s="14">
        <v>5.0</v>
      </c>
      <c r="AO662" s="14" t="s">
        <v>3112</v>
      </c>
      <c r="AP662" t="s">
        <v>101</v>
      </c>
      <c r="AQ662" s="14">
        <v>7.0</v>
      </c>
      <c r="AR662" s="14" t="s">
        <v>3113</v>
      </c>
      <c r="AS662" s="14" t="s">
        <v>3114</v>
      </c>
      <c r="AT662" s="14" t="s">
        <v>3115</v>
      </c>
      <c r="AU662" s="14">
        <v>1.0</v>
      </c>
    </row>
    <row r="663">
      <c r="A663" s="14">
        <v>661.0</v>
      </c>
      <c r="B663">
        <v>1.0</v>
      </c>
      <c r="C663">
        <v>1.0</v>
      </c>
      <c r="D663">
        <v>0.0</v>
      </c>
      <c r="E663">
        <v>0.0</v>
      </c>
      <c r="F663">
        <v>1.0</v>
      </c>
      <c r="G663">
        <v>0.0</v>
      </c>
      <c r="H663" s="14">
        <v>27306.0</v>
      </c>
      <c r="I663" s="14">
        <v>43.0</v>
      </c>
      <c r="J663" s="14">
        <v>5.0</v>
      </c>
      <c r="K663" s="14">
        <v>0.0</v>
      </c>
      <c r="L663" s="14">
        <v>12.0</v>
      </c>
      <c r="M663" s="14">
        <v>30.0</v>
      </c>
      <c r="N663" s="14" t="s">
        <v>106</v>
      </c>
      <c r="O663" s="14">
        <v>1.0</v>
      </c>
      <c r="T663" s="14">
        <v>1.0</v>
      </c>
      <c r="U663" t="s">
        <v>110</v>
      </c>
      <c r="V663" t="s">
        <v>75</v>
      </c>
      <c r="W663" t="s">
        <v>123</v>
      </c>
      <c r="X663" s="14">
        <v>7.0</v>
      </c>
      <c r="Y663" s="14" t="s">
        <v>3116</v>
      </c>
      <c r="Z663" s="14" t="s">
        <v>114</v>
      </c>
      <c r="AA663">
        <v>0.0</v>
      </c>
      <c r="AB663">
        <v>0.0</v>
      </c>
      <c r="AC663">
        <v>1.0</v>
      </c>
      <c r="AD663">
        <v>1.0</v>
      </c>
      <c r="AE663">
        <v>0.0</v>
      </c>
      <c r="AF663">
        <v>0.0</v>
      </c>
      <c r="AG663">
        <v>0.0</v>
      </c>
      <c r="AH663">
        <v>0.0</v>
      </c>
      <c r="AI663">
        <v>0.0</v>
      </c>
      <c r="AJ663">
        <v>1.0</v>
      </c>
      <c r="AK663" t="s">
        <v>116</v>
      </c>
      <c r="AL663">
        <v>6.0</v>
      </c>
      <c r="AM663">
        <v>6.0</v>
      </c>
      <c r="AN663" s="14">
        <v>20.0</v>
      </c>
      <c r="AO663" s="14" t="s">
        <v>3117</v>
      </c>
      <c r="AP663" t="s">
        <v>101</v>
      </c>
      <c r="AQ663" s="14">
        <v>8.0</v>
      </c>
      <c r="AR663" s="14" t="s">
        <v>3118</v>
      </c>
      <c r="AS663" s="14" t="s">
        <v>3119</v>
      </c>
      <c r="AT663" s="14" t="s">
        <v>3120</v>
      </c>
      <c r="AU663" s="14">
        <v>1.0</v>
      </c>
    </row>
    <row r="664">
      <c r="A664" s="14">
        <v>662.0</v>
      </c>
      <c r="B664">
        <v>1.0</v>
      </c>
      <c r="C664">
        <v>0.0</v>
      </c>
      <c r="D664">
        <v>0.0</v>
      </c>
      <c r="E664">
        <v>0.0</v>
      </c>
      <c r="F664">
        <v>1.0</v>
      </c>
      <c r="G664">
        <v>0.0</v>
      </c>
      <c r="H664" s="14">
        <v>30768.0</v>
      </c>
      <c r="I664" s="14">
        <v>34.0</v>
      </c>
      <c r="J664" s="14">
        <v>5.0</v>
      </c>
      <c r="K664" s="14">
        <v>10.0</v>
      </c>
      <c r="L664" s="14">
        <v>16.0</v>
      </c>
      <c r="M664" s="14">
        <v>4.0</v>
      </c>
      <c r="N664" s="14" t="s">
        <v>70</v>
      </c>
      <c r="O664" s="14">
        <v>1.0</v>
      </c>
      <c r="T664" s="14">
        <v>1.0</v>
      </c>
      <c r="U664" t="s">
        <v>315</v>
      </c>
      <c r="V664" t="s">
        <v>111</v>
      </c>
      <c r="W664" t="s">
        <v>684</v>
      </c>
      <c r="X664" s="14">
        <v>9.0</v>
      </c>
      <c r="Y664" s="14" t="s">
        <v>2713</v>
      </c>
      <c r="Z664" s="14" t="s">
        <v>114</v>
      </c>
      <c r="AA664">
        <v>0.0</v>
      </c>
      <c r="AB664">
        <v>0.0</v>
      </c>
      <c r="AC664">
        <v>0.0</v>
      </c>
      <c r="AD664">
        <v>0.0</v>
      </c>
      <c r="AE664">
        <v>0.0</v>
      </c>
      <c r="AF664">
        <v>1.0</v>
      </c>
      <c r="AG664">
        <v>0.0</v>
      </c>
      <c r="AH664">
        <v>0.0</v>
      </c>
      <c r="AI664">
        <v>0.0</v>
      </c>
      <c r="AJ664">
        <v>0.0</v>
      </c>
      <c r="AK664" t="s">
        <v>79</v>
      </c>
      <c r="AL664">
        <v>12.0</v>
      </c>
      <c r="AM664">
        <v>8.0</v>
      </c>
      <c r="AN664" s="14">
        <v>15.0</v>
      </c>
      <c r="AO664" s="14" t="s">
        <v>3121</v>
      </c>
      <c r="AP664" t="s">
        <v>3122</v>
      </c>
      <c r="AQ664" s="14">
        <v>10.0</v>
      </c>
      <c r="AR664" s="14" t="s">
        <v>3123</v>
      </c>
      <c r="AS664" s="14" t="s">
        <v>3124</v>
      </c>
      <c r="AT664" s="14" t="s">
        <v>3125</v>
      </c>
      <c r="AU664" s="14">
        <v>1.0</v>
      </c>
    </row>
    <row r="665">
      <c r="A665" s="14">
        <v>663.0</v>
      </c>
      <c r="B665">
        <v>0.0</v>
      </c>
      <c r="C665">
        <v>0.0</v>
      </c>
      <c r="D665">
        <v>0.0</v>
      </c>
      <c r="E665">
        <v>0.0</v>
      </c>
      <c r="F665">
        <v>1.0</v>
      </c>
      <c r="G665">
        <v>0.0</v>
      </c>
      <c r="H665" s="14">
        <v>32521.0</v>
      </c>
      <c r="I665" s="14">
        <v>29.0</v>
      </c>
      <c r="J665" s="14">
        <v>6.0</v>
      </c>
      <c r="K665" s="14">
        <v>45.0</v>
      </c>
      <c r="L665" s="14">
        <v>10.0</v>
      </c>
      <c r="M665" s="14">
        <v>15.0</v>
      </c>
      <c r="N665" s="14" t="s">
        <v>291</v>
      </c>
      <c r="O665" s="14">
        <v>1.0</v>
      </c>
      <c r="T665" s="14">
        <v>1.0</v>
      </c>
      <c r="U665" t="s">
        <v>315</v>
      </c>
      <c r="V665" t="s">
        <v>111</v>
      </c>
      <c r="W665" t="s">
        <v>123</v>
      </c>
      <c r="X665" s="14">
        <v>5.0</v>
      </c>
      <c r="Y665" s="14" t="s">
        <v>3126</v>
      </c>
      <c r="Z665" s="14" t="s">
        <v>78</v>
      </c>
      <c r="AA665">
        <v>0.0</v>
      </c>
      <c r="AB665">
        <v>0.0</v>
      </c>
      <c r="AC665">
        <v>0.0</v>
      </c>
      <c r="AD665">
        <v>1.0</v>
      </c>
      <c r="AE665">
        <v>0.0</v>
      </c>
      <c r="AF665">
        <v>0.0</v>
      </c>
      <c r="AG665">
        <v>0.0</v>
      </c>
      <c r="AH665">
        <v>0.0</v>
      </c>
      <c r="AI665">
        <v>0.0</v>
      </c>
      <c r="AJ665">
        <v>0.0</v>
      </c>
      <c r="AK665" t="s">
        <v>97</v>
      </c>
      <c r="AL665">
        <v>6.0</v>
      </c>
      <c r="AM665">
        <v>1.0</v>
      </c>
      <c r="AN665" s="14">
        <v>10.0</v>
      </c>
      <c r="AO665" s="14" t="s">
        <v>306</v>
      </c>
      <c r="AP665" t="s">
        <v>101</v>
      </c>
      <c r="AQ665" s="14">
        <v>10.0</v>
      </c>
      <c r="AR665" s="14" t="s">
        <v>306</v>
      </c>
      <c r="AS665" s="14" t="s">
        <v>3127</v>
      </c>
      <c r="AT665" s="14" t="s">
        <v>306</v>
      </c>
      <c r="AU665" s="14">
        <v>0.0</v>
      </c>
    </row>
    <row r="666" hidden="1">
      <c r="A666" s="14">
        <v>664.0</v>
      </c>
      <c r="B666">
        <v>0.0</v>
      </c>
      <c r="C666">
        <v>0.0</v>
      </c>
      <c r="D666">
        <v>0.0</v>
      </c>
      <c r="E666">
        <v>0.0</v>
      </c>
      <c r="F666">
        <v>1.0</v>
      </c>
      <c r="G666">
        <v>0.0</v>
      </c>
      <c r="H666" s="14">
        <v>28856.0</v>
      </c>
      <c r="I666" s="14">
        <v>39.0</v>
      </c>
      <c r="J666" s="14">
        <v>8.0</v>
      </c>
      <c r="K666" s="14">
        <v>30.0</v>
      </c>
      <c r="L666" s="14">
        <v>14.0</v>
      </c>
      <c r="M666" s="14">
        <v>3.0</v>
      </c>
      <c r="N666" s="14" t="s">
        <v>87</v>
      </c>
      <c r="O666" s="14">
        <v>0.0</v>
      </c>
      <c r="P666" s="14" t="s">
        <v>129</v>
      </c>
      <c r="R666" t="s">
        <v>129</v>
      </c>
      <c r="S666" t="s">
        <v>130</v>
      </c>
      <c r="T666" s="14">
        <v>1.0</v>
      </c>
      <c r="U666" t="s">
        <v>11</v>
      </c>
      <c r="V666" t="s">
        <v>122</v>
      </c>
      <c r="W666" t="s">
        <v>138</v>
      </c>
      <c r="X666" s="14">
        <v>13.0</v>
      </c>
      <c r="Z666" s="14" t="s">
        <v>78</v>
      </c>
      <c r="AA666">
        <v>0.0</v>
      </c>
      <c r="AB666">
        <v>0.0</v>
      </c>
      <c r="AC666">
        <v>0.0</v>
      </c>
      <c r="AD666">
        <v>0.0</v>
      </c>
      <c r="AE666">
        <v>0.0</v>
      </c>
      <c r="AF666">
        <v>1.0</v>
      </c>
      <c r="AG666">
        <v>0.0</v>
      </c>
      <c r="AH666">
        <v>0.0</v>
      </c>
      <c r="AI666">
        <v>0.0</v>
      </c>
      <c r="AJ666">
        <v>0.0</v>
      </c>
      <c r="AK666" t="s">
        <v>97</v>
      </c>
      <c r="AL666" t="s">
        <v>1045</v>
      </c>
      <c r="AM666">
        <v>1.0</v>
      </c>
      <c r="AN666" s="14">
        <v>3.0</v>
      </c>
      <c r="AO666" s="14" t="s">
        <v>1685</v>
      </c>
      <c r="AP666" t="s">
        <v>84</v>
      </c>
      <c r="AQ666" s="14">
        <v>9.0</v>
      </c>
      <c r="AR666" s="14" t="s">
        <v>3128</v>
      </c>
      <c r="AS666" s="14" t="s">
        <v>40</v>
      </c>
      <c r="AT666" s="14" t="s">
        <v>3129</v>
      </c>
      <c r="AU666" s="14">
        <v>0.0</v>
      </c>
    </row>
    <row r="667">
      <c r="A667" s="14">
        <v>665.0</v>
      </c>
      <c r="B667">
        <v>0.0</v>
      </c>
      <c r="C667">
        <v>0.0</v>
      </c>
      <c r="D667">
        <v>0.0</v>
      </c>
      <c r="E667">
        <v>1.0</v>
      </c>
      <c r="F667">
        <v>0.0</v>
      </c>
      <c r="G667">
        <v>0.0</v>
      </c>
      <c r="H667" s="14">
        <v>35001.0</v>
      </c>
      <c r="I667" s="14">
        <v>22.0</v>
      </c>
      <c r="J667" s="14">
        <v>6.0</v>
      </c>
      <c r="K667" s="14">
        <v>30.0</v>
      </c>
      <c r="L667" s="14">
        <v>12.0</v>
      </c>
      <c r="M667" s="14">
        <v>5.0</v>
      </c>
      <c r="N667" s="14" t="s">
        <v>291</v>
      </c>
      <c r="O667" s="14">
        <v>1.0</v>
      </c>
      <c r="T667" s="14">
        <v>0.0</v>
      </c>
      <c r="Z667" s="14" t="s">
        <v>78</v>
      </c>
      <c r="AA667">
        <v>0.0</v>
      </c>
      <c r="AB667">
        <v>0.0</v>
      </c>
      <c r="AC667">
        <v>0.0</v>
      </c>
      <c r="AD667">
        <v>1.0</v>
      </c>
      <c r="AE667">
        <v>0.0</v>
      </c>
      <c r="AF667">
        <v>0.0</v>
      </c>
      <c r="AG667">
        <v>0.0</v>
      </c>
      <c r="AH667">
        <v>0.0</v>
      </c>
      <c r="AI667">
        <v>0.0</v>
      </c>
      <c r="AJ667">
        <v>0.0</v>
      </c>
      <c r="AK667" t="s">
        <v>116</v>
      </c>
      <c r="AL667">
        <v>4.0</v>
      </c>
      <c r="AM667">
        <v>6.0</v>
      </c>
      <c r="AN667" s="14">
        <v>4.0</v>
      </c>
      <c r="AO667" s="14" t="s">
        <v>3130</v>
      </c>
      <c r="AP667" t="s">
        <v>101</v>
      </c>
      <c r="AQ667" s="14">
        <v>10.0</v>
      </c>
      <c r="AR667" s="14" t="s">
        <v>3131</v>
      </c>
      <c r="AS667" s="14" t="s">
        <v>3132</v>
      </c>
      <c r="AT667" s="14" t="s">
        <v>3133</v>
      </c>
      <c r="AU667" s="14">
        <v>1.0</v>
      </c>
    </row>
    <row r="668">
      <c r="A668" s="14">
        <v>666.0</v>
      </c>
      <c r="B668">
        <v>1.0</v>
      </c>
      <c r="C668">
        <v>0.0</v>
      </c>
      <c r="D668">
        <v>0.0</v>
      </c>
      <c r="E668">
        <v>1.0</v>
      </c>
      <c r="F668">
        <v>0.0</v>
      </c>
      <c r="G668">
        <v>0.0</v>
      </c>
      <c r="H668" s="14">
        <v>27793.0</v>
      </c>
      <c r="I668" s="14">
        <v>42.0</v>
      </c>
      <c r="J668" s="14">
        <v>6.0</v>
      </c>
      <c r="K668" s="14">
        <v>120.0</v>
      </c>
      <c r="L668" s="14">
        <v>12.0</v>
      </c>
      <c r="M668" s="14">
        <v>8.0</v>
      </c>
      <c r="N668" s="14" t="s">
        <v>87</v>
      </c>
      <c r="O668" s="14">
        <v>1.0</v>
      </c>
      <c r="T668" s="14">
        <v>1.0</v>
      </c>
      <c r="U668" t="s">
        <v>74</v>
      </c>
      <c r="V668" t="s">
        <v>75</v>
      </c>
      <c r="W668" t="s">
        <v>374</v>
      </c>
      <c r="X668" s="14">
        <v>15.0</v>
      </c>
      <c r="Y668" s="14" t="s">
        <v>3134</v>
      </c>
      <c r="Z668" s="14" t="s">
        <v>78</v>
      </c>
      <c r="AA668">
        <v>0.0</v>
      </c>
      <c r="AB668">
        <v>0.0</v>
      </c>
      <c r="AC668">
        <v>0.0</v>
      </c>
      <c r="AD668">
        <v>0.0</v>
      </c>
      <c r="AE668">
        <v>0.0</v>
      </c>
      <c r="AF668">
        <v>1.0</v>
      </c>
      <c r="AG668">
        <v>0.0</v>
      </c>
      <c r="AH668">
        <v>0.0</v>
      </c>
      <c r="AI668">
        <v>0.0</v>
      </c>
      <c r="AJ668">
        <v>0.0</v>
      </c>
      <c r="AK668" t="s">
        <v>97</v>
      </c>
      <c r="AL668">
        <v>6.0</v>
      </c>
      <c r="AM668">
        <v>3.0</v>
      </c>
      <c r="AN668" s="14">
        <v>8.0</v>
      </c>
      <c r="AO668" s="14" t="s">
        <v>3135</v>
      </c>
      <c r="AP668" t="s">
        <v>3136</v>
      </c>
      <c r="AQ668" s="14">
        <v>10.0</v>
      </c>
      <c r="AR668" s="14" t="s">
        <v>3137</v>
      </c>
      <c r="AS668" s="14" t="s">
        <v>3138</v>
      </c>
      <c r="AT668" s="14" t="s">
        <v>3139</v>
      </c>
      <c r="AU668" s="14">
        <v>1.0</v>
      </c>
    </row>
    <row r="669">
      <c r="A669" s="14">
        <v>667.0</v>
      </c>
      <c r="B669">
        <v>0.0</v>
      </c>
      <c r="C669">
        <v>1.0</v>
      </c>
      <c r="D669">
        <v>0.0</v>
      </c>
      <c r="E669">
        <v>0.0</v>
      </c>
      <c r="F669">
        <v>0.0</v>
      </c>
      <c r="G669">
        <v>0.0</v>
      </c>
      <c r="H669" s="14">
        <v>35320.0</v>
      </c>
      <c r="I669" s="14">
        <v>21.0</v>
      </c>
      <c r="J669" s="14">
        <v>6.0</v>
      </c>
      <c r="K669" s="14">
        <v>100.0</v>
      </c>
      <c r="L669" s="14">
        <v>14.0</v>
      </c>
      <c r="M669" s="14">
        <v>6.0</v>
      </c>
      <c r="N669" s="14" t="s">
        <v>327</v>
      </c>
      <c r="O669" s="14">
        <v>1.0</v>
      </c>
      <c r="T669" s="14">
        <v>1.0</v>
      </c>
      <c r="U669" t="s">
        <v>206</v>
      </c>
      <c r="V669" t="s">
        <v>451</v>
      </c>
      <c r="W669" t="s">
        <v>333</v>
      </c>
      <c r="X669" s="14">
        <v>0.0</v>
      </c>
      <c r="Y669" s="14" t="s">
        <v>3140</v>
      </c>
      <c r="Z669" s="14" t="s">
        <v>78</v>
      </c>
      <c r="AA669">
        <v>0.0</v>
      </c>
      <c r="AB669">
        <v>0.0</v>
      </c>
      <c r="AC669">
        <v>1.0</v>
      </c>
      <c r="AD669">
        <v>0.0</v>
      </c>
      <c r="AE669">
        <v>0.0</v>
      </c>
      <c r="AF669">
        <v>0.0</v>
      </c>
      <c r="AG669">
        <v>0.0</v>
      </c>
      <c r="AH669">
        <v>0.0</v>
      </c>
      <c r="AI669">
        <v>0.0</v>
      </c>
      <c r="AJ669">
        <v>0.0</v>
      </c>
      <c r="AK669" t="s">
        <v>97</v>
      </c>
      <c r="AL669">
        <v>6.0</v>
      </c>
      <c r="AM669">
        <v>6.0</v>
      </c>
      <c r="AN669" s="14">
        <v>80.0</v>
      </c>
      <c r="AO669" s="14" t="s">
        <v>3141</v>
      </c>
      <c r="AP669" t="s">
        <v>101</v>
      </c>
      <c r="AQ669" s="14">
        <v>9.0</v>
      </c>
      <c r="AR669" s="14" t="s">
        <v>3142</v>
      </c>
      <c r="AS669" s="14" t="s">
        <v>3143</v>
      </c>
      <c r="AT669" s="14" t="s">
        <v>1503</v>
      </c>
      <c r="AU669" s="14">
        <v>0.0</v>
      </c>
    </row>
    <row r="670">
      <c r="A670" s="14">
        <v>668.0</v>
      </c>
      <c r="B670">
        <v>0.0</v>
      </c>
      <c r="C670">
        <v>0.0</v>
      </c>
      <c r="D670">
        <v>0.0</v>
      </c>
      <c r="E670">
        <v>0.0</v>
      </c>
      <c r="F670">
        <v>1.0</v>
      </c>
      <c r="G670">
        <v>0.0</v>
      </c>
      <c r="H670" s="14">
        <v>32021.0</v>
      </c>
      <c r="I670" s="14">
        <v>31.0</v>
      </c>
      <c r="J670" s="14">
        <v>6.0</v>
      </c>
      <c r="K670" s="14">
        <v>600.0</v>
      </c>
      <c r="L670" s="14">
        <v>6.0</v>
      </c>
      <c r="M670" s="14">
        <v>20.0</v>
      </c>
      <c r="N670" s="14" t="s">
        <v>437</v>
      </c>
      <c r="O670" s="14">
        <v>1.0</v>
      </c>
      <c r="T670" s="14">
        <v>1.0</v>
      </c>
      <c r="U670" t="s">
        <v>121</v>
      </c>
      <c r="V670" t="s">
        <v>147</v>
      </c>
      <c r="W670" t="s">
        <v>412</v>
      </c>
      <c r="X670" s="14">
        <v>7.0</v>
      </c>
      <c r="Y670" s="14" t="s">
        <v>3144</v>
      </c>
      <c r="Z670" s="14" t="s">
        <v>114</v>
      </c>
      <c r="AA670">
        <v>0.0</v>
      </c>
      <c r="AB670">
        <v>0.0</v>
      </c>
      <c r="AC670">
        <v>0.0</v>
      </c>
      <c r="AD670">
        <v>1.0</v>
      </c>
      <c r="AE670">
        <v>0.0</v>
      </c>
      <c r="AF670">
        <v>0.0</v>
      </c>
      <c r="AG670">
        <v>0.0</v>
      </c>
      <c r="AH670">
        <v>0.0</v>
      </c>
      <c r="AI670">
        <v>0.0</v>
      </c>
      <c r="AJ670">
        <v>0.0</v>
      </c>
      <c r="AK670" t="s">
        <v>97</v>
      </c>
      <c r="AL670">
        <v>6.0</v>
      </c>
      <c r="AM670">
        <v>6.0</v>
      </c>
      <c r="AN670" s="14">
        <v>10.0</v>
      </c>
      <c r="AO670" s="14" t="s">
        <v>3145</v>
      </c>
      <c r="AP670" t="s">
        <v>84</v>
      </c>
      <c r="AQ670" s="14">
        <v>8.0</v>
      </c>
      <c r="AR670" s="14" t="s">
        <v>3146</v>
      </c>
      <c r="AS670" s="14" t="s">
        <v>3147</v>
      </c>
      <c r="AT670" s="14" t="s">
        <v>202</v>
      </c>
      <c r="AU670" s="14">
        <v>1.0</v>
      </c>
    </row>
    <row r="671">
      <c r="A671" s="14">
        <v>669.0</v>
      </c>
      <c r="B671">
        <v>0.0</v>
      </c>
      <c r="C671">
        <v>1.0</v>
      </c>
      <c r="D671">
        <v>0.0</v>
      </c>
      <c r="E671">
        <v>0.0</v>
      </c>
      <c r="F671">
        <v>1.0</v>
      </c>
      <c r="G671">
        <v>0.0</v>
      </c>
      <c r="H671" s="14">
        <v>30011.0</v>
      </c>
      <c r="I671" s="14">
        <v>36.0</v>
      </c>
      <c r="J671" s="14">
        <v>7.0</v>
      </c>
      <c r="K671" s="14">
        <v>2.0</v>
      </c>
      <c r="L671" s="14">
        <v>10.0</v>
      </c>
      <c r="M671" s="14">
        <v>30.0</v>
      </c>
      <c r="N671" s="14" t="s">
        <v>192</v>
      </c>
      <c r="O671" s="14">
        <v>1.0</v>
      </c>
      <c r="T671" s="14">
        <v>1.0</v>
      </c>
      <c r="U671" t="s">
        <v>259</v>
      </c>
      <c r="V671" t="s">
        <v>3148</v>
      </c>
      <c r="W671" t="s">
        <v>609</v>
      </c>
      <c r="X671" s="14">
        <v>3.0</v>
      </c>
      <c r="Y671" s="14" t="s">
        <v>3149</v>
      </c>
      <c r="Z671" s="14" t="s">
        <v>114</v>
      </c>
      <c r="AA671">
        <v>0.0</v>
      </c>
      <c r="AB671">
        <v>0.0</v>
      </c>
      <c r="AC671">
        <v>0.0</v>
      </c>
      <c r="AD671">
        <v>0.0</v>
      </c>
      <c r="AE671">
        <v>1.0</v>
      </c>
      <c r="AF671">
        <v>0.0</v>
      </c>
      <c r="AG671">
        <v>0.0</v>
      </c>
      <c r="AH671">
        <v>0.0</v>
      </c>
      <c r="AI671">
        <v>0.0</v>
      </c>
      <c r="AJ671">
        <v>0.0</v>
      </c>
      <c r="AK671" t="s">
        <v>97</v>
      </c>
      <c r="AL671">
        <v>3.0</v>
      </c>
      <c r="AM671">
        <v>6.0</v>
      </c>
      <c r="AN671" s="14">
        <v>20.0</v>
      </c>
      <c r="AO671" s="14" t="s">
        <v>3150</v>
      </c>
      <c r="AP671" t="s">
        <v>101</v>
      </c>
      <c r="AQ671" s="14">
        <v>7.0</v>
      </c>
      <c r="AR671" s="14" t="s">
        <v>3151</v>
      </c>
      <c r="AS671" s="14" t="s">
        <v>1349</v>
      </c>
      <c r="AU671" s="14">
        <v>1.0</v>
      </c>
    </row>
    <row r="672">
      <c r="A672" s="14">
        <v>670.0</v>
      </c>
      <c r="B672">
        <v>1.0</v>
      </c>
      <c r="C672">
        <v>1.0</v>
      </c>
      <c r="D672">
        <v>0.0</v>
      </c>
      <c r="E672">
        <v>0.0</v>
      </c>
      <c r="F672">
        <v>0.0</v>
      </c>
      <c r="G672">
        <v>0.0</v>
      </c>
      <c r="I672" s="14"/>
      <c r="J672" s="14">
        <v>7.0</v>
      </c>
      <c r="K672" s="14">
        <v>40.0</v>
      </c>
      <c r="L672" s="14">
        <v>9.0</v>
      </c>
      <c r="M672" s="14">
        <v>6.0</v>
      </c>
      <c r="N672" s="14" t="s">
        <v>134</v>
      </c>
      <c r="O672" s="14">
        <v>1.0</v>
      </c>
      <c r="T672" s="14">
        <v>1.0</v>
      </c>
      <c r="U672" t="s">
        <v>206</v>
      </c>
      <c r="V672" t="s">
        <v>75</v>
      </c>
      <c r="W672" t="s">
        <v>112</v>
      </c>
      <c r="X672" s="14">
        <v>7.0</v>
      </c>
      <c r="Y672" s="14" t="s">
        <v>3152</v>
      </c>
      <c r="Z672" s="14" t="s">
        <v>114</v>
      </c>
      <c r="AA672">
        <v>0.0</v>
      </c>
      <c r="AB672">
        <v>0.0</v>
      </c>
      <c r="AC672">
        <v>0.0</v>
      </c>
      <c r="AD672">
        <v>1.0</v>
      </c>
      <c r="AE672">
        <v>0.0</v>
      </c>
      <c r="AF672">
        <v>1.0</v>
      </c>
      <c r="AG672">
        <v>0.0</v>
      </c>
      <c r="AH672">
        <v>0.0</v>
      </c>
      <c r="AI672">
        <v>0.0</v>
      </c>
      <c r="AJ672">
        <v>0.0</v>
      </c>
      <c r="AK672" t="s">
        <v>665</v>
      </c>
      <c r="AL672">
        <v>4.0</v>
      </c>
      <c r="AM672">
        <v>5.0</v>
      </c>
      <c r="AN672" s="14">
        <v>8.0</v>
      </c>
      <c r="AO672" s="14" t="s">
        <v>3153</v>
      </c>
      <c r="AP672" t="s">
        <v>3154</v>
      </c>
      <c r="AQ672" s="14">
        <v>9.0</v>
      </c>
      <c r="AR672" s="14" t="s">
        <v>202</v>
      </c>
      <c r="AS672" s="14" t="s">
        <v>202</v>
      </c>
      <c r="AT672" s="14" t="s">
        <v>202</v>
      </c>
      <c r="AU672" s="14">
        <v>0.0</v>
      </c>
    </row>
    <row r="673">
      <c r="A673" s="14">
        <v>671.0</v>
      </c>
      <c r="B673">
        <v>0.0</v>
      </c>
      <c r="C673">
        <v>1.0</v>
      </c>
      <c r="D673">
        <v>0.0</v>
      </c>
      <c r="E673">
        <v>0.0</v>
      </c>
      <c r="F673">
        <v>1.0</v>
      </c>
      <c r="G673">
        <v>0.0</v>
      </c>
      <c r="H673" s="14">
        <v>31907.0</v>
      </c>
      <c r="I673" s="14">
        <v>31.0</v>
      </c>
      <c r="J673" s="14">
        <v>7.0</v>
      </c>
      <c r="K673" s="14">
        <v>150.0</v>
      </c>
      <c r="L673" s="14">
        <v>12.0</v>
      </c>
      <c r="M673" s="14">
        <v>12.0</v>
      </c>
      <c r="N673" s="14" t="s">
        <v>106</v>
      </c>
      <c r="O673" s="14">
        <v>0.0</v>
      </c>
      <c r="P673" s="14" t="s">
        <v>129</v>
      </c>
      <c r="R673" t="s">
        <v>129</v>
      </c>
      <c r="S673" t="s">
        <v>135</v>
      </c>
      <c r="T673" s="14">
        <v>1.0</v>
      </c>
      <c r="U673" t="s">
        <v>121</v>
      </c>
      <c r="V673" t="s">
        <v>111</v>
      </c>
      <c r="W673" t="s">
        <v>123</v>
      </c>
      <c r="X673" s="14">
        <v>3.0</v>
      </c>
      <c r="Y673" s="14" t="s">
        <v>719</v>
      </c>
      <c r="Z673" s="14" t="s">
        <v>114</v>
      </c>
      <c r="AA673">
        <v>0.0</v>
      </c>
      <c r="AB673">
        <v>0.0</v>
      </c>
      <c r="AC673">
        <v>1.0</v>
      </c>
      <c r="AD673">
        <v>0.0</v>
      </c>
      <c r="AE673">
        <v>0.0</v>
      </c>
      <c r="AF673">
        <v>0.0</v>
      </c>
      <c r="AG673">
        <v>0.0</v>
      </c>
      <c r="AH673">
        <v>0.0</v>
      </c>
      <c r="AI673">
        <v>0.0</v>
      </c>
      <c r="AJ673">
        <v>0.0</v>
      </c>
      <c r="AK673" t="s">
        <v>116</v>
      </c>
      <c r="AL673">
        <v>20.0</v>
      </c>
      <c r="AM673">
        <v>5.0</v>
      </c>
      <c r="AN673" s="14">
        <v>20.0</v>
      </c>
      <c r="AO673" s="14" t="s">
        <v>3155</v>
      </c>
      <c r="AP673" t="s">
        <v>1438</v>
      </c>
      <c r="AQ673" s="14">
        <v>8.0</v>
      </c>
      <c r="AR673" s="14" t="s">
        <v>3156</v>
      </c>
      <c r="AS673" s="14" t="s">
        <v>3157</v>
      </c>
      <c r="AT673" s="14" t="s">
        <v>3158</v>
      </c>
      <c r="AU673" s="14">
        <v>0.0</v>
      </c>
    </row>
    <row r="674">
      <c r="A674" s="14">
        <v>672.0</v>
      </c>
      <c r="B674">
        <v>0.0</v>
      </c>
      <c r="C674">
        <v>1.0</v>
      </c>
      <c r="D674">
        <v>1.0</v>
      </c>
      <c r="E674">
        <v>0.0</v>
      </c>
      <c r="F674">
        <v>0.0</v>
      </c>
      <c r="G674">
        <v>0.0</v>
      </c>
      <c r="H674" s="14">
        <v>33710.0</v>
      </c>
      <c r="I674" s="14">
        <v>26.0</v>
      </c>
      <c r="J674" s="14">
        <v>8.0</v>
      </c>
      <c r="K674" s="14">
        <v>100.0</v>
      </c>
      <c r="L674" s="14">
        <v>12.0</v>
      </c>
      <c r="M674" s="14">
        <v>4.0</v>
      </c>
      <c r="N674" s="14" t="s">
        <v>192</v>
      </c>
      <c r="O674" s="14">
        <v>1.0</v>
      </c>
      <c r="T674" s="14">
        <v>1.0</v>
      </c>
      <c r="U674" t="s">
        <v>315</v>
      </c>
      <c r="V674" t="s">
        <v>111</v>
      </c>
      <c r="W674" t="s">
        <v>123</v>
      </c>
      <c r="X674" s="14">
        <v>8.0</v>
      </c>
      <c r="Y674" s="14" t="s">
        <v>3159</v>
      </c>
      <c r="Z674" s="14" t="s">
        <v>114</v>
      </c>
      <c r="AA674">
        <v>0.0</v>
      </c>
      <c r="AB674">
        <v>0.0</v>
      </c>
      <c r="AC674">
        <v>0.0</v>
      </c>
      <c r="AD674">
        <v>0.0</v>
      </c>
      <c r="AE674">
        <v>1.0</v>
      </c>
      <c r="AF674">
        <v>0.0</v>
      </c>
      <c r="AG674">
        <v>0.0</v>
      </c>
      <c r="AH674">
        <v>0.0</v>
      </c>
      <c r="AI674">
        <v>0.0</v>
      </c>
      <c r="AJ674">
        <v>0.0</v>
      </c>
      <c r="AK674" t="s">
        <v>79</v>
      </c>
      <c r="AL674">
        <v>5.0</v>
      </c>
      <c r="AM674">
        <v>6.0</v>
      </c>
      <c r="AN674" s="14">
        <v>6.0</v>
      </c>
      <c r="AO674" s="14" t="s">
        <v>3160</v>
      </c>
      <c r="AP674" t="s">
        <v>101</v>
      </c>
      <c r="AQ674" s="14">
        <v>9.0</v>
      </c>
      <c r="AR674" s="14" t="s">
        <v>3161</v>
      </c>
      <c r="AS674" s="14" t="s">
        <v>3162</v>
      </c>
      <c r="AT674" s="14" t="s">
        <v>3163</v>
      </c>
      <c r="AU674" s="14">
        <v>1.0</v>
      </c>
    </row>
    <row r="675">
      <c r="A675" s="14">
        <v>673.0</v>
      </c>
      <c r="B675">
        <v>1.0</v>
      </c>
      <c r="C675">
        <v>1.0</v>
      </c>
      <c r="D675">
        <v>0.0</v>
      </c>
      <c r="E675">
        <v>0.0</v>
      </c>
      <c r="F675">
        <v>1.0</v>
      </c>
      <c r="G675">
        <v>0.0</v>
      </c>
      <c r="H675" s="14">
        <v>33000.0</v>
      </c>
      <c r="I675" s="14">
        <v>28.0</v>
      </c>
      <c r="J675" s="14">
        <v>7.0</v>
      </c>
      <c r="K675" s="14">
        <v>140.0</v>
      </c>
      <c r="L675" s="14">
        <v>14.0</v>
      </c>
      <c r="M675" s="14">
        <v>30.0</v>
      </c>
      <c r="N675" s="14" t="s">
        <v>87</v>
      </c>
      <c r="O675" s="14">
        <v>1.0</v>
      </c>
      <c r="T675" s="14">
        <v>0.0</v>
      </c>
      <c r="Z675" s="14" t="s">
        <v>114</v>
      </c>
      <c r="AA675">
        <v>0.0</v>
      </c>
      <c r="AB675">
        <v>0.0</v>
      </c>
      <c r="AC675">
        <v>0.0</v>
      </c>
      <c r="AD675">
        <v>1.0</v>
      </c>
      <c r="AE675">
        <v>0.0</v>
      </c>
      <c r="AF675">
        <v>0.0</v>
      </c>
      <c r="AG675">
        <v>0.0</v>
      </c>
      <c r="AH675">
        <v>1.0</v>
      </c>
      <c r="AI675">
        <v>0.0</v>
      </c>
      <c r="AJ675">
        <v>0.0</v>
      </c>
      <c r="AK675" t="s">
        <v>79</v>
      </c>
      <c r="AL675">
        <v>6.0</v>
      </c>
      <c r="AM675">
        <v>13.0</v>
      </c>
      <c r="AN675" s="14">
        <v>20.0</v>
      </c>
      <c r="AO675" s="14" t="s">
        <v>3164</v>
      </c>
      <c r="AP675" t="s">
        <v>101</v>
      </c>
      <c r="AQ675" s="14">
        <v>9.0</v>
      </c>
      <c r="AR675" s="14" t="s">
        <v>3165</v>
      </c>
      <c r="AS675" s="14" t="s">
        <v>3166</v>
      </c>
      <c r="AT675" s="14" t="s">
        <v>3167</v>
      </c>
      <c r="AU675" s="14">
        <v>1.0</v>
      </c>
    </row>
    <row r="676">
      <c r="A676" s="14">
        <v>674.0</v>
      </c>
      <c r="B676">
        <v>1.0</v>
      </c>
      <c r="C676">
        <v>0.0</v>
      </c>
      <c r="D676">
        <v>0.0</v>
      </c>
      <c r="E676">
        <v>0.0</v>
      </c>
      <c r="F676">
        <v>1.0</v>
      </c>
      <c r="G676">
        <v>0.0</v>
      </c>
      <c r="H676" s="14">
        <v>32513.0</v>
      </c>
      <c r="I676" s="14">
        <v>29.0</v>
      </c>
      <c r="J676" s="14">
        <v>6.0</v>
      </c>
      <c r="K676" s="14">
        <v>45.0</v>
      </c>
      <c r="L676" s="14">
        <v>10.0</v>
      </c>
      <c r="M676" s="14">
        <v>1.0</v>
      </c>
      <c r="N676" s="14" t="s">
        <v>291</v>
      </c>
      <c r="O676" s="14">
        <v>0.0</v>
      </c>
      <c r="P676" s="14" t="s">
        <v>89</v>
      </c>
      <c r="R676" t="s">
        <v>89</v>
      </c>
      <c r="S676" t="s">
        <v>135</v>
      </c>
      <c r="T676" s="14">
        <v>1.0</v>
      </c>
      <c r="U676" t="s">
        <v>91</v>
      </c>
      <c r="V676" t="s">
        <v>147</v>
      </c>
      <c r="W676" t="s">
        <v>76</v>
      </c>
      <c r="X676" s="14">
        <v>5.0</v>
      </c>
      <c r="Y676" s="14" t="s">
        <v>3168</v>
      </c>
      <c r="Z676" s="14" t="s">
        <v>78</v>
      </c>
      <c r="AA676">
        <v>0.0</v>
      </c>
      <c r="AB676">
        <v>0.0</v>
      </c>
      <c r="AC676">
        <v>1.0</v>
      </c>
      <c r="AD676">
        <v>0.0</v>
      </c>
      <c r="AE676">
        <v>0.0</v>
      </c>
      <c r="AF676">
        <v>0.0</v>
      </c>
      <c r="AG676">
        <v>0.0</v>
      </c>
      <c r="AH676">
        <v>0.0</v>
      </c>
      <c r="AI676">
        <v>0.0</v>
      </c>
      <c r="AJ676">
        <v>0.0</v>
      </c>
      <c r="AK676" t="s">
        <v>97</v>
      </c>
      <c r="AL676">
        <v>10.0</v>
      </c>
      <c r="AM676">
        <v>20.0</v>
      </c>
      <c r="AN676" s="14">
        <v>10.0</v>
      </c>
      <c r="AO676" s="14" t="s">
        <v>3169</v>
      </c>
      <c r="AP676" t="s">
        <v>478</v>
      </c>
      <c r="AQ676" s="14">
        <v>8.0</v>
      </c>
      <c r="AR676" s="14" t="s">
        <v>3170</v>
      </c>
      <c r="AS676" s="14" t="s">
        <v>3171</v>
      </c>
      <c r="AT676" s="14" t="s">
        <v>3170</v>
      </c>
      <c r="AU676" s="14">
        <v>0.0</v>
      </c>
    </row>
    <row r="677">
      <c r="A677" s="14">
        <v>675.0</v>
      </c>
      <c r="B677">
        <v>0.0</v>
      </c>
      <c r="C677">
        <v>1.0</v>
      </c>
      <c r="D677">
        <v>0.0</v>
      </c>
      <c r="E677">
        <v>0.0</v>
      </c>
      <c r="F677">
        <v>1.0</v>
      </c>
      <c r="G677">
        <v>0.0</v>
      </c>
      <c r="H677" s="14">
        <v>32663.0</v>
      </c>
      <c r="I677" s="14">
        <v>29.0</v>
      </c>
      <c r="J677" s="14">
        <v>6.0</v>
      </c>
      <c r="K677" s="14">
        <v>120.0</v>
      </c>
      <c r="L677" s="14">
        <v>12.0</v>
      </c>
      <c r="M677" s="14">
        <v>10.0</v>
      </c>
      <c r="N677" s="14" t="s">
        <v>167</v>
      </c>
      <c r="O677" s="14">
        <v>1.0</v>
      </c>
      <c r="T677" s="14">
        <v>1.0</v>
      </c>
      <c r="U677" t="s">
        <v>213</v>
      </c>
      <c r="V677" t="s">
        <v>111</v>
      </c>
      <c r="W677" t="s">
        <v>123</v>
      </c>
      <c r="X677" s="14">
        <v>1.0</v>
      </c>
      <c r="Y677" s="14" t="s">
        <v>3172</v>
      </c>
      <c r="Z677" s="14" t="s">
        <v>114</v>
      </c>
      <c r="AA677">
        <v>0.0</v>
      </c>
      <c r="AB677">
        <v>0.0</v>
      </c>
      <c r="AC677">
        <v>0.0</v>
      </c>
      <c r="AD677">
        <v>0.0</v>
      </c>
      <c r="AE677">
        <v>0.0</v>
      </c>
      <c r="AF677">
        <v>1.0</v>
      </c>
      <c r="AG677">
        <v>0.0</v>
      </c>
      <c r="AH677">
        <v>0.0</v>
      </c>
      <c r="AI677">
        <v>0.0</v>
      </c>
      <c r="AJ677">
        <v>0.0</v>
      </c>
      <c r="AK677" t="s">
        <v>79</v>
      </c>
      <c r="AL677">
        <v>5.0</v>
      </c>
      <c r="AM677">
        <v>3.0</v>
      </c>
      <c r="AN677" s="14">
        <v>8.0</v>
      </c>
      <c r="AO677" s="14" t="s">
        <v>3173</v>
      </c>
      <c r="AP677" t="s">
        <v>101</v>
      </c>
      <c r="AQ677" s="14">
        <v>8.0</v>
      </c>
      <c r="AR677" s="14" t="s">
        <v>3174</v>
      </c>
      <c r="AS677" s="14" t="s">
        <v>3175</v>
      </c>
      <c r="AT677" s="14" t="s">
        <v>3176</v>
      </c>
      <c r="AU677" s="14">
        <v>1.0</v>
      </c>
    </row>
    <row r="678" hidden="1">
      <c r="A678" s="14">
        <v>676.0</v>
      </c>
      <c r="B678">
        <v>1.0</v>
      </c>
      <c r="C678">
        <v>0.0</v>
      </c>
      <c r="D678">
        <v>0.0</v>
      </c>
      <c r="E678">
        <v>0.0</v>
      </c>
      <c r="F678">
        <v>0.0</v>
      </c>
      <c r="G678">
        <v>0.0</v>
      </c>
      <c r="H678" s="14">
        <v>26873.0</v>
      </c>
      <c r="I678" s="14">
        <v>45.0</v>
      </c>
      <c r="J678" s="14">
        <v>5.0</v>
      </c>
      <c r="K678" s="14">
        <v>120.0</v>
      </c>
      <c r="L678" s="14">
        <v>14.0</v>
      </c>
      <c r="M678" s="14">
        <v>6.0</v>
      </c>
      <c r="N678" s="14" t="s">
        <v>291</v>
      </c>
      <c r="O678" s="14">
        <v>1.0</v>
      </c>
      <c r="T678" s="14">
        <v>1.0</v>
      </c>
      <c r="U678" t="s">
        <v>315</v>
      </c>
      <c r="V678" t="s">
        <v>207</v>
      </c>
      <c r="W678" t="s">
        <v>228</v>
      </c>
      <c r="X678" s="14">
        <v>15.0</v>
      </c>
      <c r="Y678" s="14" t="s">
        <v>3177</v>
      </c>
      <c r="Z678" s="14" t="s">
        <v>78</v>
      </c>
      <c r="AA678">
        <v>0.0</v>
      </c>
      <c r="AB678">
        <v>0.0</v>
      </c>
      <c r="AC678">
        <v>0.0</v>
      </c>
      <c r="AD678">
        <v>0.0</v>
      </c>
      <c r="AE678">
        <v>0.0</v>
      </c>
      <c r="AF678">
        <v>0.0</v>
      </c>
      <c r="AG678">
        <v>0.0</v>
      </c>
      <c r="AH678">
        <v>0.0</v>
      </c>
      <c r="AI678">
        <v>1.0</v>
      </c>
      <c r="AJ678">
        <v>0.0</v>
      </c>
      <c r="AP678" t="s">
        <v>101</v>
      </c>
      <c r="AQ678" s="14">
        <v>10.0</v>
      </c>
      <c r="AR678" s="14" t="s">
        <v>102</v>
      </c>
      <c r="AS678" s="14" t="s">
        <v>3178</v>
      </c>
      <c r="AT678" s="14" t="s">
        <v>3179</v>
      </c>
      <c r="AU678" s="14">
        <v>0.0</v>
      </c>
    </row>
    <row r="679">
      <c r="A679" s="14">
        <v>677.0</v>
      </c>
      <c r="B679">
        <v>1.0</v>
      </c>
      <c r="C679">
        <v>0.0</v>
      </c>
      <c r="D679">
        <v>0.0</v>
      </c>
      <c r="E679">
        <v>0.0</v>
      </c>
      <c r="F679">
        <v>0.0</v>
      </c>
      <c r="G679">
        <v>0.0</v>
      </c>
      <c r="H679" s="14">
        <v>30279.0</v>
      </c>
      <c r="I679" s="14">
        <v>35.0</v>
      </c>
      <c r="J679" s="14">
        <v>8.0</v>
      </c>
      <c r="K679" s="14">
        <v>2.0</v>
      </c>
      <c r="L679" s="14">
        <v>8.0</v>
      </c>
      <c r="M679" s="14">
        <v>1.0</v>
      </c>
      <c r="N679" s="14" t="s">
        <v>106</v>
      </c>
      <c r="O679" s="14">
        <v>0.0</v>
      </c>
      <c r="P679" s="14" t="s">
        <v>89</v>
      </c>
      <c r="R679" t="s">
        <v>89</v>
      </c>
      <c r="S679" t="s">
        <v>90</v>
      </c>
      <c r="T679" s="14">
        <v>1.0</v>
      </c>
      <c r="U679" t="s">
        <v>36</v>
      </c>
      <c r="V679" t="s">
        <v>111</v>
      </c>
      <c r="W679" t="s">
        <v>76</v>
      </c>
      <c r="X679" s="14">
        <v>2.0</v>
      </c>
      <c r="Y679" s="14" t="s">
        <v>3180</v>
      </c>
      <c r="Z679" s="14" t="s">
        <v>114</v>
      </c>
      <c r="AA679">
        <v>0.0</v>
      </c>
      <c r="AB679">
        <v>0.0</v>
      </c>
      <c r="AC679">
        <v>0.0</v>
      </c>
      <c r="AD679">
        <v>0.0</v>
      </c>
      <c r="AE679">
        <v>0.0</v>
      </c>
      <c r="AF679">
        <v>1.0</v>
      </c>
      <c r="AG679">
        <v>0.0</v>
      </c>
      <c r="AH679">
        <v>0.0</v>
      </c>
      <c r="AI679">
        <v>0.0</v>
      </c>
      <c r="AJ679">
        <v>0.0</v>
      </c>
      <c r="AK679" t="s">
        <v>79</v>
      </c>
      <c r="AL679">
        <v>6.0</v>
      </c>
      <c r="AM679">
        <v>3.0</v>
      </c>
      <c r="AN679" s="14">
        <v>3.0</v>
      </c>
      <c r="AO679" s="14" t="s">
        <v>3181</v>
      </c>
      <c r="AP679" t="s">
        <v>101</v>
      </c>
      <c r="AQ679" s="14">
        <v>8.0</v>
      </c>
      <c r="AR679" s="14" t="s">
        <v>3182</v>
      </c>
      <c r="AS679" s="14" t="s">
        <v>3183</v>
      </c>
      <c r="AT679" s="14" t="s">
        <v>3184</v>
      </c>
      <c r="AU679" s="14">
        <v>0.0</v>
      </c>
    </row>
    <row r="680">
      <c r="A680" s="14">
        <v>678.0</v>
      </c>
      <c r="B680">
        <v>0.0</v>
      </c>
      <c r="C680">
        <v>1.0</v>
      </c>
      <c r="D680">
        <v>0.0</v>
      </c>
      <c r="E680">
        <v>0.0</v>
      </c>
      <c r="F680">
        <v>0.0</v>
      </c>
      <c r="G680">
        <v>0.0</v>
      </c>
      <c r="H680" s="14">
        <v>32960.0</v>
      </c>
      <c r="I680" s="14">
        <v>28.0</v>
      </c>
      <c r="J680" s="14">
        <v>7.0</v>
      </c>
      <c r="K680" s="14">
        <v>60.0</v>
      </c>
      <c r="L680" s="14">
        <v>7.0</v>
      </c>
      <c r="M680" s="14">
        <v>5.0</v>
      </c>
      <c r="N680" s="14" t="s">
        <v>327</v>
      </c>
      <c r="O680" s="14">
        <v>1.0</v>
      </c>
      <c r="T680" s="14">
        <v>1.0</v>
      </c>
      <c r="U680" t="s">
        <v>121</v>
      </c>
      <c r="V680" t="s">
        <v>111</v>
      </c>
      <c r="W680" t="s">
        <v>123</v>
      </c>
      <c r="X680" s="14">
        <v>2.0</v>
      </c>
      <c r="Y680" s="14" t="s">
        <v>1627</v>
      </c>
      <c r="Z680" s="14" t="s">
        <v>114</v>
      </c>
      <c r="AA680">
        <v>0.0</v>
      </c>
      <c r="AB680">
        <v>0.0</v>
      </c>
      <c r="AC680">
        <v>1.0</v>
      </c>
      <c r="AD680">
        <v>0.0</v>
      </c>
      <c r="AE680">
        <v>0.0</v>
      </c>
      <c r="AF680">
        <v>0.0</v>
      </c>
      <c r="AG680">
        <v>0.0</v>
      </c>
      <c r="AH680">
        <v>0.0</v>
      </c>
      <c r="AI680">
        <v>0.0</v>
      </c>
      <c r="AJ680">
        <v>0.0</v>
      </c>
      <c r="AK680" t="s">
        <v>116</v>
      </c>
      <c r="AL680">
        <v>3.0</v>
      </c>
      <c r="AM680">
        <v>5.0</v>
      </c>
      <c r="AN680" s="14">
        <v>168.0</v>
      </c>
      <c r="AO680" s="14" t="s">
        <v>3185</v>
      </c>
      <c r="AP680" t="s">
        <v>84</v>
      </c>
      <c r="AQ680" s="14">
        <v>9.0</v>
      </c>
      <c r="AR680" s="14" t="s">
        <v>3186</v>
      </c>
      <c r="AS680" s="14" t="s">
        <v>3187</v>
      </c>
      <c r="AT680" s="14" t="s">
        <v>3188</v>
      </c>
      <c r="AU680" s="14">
        <v>1.0</v>
      </c>
    </row>
    <row r="681" hidden="1">
      <c r="A681" s="14">
        <v>679.0</v>
      </c>
      <c r="B681">
        <v>0.0</v>
      </c>
      <c r="C681">
        <v>1.0</v>
      </c>
      <c r="D681">
        <v>0.0</v>
      </c>
      <c r="E681">
        <v>0.0</v>
      </c>
      <c r="F681">
        <v>1.0</v>
      </c>
      <c r="G681">
        <v>0.0</v>
      </c>
      <c r="H681" s="14">
        <v>33896.0</v>
      </c>
      <c r="I681" s="14">
        <v>25.0</v>
      </c>
      <c r="J681" s="14">
        <v>6.0</v>
      </c>
      <c r="K681" s="14">
        <v>60.0</v>
      </c>
      <c r="L681" s="14">
        <v>14.0</v>
      </c>
      <c r="M681" s="14">
        <v>4.0</v>
      </c>
      <c r="N681" s="14" t="s">
        <v>167</v>
      </c>
      <c r="O681" s="14">
        <v>0.0</v>
      </c>
      <c r="P681" s="14" t="s">
        <v>71</v>
      </c>
      <c r="R681" t="s">
        <v>71</v>
      </c>
      <c r="S681" t="s">
        <v>130</v>
      </c>
      <c r="T681" s="14">
        <v>1.0</v>
      </c>
      <c r="U681" t="s">
        <v>35</v>
      </c>
      <c r="V681" t="s">
        <v>361</v>
      </c>
      <c r="W681" t="s">
        <v>3189</v>
      </c>
      <c r="X681" s="14">
        <v>3.0</v>
      </c>
      <c r="Y681" s="14" t="s">
        <v>3190</v>
      </c>
      <c r="Z681" s="14" t="s">
        <v>78</v>
      </c>
      <c r="AA681">
        <v>0.0</v>
      </c>
      <c r="AB681">
        <v>0.0</v>
      </c>
      <c r="AC681">
        <v>0.0</v>
      </c>
      <c r="AD681">
        <v>0.0</v>
      </c>
      <c r="AE681">
        <v>0.0</v>
      </c>
      <c r="AF681">
        <v>0.0</v>
      </c>
      <c r="AG681">
        <v>0.0</v>
      </c>
      <c r="AH681">
        <v>0.0</v>
      </c>
      <c r="AI681">
        <v>1.0</v>
      </c>
      <c r="AJ681">
        <v>0.0</v>
      </c>
      <c r="AP681" t="s">
        <v>101</v>
      </c>
      <c r="AQ681" s="14">
        <v>10.0</v>
      </c>
      <c r="AR681" s="14" t="s">
        <v>3191</v>
      </c>
      <c r="AS681" s="14" t="s">
        <v>3192</v>
      </c>
      <c r="AT681" s="14" t="s">
        <v>3193</v>
      </c>
      <c r="AU681" s="14">
        <v>1.0</v>
      </c>
    </row>
    <row r="682" hidden="1">
      <c r="A682" s="14">
        <v>680.0</v>
      </c>
      <c r="B682">
        <v>0.0</v>
      </c>
      <c r="C682">
        <v>1.0</v>
      </c>
      <c r="D682">
        <v>0.0</v>
      </c>
      <c r="E682">
        <v>0.0</v>
      </c>
      <c r="F682">
        <v>1.0</v>
      </c>
      <c r="G682">
        <v>0.0</v>
      </c>
      <c r="H682" s="14">
        <v>30214.0</v>
      </c>
      <c r="I682" s="14">
        <v>35.0</v>
      </c>
      <c r="J682" s="14">
        <v>6.0</v>
      </c>
      <c r="K682" s="14">
        <v>30.0</v>
      </c>
      <c r="L682" s="14">
        <v>15.0</v>
      </c>
      <c r="M682" s="14">
        <v>16.0</v>
      </c>
      <c r="N682" s="14" t="s">
        <v>291</v>
      </c>
      <c r="O682" s="14">
        <v>1.0</v>
      </c>
      <c r="T682" s="14">
        <v>1.0</v>
      </c>
      <c r="U682" t="s">
        <v>515</v>
      </c>
      <c r="V682" t="s">
        <v>714</v>
      </c>
      <c r="W682" t="s">
        <v>3194</v>
      </c>
      <c r="X682" s="14">
        <v>2.0</v>
      </c>
      <c r="Y682" s="14" t="s">
        <v>3195</v>
      </c>
      <c r="Z682" s="14" t="s">
        <v>114</v>
      </c>
      <c r="AA682">
        <v>0.0</v>
      </c>
      <c r="AB682">
        <v>0.0</v>
      </c>
      <c r="AC682">
        <v>0.0</v>
      </c>
      <c r="AD682">
        <v>0.0</v>
      </c>
      <c r="AE682">
        <v>0.0</v>
      </c>
      <c r="AF682">
        <v>0.0</v>
      </c>
      <c r="AG682">
        <v>0.0</v>
      </c>
      <c r="AH682">
        <v>0.0</v>
      </c>
      <c r="AI682">
        <v>1.0</v>
      </c>
      <c r="AJ682">
        <v>0.0</v>
      </c>
      <c r="AP682" t="s">
        <v>101</v>
      </c>
      <c r="AQ682" s="14">
        <v>10.0</v>
      </c>
      <c r="AR682" s="14" t="s">
        <v>3196</v>
      </c>
      <c r="AS682" s="14" t="s">
        <v>3197</v>
      </c>
      <c r="AT682" s="14" t="s">
        <v>3198</v>
      </c>
      <c r="AU682" s="14">
        <v>1.0</v>
      </c>
    </row>
    <row r="683">
      <c r="A683" s="14">
        <v>681.0</v>
      </c>
      <c r="B683">
        <v>1.0</v>
      </c>
      <c r="C683">
        <v>0.0</v>
      </c>
      <c r="D683">
        <v>0.0</v>
      </c>
      <c r="E683">
        <v>0.0</v>
      </c>
      <c r="F683">
        <v>0.0</v>
      </c>
      <c r="G683">
        <v>0.0</v>
      </c>
      <c r="H683" s="14">
        <v>35051.0</v>
      </c>
      <c r="I683" s="14">
        <v>22.0</v>
      </c>
      <c r="J683" s="14">
        <v>7.0</v>
      </c>
      <c r="K683" s="14">
        <v>10.0</v>
      </c>
      <c r="L683" s="14">
        <v>3.0</v>
      </c>
      <c r="M683" s="14">
        <v>4.0</v>
      </c>
      <c r="N683" s="14" t="s">
        <v>327</v>
      </c>
      <c r="O683" s="14">
        <v>1.0</v>
      </c>
      <c r="T683" s="14">
        <v>1.0</v>
      </c>
      <c r="U683" t="s">
        <v>315</v>
      </c>
      <c r="V683" t="s">
        <v>111</v>
      </c>
      <c r="W683" t="s">
        <v>684</v>
      </c>
      <c r="X683" s="14">
        <v>1.0</v>
      </c>
      <c r="Z683" s="14" t="s">
        <v>464</v>
      </c>
      <c r="AA683">
        <v>0.0</v>
      </c>
      <c r="AB683">
        <v>0.0</v>
      </c>
      <c r="AC683">
        <v>0.0</v>
      </c>
      <c r="AD683">
        <v>0.0</v>
      </c>
      <c r="AE683">
        <v>0.0</v>
      </c>
      <c r="AF683">
        <v>1.0</v>
      </c>
      <c r="AG683">
        <v>0.0</v>
      </c>
      <c r="AH683">
        <v>0.0</v>
      </c>
      <c r="AI683">
        <v>0.0</v>
      </c>
      <c r="AJ683">
        <v>0.0</v>
      </c>
      <c r="AK683" t="s">
        <v>79</v>
      </c>
      <c r="AL683">
        <v>5.0</v>
      </c>
      <c r="AM683">
        <v>12.0</v>
      </c>
      <c r="AN683" s="14">
        <v>4.0</v>
      </c>
      <c r="AO683" s="14" t="s">
        <v>3199</v>
      </c>
      <c r="AP683" t="s">
        <v>101</v>
      </c>
      <c r="AQ683" s="14">
        <v>10.0</v>
      </c>
      <c r="AR683" s="14" t="s">
        <v>3200</v>
      </c>
      <c r="AU683" s="14">
        <v>1.0</v>
      </c>
    </row>
    <row r="684">
      <c r="A684" s="14">
        <v>682.0</v>
      </c>
      <c r="B684">
        <v>1.0</v>
      </c>
      <c r="C684">
        <v>0.0</v>
      </c>
      <c r="D684">
        <v>1.0</v>
      </c>
      <c r="E684">
        <v>1.0</v>
      </c>
      <c r="F684">
        <v>1.0</v>
      </c>
      <c r="G684">
        <v>0.0</v>
      </c>
      <c r="H684" s="14">
        <v>35573.0</v>
      </c>
      <c r="I684" s="14">
        <v>21.0</v>
      </c>
      <c r="J684" s="14">
        <v>10.0</v>
      </c>
      <c r="K684" s="14">
        <v>20.0</v>
      </c>
      <c r="L684" s="14">
        <v>10.0</v>
      </c>
      <c r="M684" s="14">
        <v>10.0</v>
      </c>
      <c r="N684" s="14" t="s">
        <v>106</v>
      </c>
      <c r="O684" s="14">
        <v>1.0</v>
      </c>
      <c r="T684" s="14">
        <v>0.0</v>
      </c>
      <c r="Z684" s="14" t="s">
        <v>236</v>
      </c>
      <c r="AA684">
        <v>0.0</v>
      </c>
      <c r="AB684">
        <v>0.0</v>
      </c>
      <c r="AC684">
        <v>0.0</v>
      </c>
      <c r="AD684">
        <v>0.0</v>
      </c>
      <c r="AE684">
        <v>0.0</v>
      </c>
      <c r="AF684">
        <v>1.0</v>
      </c>
      <c r="AG684">
        <v>0.0</v>
      </c>
      <c r="AH684">
        <v>0.0</v>
      </c>
      <c r="AI684">
        <v>0.0</v>
      </c>
      <c r="AJ684">
        <v>0.0</v>
      </c>
      <c r="AK684" t="s">
        <v>79</v>
      </c>
      <c r="AL684">
        <v>6.0</v>
      </c>
      <c r="AM684">
        <v>6.0</v>
      </c>
      <c r="AN684" s="14">
        <v>30.0</v>
      </c>
      <c r="AO684" s="14" t="s">
        <v>3201</v>
      </c>
      <c r="AP684" t="s">
        <v>3202</v>
      </c>
      <c r="AQ684" s="14">
        <v>10.0</v>
      </c>
      <c r="AR684" s="14" t="s">
        <v>3203</v>
      </c>
      <c r="AS684" s="14" t="s">
        <v>3204</v>
      </c>
      <c r="AT684" s="14" t="s">
        <v>3205</v>
      </c>
      <c r="AU684" s="14">
        <v>1.0</v>
      </c>
    </row>
    <row r="685">
      <c r="A685" s="14">
        <v>683.0</v>
      </c>
      <c r="B685">
        <v>0.0</v>
      </c>
      <c r="C685">
        <v>0.0</v>
      </c>
      <c r="D685">
        <v>0.0</v>
      </c>
      <c r="E685">
        <v>1.0</v>
      </c>
      <c r="F685">
        <v>0.0</v>
      </c>
      <c r="G685">
        <v>0.0</v>
      </c>
      <c r="H685" s="14">
        <v>26938.0</v>
      </c>
      <c r="I685" s="14">
        <v>44.0</v>
      </c>
      <c r="J685" s="14">
        <v>5.0</v>
      </c>
      <c r="K685" s="14">
        <v>120.0</v>
      </c>
      <c r="L685" s="14">
        <v>12.0</v>
      </c>
      <c r="M685" s="14">
        <v>60.0</v>
      </c>
      <c r="N685" s="14" t="s">
        <v>106</v>
      </c>
      <c r="O685" s="14">
        <v>0.0</v>
      </c>
      <c r="Q685" s="14" t="s">
        <v>41</v>
      </c>
      <c r="R685" t="s">
        <v>41</v>
      </c>
      <c r="S685" t="s">
        <v>135</v>
      </c>
      <c r="T685" s="14">
        <v>1.0</v>
      </c>
      <c r="U685" t="s">
        <v>315</v>
      </c>
      <c r="V685" t="s">
        <v>147</v>
      </c>
      <c r="W685" t="s">
        <v>457</v>
      </c>
      <c r="X685" s="14">
        <v>15.0</v>
      </c>
      <c r="Z685" s="14" t="s">
        <v>114</v>
      </c>
      <c r="AA685">
        <v>0.0</v>
      </c>
      <c r="AB685">
        <v>0.0</v>
      </c>
      <c r="AC685">
        <v>0.0</v>
      </c>
      <c r="AD685">
        <v>0.0</v>
      </c>
      <c r="AE685">
        <v>0.0</v>
      </c>
      <c r="AF685">
        <v>1.0</v>
      </c>
      <c r="AG685">
        <v>0.0</v>
      </c>
      <c r="AH685">
        <v>0.0</v>
      </c>
      <c r="AI685">
        <v>0.0</v>
      </c>
      <c r="AJ685">
        <v>0.0</v>
      </c>
      <c r="AK685" t="s">
        <v>237</v>
      </c>
      <c r="AL685">
        <v>6.0</v>
      </c>
      <c r="AM685">
        <v>6.0</v>
      </c>
      <c r="AN685" s="14">
        <v>15.0</v>
      </c>
      <c r="AO685" s="14" t="s">
        <v>102</v>
      </c>
      <c r="AP685" t="s">
        <v>101</v>
      </c>
      <c r="AQ685" s="14">
        <v>5.0</v>
      </c>
      <c r="AR685" s="14" t="s">
        <v>3206</v>
      </c>
      <c r="AS685" s="14" t="s">
        <v>41</v>
      </c>
      <c r="AT685" s="14" t="s">
        <v>41</v>
      </c>
      <c r="AU685" s="14">
        <v>0.0</v>
      </c>
    </row>
    <row r="686">
      <c r="A686" s="14">
        <v>684.0</v>
      </c>
      <c r="B686">
        <v>0.0</v>
      </c>
      <c r="C686">
        <v>0.0</v>
      </c>
      <c r="D686">
        <v>0.0</v>
      </c>
      <c r="E686">
        <v>0.0</v>
      </c>
      <c r="F686">
        <v>1.0</v>
      </c>
      <c r="G686">
        <v>0.0</v>
      </c>
      <c r="H686" s="14">
        <v>28137.0</v>
      </c>
      <c r="I686" s="14">
        <v>41.0</v>
      </c>
      <c r="J686" s="14">
        <v>7.0</v>
      </c>
      <c r="K686" s="14">
        <v>120.0</v>
      </c>
      <c r="L686" s="14">
        <v>6.0</v>
      </c>
      <c r="M686" s="14">
        <v>3.0</v>
      </c>
      <c r="N686" s="14" t="s">
        <v>437</v>
      </c>
      <c r="O686" s="14">
        <v>0.0</v>
      </c>
      <c r="P686" s="14" t="s">
        <v>71</v>
      </c>
      <c r="R686" t="s">
        <v>71</v>
      </c>
      <c r="S686" t="s">
        <v>130</v>
      </c>
      <c r="T686" s="14">
        <v>1.0</v>
      </c>
      <c r="U686" t="s">
        <v>315</v>
      </c>
      <c r="V686" t="s">
        <v>122</v>
      </c>
      <c r="W686" t="s">
        <v>123</v>
      </c>
      <c r="X686" s="14">
        <v>17.0</v>
      </c>
      <c r="Y686" s="14" t="s">
        <v>3207</v>
      </c>
      <c r="Z686" s="14" t="s">
        <v>78</v>
      </c>
      <c r="AA686">
        <v>0.0</v>
      </c>
      <c r="AB686">
        <v>0.0</v>
      </c>
      <c r="AC686">
        <v>0.0</v>
      </c>
      <c r="AD686">
        <v>0.0</v>
      </c>
      <c r="AE686">
        <v>0.0</v>
      </c>
      <c r="AF686">
        <v>1.0</v>
      </c>
      <c r="AG686">
        <v>0.0</v>
      </c>
      <c r="AH686">
        <v>0.0</v>
      </c>
      <c r="AI686">
        <v>0.0</v>
      </c>
      <c r="AJ686">
        <v>0.0</v>
      </c>
      <c r="AK686" t="s">
        <v>97</v>
      </c>
      <c r="AL686">
        <v>6.0</v>
      </c>
      <c r="AM686">
        <v>3.0</v>
      </c>
      <c r="AN686" s="14">
        <v>10.0</v>
      </c>
      <c r="AO686" s="14" t="s">
        <v>3208</v>
      </c>
      <c r="AP686" t="s">
        <v>101</v>
      </c>
      <c r="AQ686" s="14">
        <v>9.0</v>
      </c>
      <c r="AR686" s="14" t="s">
        <v>3209</v>
      </c>
      <c r="AS686" s="14" t="s">
        <v>3210</v>
      </c>
      <c r="AT686" s="14" t="s">
        <v>3211</v>
      </c>
      <c r="AU686" s="14">
        <v>0.0</v>
      </c>
    </row>
    <row r="687">
      <c r="A687" s="14">
        <v>685.0</v>
      </c>
      <c r="B687">
        <v>1.0</v>
      </c>
      <c r="C687">
        <v>0.0</v>
      </c>
      <c r="D687">
        <v>0.0</v>
      </c>
      <c r="E687">
        <v>0.0</v>
      </c>
      <c r="F687">
        <v>0.0</v>
      </c>
      <c r="G687">
        <v>0.0</v>
      </c>
      <c r="H687" s="14">
        <v>30645.0</v>
      </c>
      <c r="I687" s="14">
        <v>34.0</v>
      </c>
      <c r="J687" s="14">
        <v>7.0</v>
      </c>
      <c r="K687" s="14">
        <v>20.0</v>
      </c>
      <c r="L687" s="14">
        <v>10.0</v>
      </c>
      <c r="M687" s="14">
        <v>20.0</v>
      </c>
      <c r="N687" s="14" t="s">
        <v>128</v>
      </c>
      <c r="O687" s="14">
        <v>1.0</v>
      </c>
      <c r="T687" s="14">
        <v>1.0</v>
      </c>
      <c r="U687" t="s">
        <v>206</v>
      </c>
      <c r="V687" t="s">
        <v>75</v>
      </c>
      <c r="W687" t="s">
        <v>76</v>
      </c>
      <c r="X687" s="14">
        <v>1.0</v>
      </c>
      <c r="Y687" s="14" t="s">
        <v>3212</v>
      </c>
      <c r="Z687" s="14" t="s">
        <v>114</v>
      </c>
      <c r="AA687">
        <v>0.0</v>
      </c>
      <c r="AB687">
        <v>0.0</v>
      </c>
      <c r="AC687">
        <v>0.0</v>
      </c>
      <c r="AD687">
        <v>1.0</v>
      </c>
      <c r="AE687">
        <v>0.0</v>
      </c>
      <c r="AF687">
        <v>0.0</v>
      </c>
      <c r="AG687">
        <v>0.0</v>
      </c>
      <c r="AH687">
        <v>0.0</v>
      </c>
      <c r="AI687">
        <v>0.0</v>
      </c>
      <c r="AJ687">
        <v>0.0</v>
      </c>
      <c r="AK687" t="s">
        <v>116</v>
      </c>
      <c r="AL687">
        <v>15.0</v>
      </c>
      <c r="AM687">
        <v>20.0</v>
      </c>
      <c r="AN687" s="14">
        <v>20.0</v>
      </c>
      <c r="AO687" s="14" t="s">
        <v>3213</v>
      </c>
      <c r="AP687" t="s">
        <v>84</v>
      </c>
      <c r="AQ687" s="14">
        <v>10.0</v>
      </c>
      <c r="AR687" s="14" t="s">
        <v>3214</v>
      </c>
      <c r="AS687" s="14" t="s">
        <v>3215</v>
      </c>
      <c r="AT687" s="14" t="s">
        <v>3216</v>
      </c>
      <c r="AU687" s="14">
        <v>0.0</v>
      </c>
    </row>
    <row r="688">
      <c r="A688" s="14">
        <v>686.0</v>
      </c>
      <c r="B688">
        <v>0.0</v>
      </c>
      <c r="C688">
        <v>1.0</v>
      </c>
      <c r="D688">
        <v>0.0</v>
      </c>
      <c r="E688">
        <v>0.0</v>
      </c>
      <c r="F688">
        <v>1.0</v>
      </c>
      <c r="G688">
        <v>0.0</v>
      </c>
      <c r="H688" s="14">
        <v>29020.0</v>
      </c>
      <c r="I688" s="14">
        <v>39.0</v>
      </c>
      <c r="J688" s="14">
        <v>4.0</v>
      </c>
      <c r="K688" s="14">
        <v>70.0</v>
      </c>
      <c r="L688" s="14">
        <v>12.0</v>
      </c>
      <c r="M688" s="14">
        <v>25.0</v>
      </c>
      <c r="N688" s="14" t="s">
        <v>405</v>
      </c>
      <c r="O688" s="14">
        <v>0.0</v>
      </c>
      <c r="P688" s="14" t="s">
        <v>89</v>
      </c>
      <c r="R688" t="s">
        <v>89</v>
      </c>
      <c r="S688" t="s">
        <v>3217</v>
      </c>
      <c r="T688" s="14">
        <v>1.0</v>
      </c>
      <c r="U688" t="s">
        <v>524</v>
      </c>
      <c r="V688" t="s">
        <v>3218</v>
      </c>
      <c r="W688" t="s">
        <v>399</v>
      </c>
      <c r="X688" s="14">
        <v>11.0</v>
      </c>
      <c r="Y688" s="14" t="s">
        <v>3219</v>
      </c>
      <c r="Z688" s="14" t="s">
        <v>114</v>
      </c>
      <c r="AA688">
        <v>0.0</v>
      </c>
      <c r="AB688">
        <v>0.0</v>
      </c>
      <c r="AC688">
        <v>0.0</v>
      </c>
      <c r="AD688">
        <v>0.0</v>
      </c>
      <c r="AE688">
        <v>0.0</v>
      </c>
      <c r="AF688">
        <v>1.0</v>
      </c>
      <c r="AG688">
        <v>0.0</v>
      </c>
      <c r="AH688">
        <v>0.0</v>
      </c>
      <c r="AI688">
        <v>0.0</v>
      </c>
      <c r="AJ688">
        <v>0.0</v>
      </c>
      <c r="AK688" t="s">
        <v>116</v>
      </c>
      <c r="AL688">
        <v>15.0</v>
      </c>
      <c r="AM688">
        <v>10.0</v>
      </c>
      <c r="AN688" s="14">
        <v>40.0</v>
      </c>
      <c r="AO688" s="14" t="s">
        <v>3220</v>
      </c>
      <c r="AP688" t="s">
        <v>101</v>
      </c>
      <c r="AQ688" s="14">
        <v>10.0</v>
      </c>
      <c r="AR688" s="14" t="s">
        <v>3221</v>
      </c>
      <c r="AS688" s="14" t="s">
        <v>3222</v>
      </c>
      <c r="AT688" s="14" t="s">
        <v>3223</v>
      </c>
      <c r="AU688" s="14">
        <v>0.0</v>
      </c>
    </row>
    <row r="689">
      <c r="A689" s="14">
        <v>687.0</v>
      </c>
      <c r="B689">
        <v>1.0</v>
      </c>
      <c r="C689">
        <v>1.0</v>
      </c>
      <c r="D689">
        <v>0.0</v>
      </c>
      <c r="E689">
        <v>0.0</v>
      </c>
      <c r="F689">
        <v>0.0</v>
      </c>
      <c r="G689">
        <v>0.0</v>
      </c>
      <c r="H689" s="14">
        <v>22202.0</v>
      </c>
      <c r="I689" s="14">
        <v>57.0</v>
      </c>
      <c r="J689" s="14">
        <v>7.0</v>
      </c>
      <c r="K689" s="14">
        <v>40.0</v>
      </c>
      <c r="L689" s="14">
        <v>12.0</v>
      </c>
      <c r="M689" s="14">
        <v>10.0</v>
      </c>
      <c r="N689" s="14" t="s">
        <v>437</v>
      </c>
      <c r="O689" s="14">
        <v>1.0</v>
      </c>
      <c r="T689" s="14">
        <v>1.0</v>
      </c>
      <c r="U689" t="s">
        <v>524</v>
      </c>
      <c r="V689" t="s">
        <v>207</v>
      </c>
      <c r="W689" t="s">
        <v>123</v>
      </c>
      <c r="X689" s="14">
        <v>30.0</v>
      </c>
      <c r="Y689" s="14" t="s">
        <v>3224</v>
      </c>
      <c r="Z689" s="14" t="s">
        <v>78</v>
      </c>
      <c r="AA689">
        <v>0.0</v>
      </c>
      <c r="AB689">
        <v>0.0</v>
      </c>
      <c r="AC689">
        <v>0.0</v>
      </c>
      <c r="AD689">
        <v>0.0</v>
      </c>
      <c r="AE689">
        <v>0.0</v>
      </c>
      <c r="AF689">
        <v>1.0</v>
      </c>
      <c r="AG689">
        <v>0.0</v>
      </c>
      <c r="AH689">
        <v>0.0</v>
      </c>
      <c r="AI689">
        <v>0.0</v>
      </c>
      <c r="AJ689">
        <v>0.0</v>
      </c>
      <c r="AK689" t="s">
        <v>97</v>
      </c>
      <c r="AL689">
        <v>5.0</v>
      </c>
      <c r="AM689">
        <v>12.0</v>
      </c>
      <c r="AN689" s="14">
        <v>12.0</v>
      </c>
      <c r="AO689" s="14" t="s">
        <v>3225</v>
      </c>
      <c r="AP689" t="s">
        <v>101</v>
      </c>
      <c r="AQ689" s="14">
        <v>10.0</v>
      </c>
      <c r="AR689" s="14" t="s">
        <v>3226</v>
      </c>
      <c r="AU689" s="14">
        <v>0.0</v>
      </c>
    </row>
    <row r="690">
      <c r="A690" s="14">
        <v>688.0</v>
      </c>
      <c r="B690">
        <v>0.0</v>
      </c>
      <c r="C690">
        <v>1.0</v>
      </c>
      <c r="D690">
        <v>0.0</v>
      </c>
      <c r="E690">
        <v>0.0</v>
      </c>
      <c r="F690">
        <v>1.0</v>
      </c>
      <c r="G690">
        <v>0.0</v>
      </c>
      <c r="H690" s="14">
        <v>30233.0</v>
      </c>
      <c r="I690" s="14">
        <v>35.0</v>
      </c>
      <c r="J690" s="14">
        <v>7.0</v>
      </c>
      <c r="K690" s="14">
        <v>15.0</v>
      </c>
      <c r="L690" s="14">
        <v>12.0</v>
      </c>
      <c r="M690" s="14">
        <v>12.0</v>
      </c>
      <c r="N690" s="14" t="s">
        <v>405</v>
      </c>
      <c r="O690" s="14">
        <v>0.0</v>
      </c>
      <c r="P690" s="14" t="s">
        <v>89</v>
      </c>
      <c r="R690" t="s">
        <v>89</v>
      </c>
      <c r="S690" t="s">
        <v>130</v>
      </c>
      <c r="T690" s="14">
        <v>1.0</v>
      </c>
      <c r="U690" t="s">
        <v>213</v>
      </c>
      <c r="V690" t="s">
        <v>111</v>
      </c>
      <c r="W690" t="s">
        <v>123</v>
      </c>
      <c r="X690" s="14">
        <v>1.0</v>
      </c>
      <c r="Y690" s="14" t="s">
        <v>1877</v>
      </c>
      <c r="Z690" s="14" t="s">
        <v>96</v>
      </c>
      <c r="AA690">
        <v>0.0</v>
      </c>
      <c r="AB690">
        <v>0.0</v>
      </c>
      <c r="AC690">
        <v>1.0</v>
      </c>
      <c r="AD690">
        <v>1.0</v>
      </c>
      <c r="AE690">
        <v>0.0</v>
      </c>
      <c r="AF690">
        <v>0.0</v>
      </c>
      <c r="AG690">
        <v>0.0</v>
      </c>
      <c r="AH690">
        <v>0.0</v>
      </c>
      <c r="AI690">
        <v>0.0</v>
      </c>
      <c r="AJ690">
        <v>0.0</v>
      </c>
      <c r="AK690" t="s">
        <v>116</v>
      </c>
      <c r="AL690">
        <v>2.0</v>
      </c>
      <c r="AM690">
        <v>5.0</v>
      </c>
      <c r="AN690" s="14">
        <v>30.0</v>
      </c>
      <c r="AO690" s="14" t="s">
        <v>3227</v>
      </c>
      <c r="AP690" t="s">
        <v>101</v>
      </c>
      <c r="AQ690" s="14">
        <v>7.0</v>
      </c>
      <c r="AR690" s="14" t="s">
        <v>484</v>
      </c>
      <c r="AS690" s="14" t="s">
        <v>3228</v>
      </c>
      <c r="AU690" s="14">
        <v>0.0</v>
      </c>
    </row>
    <row r="691">
      <c r="A691" s="14">
        <v>689.0</v>
      </c>
      <c r="B691">
        <v>1.0</v>
      </c>
      <c r="C691">
        <v>0.0</v>
      </c>
      <c r="D691">
        <v>0.0</v>
      </c>
      <c r="E691">
        <v>0.0</v>
      </c>
      <c r="F691">
        <v>1.0</v>
      </c>
      <c r="G691">
        <v>0.0</v>
      </c>
      <c r="H691" s="14">
        <v>35459.0</v>
      </c>
      <c r="I691" s="14">
        <v>21.0</v>
      </c>
      <c r="J691" s="14">
        <v>5.0</v>
      </c>
      <c r="K691" s="14">
        <v>8.0</v>
      </c>
      <c r="L691" s="14">
        <v>10.0</v>
      </c>
      <c r="M691" s="14">
        <v>5.0</v>
      </c>
      <c r="N691" s="14" t="s">
        <v>120</v>
      </c>
      <c r="O691" s="14">
        <v>0.0</v>
      </c>
      <c r="P691" s="14" t="s">
        <v>71</v>
      </c>
      <c r="R691" t="s">
        <v>71</v>
      </c>
      <c r="S691" t="s">
        <v>135</v>
      </c>
      <c r="T691" s="14">
        <v>0.0</v>
      </c>
      <c r="Z691" s="14" t="s">
        <v>236</v>
      </c>
      <c r="AA691">
        <v>0.0</v>
      </c>
      <c r="AB691">
        <v>0.0</v>
      </c>
      <c r="AC691">
        <v>0.0</v>
      </c>
      <c r="AD691">
        <v>0.0</v>
      </c>
      <c r="AE691">
        <v>0.0</v>
      </c>
      <c r="AF691">
        <v>1.0</v>
      </c>
      <c r="AG691">
        <v>0.0</v>
      </c>
      <c r="AH691">
        <v>0.0</v>
      </c>
      <c r="AI691">
        <v>0.0</v>
      </c>
      <c r="AJ691">
        <v>0.0</v>
      </c>
      <c r="AK691" t="s">
        <v>116</v>
      </c>
      <c r="AL691">
        <v>4.0</v>
      </c>
      <c r="AM691">
        <v>3.0</v>
      </c>
      <c r="AN691" s="14">
        <v>4.0</v>
      </c>
      <c r="AO691" s="14" t="s">
        <v>3229</v>
      </c>
      <c r="AP691" t="s">
        <v>101</v>
      </c>
      <c r="AQ691" s="14">
        <v>9.0</v>
      </c>
      <c r="AR691" s="14" t="s">
        <v>3230</v>
      </c>
      <c r="AS691" s="14" t="s">
        <v>3231</v>
      </c>
      <c r="AU691" s="14">
        <v>0.0</v>
      </c>
    </row>
    <row r="692">
      <c r="A692" s="14">
        <v>690.0</v>
      </c>
      <c r="B692">
        <v>0.0</v>
      </c>
      <c r="C692">
        <v>1.0</v>
      </c>
      <c r="D692">
        <v>0.0</v>
      </c>
      <c r="E692">
        <v>0.0</v>
      </c>
      <c r="F692">
        <v>1.0</v>
      </c>
      <c r="G692">
        <v>0.0</v>
      </c>
      <c r="H692" s="14">
        <v>30996.0</v>
      </c>
      <c r="I692" s="14">
        <v>33.0</v>
      </c>
      <c r="J692" s="14">
        <v>7.0</v>
      </c>
      <c r="K692" s="14">
        <v>10.0</v>
      </c>
      <c r="L692" s="14">
        <v>6.0</v>
      </c>
      <c r="M692" s="14">
        <v>10.0</v>
      </c>
      <c r="N692" s="14" t="s">
        <v>120</v>
      </c>
      <c r="O692" s="14">
        <v>0.0</v>
      </c>
      <c r="P692" s="14" t="s">
        <v>108</v>
      </c>
      <c r="R692" t="s">
        <v>108</v>
      </c>
      <c r="S692" t="s">
        <v>130</v>
      </c>
      <c r="T692" s="14">
        <v>1.0</v>
      </c>
      <c r="U692" t="s">
        <v>515</v>
      </c>
      <c r="V692" t="s">
        <v>147</v>
      </c>
      <c r="W692" t="s">
        <v>76</v>
      </c>
      <c r="X692" s="14">
        <v>6.0</v>
      </c>
      <c r="Z692" s="14" t="s">
        <v>96</v>
      </c>
      <c r="AA692">
        <v>0.0</v>
      </c>
      <c r="AB692">
        <v>0.0</v>
      </c>
      <c r="AC692">
        <v>0.0</v>
      </c>
      <c r="AD692">
        <v>0.0</v>
      </c>
      <c r="AE692">
        <v>0.0</v>
      </c>
      <c r="AF692">
        <v>1.0</v>
      </c>
      <c r="AG692">
        <v>0.0</v>
      </c>
      <c r="AH692">
        <v>0.0</v>
      </c>
      <c r="AI692">
        <v>0.0</v>
      </c>
      <c r="AJ692">
        <v>0.0</v>
      </c>
      <c r="AK692" t="s">
        <v>116</v>
      </c>
      <c r="AL692">
        <v>3.0</v>
      </c>
      <c r="AM692">
        <v>6.0</v>
      </c>
      <c r="AN692" s="14">
        <v>10.0</v>
      </c>
      <c r="AO692" s="14" t="s">
        <v>3232</v>
      </c>
      <c r="AP692" t="s">
        <v>101</v>
      </c>
      <c r="AQ692" s="14">
        <v>10.0</v>
      </c>
      <c r="AU692" s="14">
        <v>0.0</v>
      </c>
    </row>
    <row r="693" hidden="1">
      <c r="A693" s="14">
        <v>691.0</v>
      </c>
      <c r="B693">
        <v>0.0</v>
      </c>
      <c r="C693">
        <v>1.0</v>
      </c>
      <c r="D693">
        <v>0.0</v>
      </c>
      <c r="E693">
        <v>0.0</v>
      </c>
      <c r="F693">
        <v>0.0</v>
      </c>
      <c r="G693">
        <v>0.0</v>
      </c>
      <c r="H693" s="14">
        <v>28795.0</v>
      </c>
      <c r="I693" s="14">
        <v>39.0</v>
      </c>
      <c r="J693" s="14">
        <v>7.0</v>
      </c>
      <c r="K693" s="14">
        <v>180.0</v>
      </c>
      <c r="L693" s="14">
        <v>11.0</v>
      </c>
      <c r="M693" s="14">
        <v>3.0</v>
      </c>
      <c r="N693" s="14" t="s">
        <v>70</v>
      </c>
      <c r="O693" s="14">
        <v>0.0</v>
      </c>
      <c r="Q693" s="14" t="s">
        <v>3233</v>
      </c>
      <c r="R693" t="s">
        <v>3233</v>
      </c>
      <c r="S693" t="s">
        <v>130</v>
      </c>
      <c r="T693" s="14">
        <v>1.0</v>
      </c>
      <c r="U693" t="s">
        <v>224</v>
      </c>
      <c r="V693" t="s">
        <v>122</v>
      </c>
      <c r="W693" t="s">
        <v>333</v>
      </c>
      <c r="X693" s="14">
        <v>5.0</v>
      </c>
      <c r="Y693" s="14" t="s">
        <v>3234</v>
      </c>
      <c r="Z693" s="14" t="s">
        <v>114</v>
      </c>
      <c r="AA693">
        <v>0.0</v>
      </c>
      <c r="AB693">
        <v>0.0</v>
      </c>
      <c r="AC693">
        <v>0.0</v>
      </c>
      <c r="AD693">
        <v>0.0</v>
      </c>
      <c r="AE693">
        <v>0.0</v>
      </c>
      <c r="AF693">
        <v>0.0</v>
      </c>
      <c r="AG693">
        <v>0.0</v>
      </c>
      <c r="AH693">
        <v>0.0</v>
      </c>
      <c r="AI693">
        <v>1.0</v>
      </c>
      <c r="AJ693">
        <v>0.0</v>
      </c>
      <c r="AP693" t="s">
        <v>101</v>
      </c>
      <c r="AQ693" s="14">
        <v>7.0</v>
      </c>
      <c r="AR693" s="14" t="s">
        <v>3235</v>
      </c>
      <c r="AS693" s="14" t="s">
        <v>3236</v>
      </c>
      <c r="AU693" s="14">
        <v>1.0</v>
      </c>
    </row>
    <row r="694">
      <c r="A694" s="14">
        <v>692.0</v>
      </c>
      <c r="B694">
        <v>0.0</v>
      </c>
      <c r="C694">
        <v>1.0</v>
      </c>
      <c r="D694">
        <v>0.0</v>
      </c>
      <c r="E694">
        <v>0.0</v>
      </c>
      <c r="F694">
        <v>0.0</v>
      </c>
      <c r="G694">
        <v>0.0</v>
      </c>
      <c r="H694" s="14">
        <v>26256.0</v>
      </c>
      <c r="I694" s="14">
        <v>46.0</v>
      </c>
      <c r="J694" s="14">
        <v>8.0</v>
      </c>
      <c r="K694" s="14">
        <v>0.0</v>
      </c>
      <c r="L694" s="14">
        <v>12.0</v>
      </c>
      <c r="M694" s="14">
        <v>26.0</v>
      </c>
      <c r="N694" s="14" t="s">
        <v>192</v>
      </c>
      <c r="O694" s="14">
        <v>1.0</v>
      </c>
      <c r="T694" s="14">
        <v>1.0</v>
      </c>
      <c r="U694" t="s">
        <v>315</v>
      </c>
      <c r="V694" t="s">
        <v>111</v>
      </c>
      <c r="W694" t="s">
        <v>228</v>
      </c>
      <c r="X694" s="14">
        <v>7.0</v>
      </c>
      <c r="Y694" s="14" t="s">
        <v>3237</v>
      </c>
      <c r="Z694" s="14" t="s">
        <v>96</v>
      </c>
      <c r="AA694">
        <v>0.0</v>
      </c>
      <c r="AB694">
        <v>0.0</v>
      </c>
      <c r="AC694">
        <v>0.0</v>
      </c>
      <c r="AD694">
        <v>1.0</v>
      </c>
      <c r="AE694">
        <v>1.0</v>
      </c>
      <c r="AF694">
        <v>0.0</v>
      </c>
      <c r="AG694">
        <v>1.0</v>
      </c>
      <c r="AH694">
        <v>0.0</v>
      </c>
      <c r="AI694">
        <v>0.0</v>
      </c>
      <c r="AJ694">
        <v>0.0</v>
      </c>
      <c r="AK694" t="s">
        <v>79</v>
      </c>
      <c r="AL694">
        <v>6.0</v>
      </c>
      <c r="AM694">
        <v>2.0</v>
      </c>
      <c r="AN694" s="14">
        <v>8.0</v>
      </c>
      <c r="AO694" s="14" t="s">
        <v>3238</v>
      </c>
      <c r="AP694" t="s">
        <v>3239</v>
      </c>
      <c r="AQ694" s="14">
        <v>10.0</v>
      </c>
      <c r="AR694" s="14" t="s">
        <v>3240</v>
      </c>
      <c r="AS694" s="14" t="s">
        <v>3241</v>
      </c>
      <c r="AT694" s="14" t="s">
        <v>3242</v>
      </c>
      <c r="AU694" s="14">
        <v>1.0</v>
      </c>
    </row>
    <row r="695">
      <c r="A695" s="14">
        <v>693.0</v>
      </c>
      <c r="B695">
        <v>0.0</v>
      </c>
      <c r="C695">
        <v>1.0</v>
      </c>
      <c r="D695">
        <v>0.0</v>
      </c>
      <c r="E695">
        <v>0.0</v>
      </c>
      <c r="F695">
        <v>1.0</v>
      </c>
      <c r="G695">
        <v>0.0</v>
      </c>
      <c r="H695" s="14">
        <v>23641.0</v>
      </c>
      <c r="I695" s="14">
        <v>53.0</v>
      </c>
      <c r="J695" s="14">
        <v>7.0</v>
      </c>
      <c r="K695" s="14">
        <v>50.0</v>
      </c>
      <c r="L695" s="14">
        <v>8.0</v>
      </c>
      <c r="M695" s="14">
        <v>5.0</v>
      </c>
      <c r="N695" s="14" t="s">
        <v>106</v>
      </c>
      <c r="O695" s="14">
        <v>1.0</v>
      </c>
      <c r="T695" s="14">
        <v>1.0</v>
      </c>
      <c r="U695" t="s">
        <v>11</v>
      </c>
      <c r="V695" t="s">
        <v>147</v>
      </c>
      <c r="W695" t="s">
        <v>1010</v>
      </c>
      <c r="X695" s="14">
        <v>30.0</v>
      </c>
      <c r="Y695" s="14" t="s">
        <v>3243</v>
      </c>
      <c r="Z695" s="14" t="s">
        <v>78</v>
      </c>
      <c r="AA695">
        <v>0.0</v>
      </c>
      <c r="AB695">
        <v>0.0</v>
      </c>
      <c r="AC695">
        <v>0.0</v>
      </c>
      <c r="AD695">
        <v>0.0</v>
      </c>
      <c r="AE695">
        <v>0.0</v>
      </c>
      <c r="AF695">
        <v>1.0</v>
      </c>
      <c r="AG695">
        <v>0.0</v>
      </c>
      <c r="AH695">
        <v>0.0</v>
      </c>
      <c r="AI695">
        <v>0.0</v>
      </c>
      <c r="AJ695">
        <v>0.0</v>
      </c>
      <c r="AK695" t="s">
        <v>97</v>
      </c>
      <c r="AL695">
        <v>6.0</v>
      </c>
      <c r="AM695">
        <v>6.0</v>
      </c>
      <c r="AN695" s="14">
        <v>20.0</v>
      </c>
      <c r="AO695" s="14" t="s">
        <v>3244</v>
      </c>
      <c r="AP695" t="s">
        <v>3245</v>
      </c>
      <c r="AQ695" s="14">
        <v>7.0</v>
      </c>
      <c r="AR695" s="14" t="s">
        <v>3246</v>
      </c>
      <c r="AS695" s="14" t="s">
        <v>3247</v>
      </c>
      <c r="AU695" s="14">
        <v>0.0</v>
      </c>
    </row>
    <row r="696">
      <c r="A696" s="14">
        <v>694.0</v>
      </c>
      <c r="B696">
        <v>0.0</v>
      </c>
      <c r="C696">
        <v>1.0</v>
      </c>
      <c r="D696">
        <v>0.0</v>
      </c>
      <c r="E696">
        <v>0.0</v>
      </c>
      <c r="F696">
        <v>0.0</v>
      </c>
      <c r="G696">
        <v>0.0</v>
      </c>
      <c r="H696" s="14">
        <v>31131.0</v>
      </c>
      <c r="I696" s="14">
        <v>33.0</v>
      </c>
      <c r="J696" s="14">
        <v>6.0</v>
      </c>
      <c r="K696" s="14">
        <v>60.0</v>
      </c>
      <c r="L696" s="14">
        <v>12.0</v>
      </c>
      <c r="M696" s="14">
        <v>6.0</v>
      </c>
      <c r="N696" s="14" t="s">
        <v>120</v>
      </c>
      <c r="O696" s="14">
        <v>1.0</v>
      </c>
      <c r="T696" s="14">
        <v>1.0</v>
      </c>
      <c r="U696" t="s">
        <v>206</v>
      </c>
      <c r="V696" t="s">
        <v>485</v>
      </c>
      <c r="W696" t="s">
        <v>3248</v>
      </c>
      <c r="X696" s="14">
        <v>9.0</v>
      </c>
      <c r="Y696" s="14" t="s">
        <v>3249</v>
      </c>
      <c r="Z696" s="14" t="s">
        <v>78</v>
      </c>
      <c r="AA696">
        <v>0.0</v>
      </c>
      <c r="AB696">
        <v>0.0</v>
      </c>
      <c r="AC696">
        <v>0.0</v>
      </c>
      <c r="AD696">
        <v>0.0</v>
      </c>
      <c r="AE696">
        <v>0.0</v>
      </c>
      <c r="AF696">
        <v>1.0</v>
      </c>
      <c r="AG696">
        <v>0.0</v>
      </c>
      <c r="AH696">
        <v>0.0</v>
      </c>
      <c r="AI696">
        <v>0.0</v>
      </c>
      <c r="AJ696">
        <v>0.0</v>
      </c>
      <c r="AK696" t="s">
        <v>79</v>
      </c>
      <c r="AL696">
        <v>5.0</v>
      </c>
      <c r="AM696">
        <v>6.0</v>
      </c>
      <c r="AN696" s="14">
        <v>30.0</v>
      </c>
      <c r="AO696" s="14" t="s">
        <v>3250</v>
      </c>
      <c r="AP696" t="s">
        <v>101</v>
      </c>
      <c r="AQ696" s="14">
        <v>10.0</v>
      </c>
      <c r="AR696" s="14" t="s">
        <v>3251</v>
      </c>
      <c r="AS696" s="14" t="s">
        <v>3252</v>
      </c>
      <c r="AT696" s="14" t="s">
        <v>3253</v>
      </c>
      <c r="AU696" s="14">
        <v>1.0</v>
      </c>
    </row>
    <row r="697">
      <c r="A697" s="14">
        <v>695.0</v>
      </c>
      <c r="B697">
        <v>1.0</v>
      </c>
      <c r="C697">
        <v>0.0</v>
      </c>
      <c r="D697">
        <v>0.0</v>
      </c>
      <c r="E697">
        <v>0.0</v>
      </c>
      <c r="F697">
        <v>1.0</v>
      </c>
      <c r="G697">
        <v>0.0</v>
      </c>
      <c r="H697" s="14">
        <v>28207.0</v>
      </c>
      <c r="I697" s="14">
        <v>41.0</v>
      </c>
      <c r="J697" s="14">
        <v>7.0</v>
      </c>
      <c r="K697" s="14">
        <v>45.0</v>
      </c>
      <c r="L697" s="14">
        <v>10.0</v>
      </c>
      <c r="M697" s="14">
        <v>6.0</v>
      </c>
      <c r="N697" s="14" t="s">
        <v>327</v>
      </c>
      <c r="O697" s="14">
        <v>1.0</v>
      </c>
      <c r="T697" s="14">
        <v>1.0</v>
      </c>
      <c r="U697" t="s">
        <v>74</v>
      </c>
      <c r="V697" t="s">
        <v>75</v>
      </c>
      <c r="W697" t="s">
        <v>123</v>
      </c>
      <c r="X697" s="14">
        <v>17.0</v>
      </c>
      <c r="Y697" s="14" t="s">
        <v>3254</v>
      </c>
      <c r="Z697" s="14" t="s">
        <v>114</v>
      </c>
      <c r="AA697">
        <v>0.0</v>
      </c>
      <c r="AB697">
        <v>0.0</v>
      </c>
      <c r="AC697">
        <v>0.0</v>
      </c>
      <c r="AD697">
        <v>0.0</v>
      </c>
      <c r="AE697">
        <v>1.0</v>
      </c>
      <c r="AF697">
        <v>0.0</v>
      </c>
      <c r="AG697">
        <v>0.0</v>
      </c>
      <c r="AH697">
        <v>0.0</v>
      </c>
      <c r="AI697">
        <v>0.0</v>
      </c>
      <c r="AJ697">
        <v>0.0</v>
      </c>
      <c r="AK697" t="s">
        <v>79</v>
      </c>
      <c r="AL697">
        <v>6.0</v>
      </c>
      <c r="AM697">
        <v>6.0</v>
      </c>
      <c r="AN697" s="14">
        <v>6.0</v>
      </c>
      <c r="AO697" s="14" t="s">
        <v>3255</v>
      </c>
      <c r="AP697" t="s">
        <v>101</v>
      </c>
      <c r="AQ697" s="14">
        <v>10.0</v>
      </c>
      <c r="AR697" s="14" t="s">
        <v>3256</v>
      </c>
      <c r="AS697" s="14" t="s">
        <v>3257</v>
      </c>
      <c r="AT697" s="14" t="s">
        <v>3258</v>
      </c>
      <c r="AU697" s="14">
        <v>1.0</v>
      </c>
    </row>
    <row r="698">
      <c r="A698" s="14">
        <v>696.0</v>
      </c>
      <c r="B698">
        <v>1.0</v>
      </c>
      <c r="C698">
        <v>1.0</v>
      </c>
      <c r="D698">
        <v>0.0</v>
      </c>
      <c r="E698">
        <v>1.0</v>
      </c>
      <c r="F698">
        <v>1.0</v>
      </c>
      <c r="G698">
        <v>0.0</v>
      </c>
      <c r="H698" s="14">
        <v>27646.0</v>
      </c>
      <c r="I698" s="14">
        <v>42.0</v>
      </c>
      <c r="J698" s="14">
        <v>6.0</v>
      </c>
      <c r="K698" s="14">
        <v>60.0</v>
      </c>
      <c r="L698" s="14">
        <v>6.0</v>
      </c>
      <c r="M698" s="14">
        <v>3.0</v>
      </c>
      <c r="N698" s="14" t="s">
        <v>291</v>
      </c>
      <c r="O698" s="14">
        <v>0.0</v>
      </c>
      <c r="P698" s="14" t="s">
        <v>71</v>
      </c>
      <c r="R698" t="s">
        <v>71</v>
      </c>
      <c r="S698" t="s">
        <v>130</v>
      </c>
      <c r="T698" s="14">
        <v>1.0</v>
      </c>
      <c r="U698" t="s">
        <v>35</v>
      </c>
      <c r="V698" t="s">
        <v>111</v>
      </c>
      <c r="W698" t="s">
        <v>3259</v>
      </c>
      <c r="X698" s="14">
        <v>4.0</v>
      </c>
      <c r="Y698" s="14" t="s">
        <v>3260</v>
      </c>
      <c r="Z698" s="14" t="s">
        <v>1229</v>
      </c>
      <c r="AA698">
        <v>0.0</v>
      </c>
      <c r="AB698">
        <v>0.0</v>
      </c>
      <c r="AC698">
        <v>1.0</v>
      </c>
      <c r="AD698">
        <v>0.0</v>
      </c>
      <c r="AE698">
        <v>0.0</v>
      </c>
      <c r="AF698">
        <v>0.0</v>
      </c>
      <c r="AG698">
        <v>0.0</v>
      </c>
      <c r="AH698">
        <v>0.0</v>
      </c>
      <c r="AI698">
        <v>0.0</v>
      </c>
      <c r="AJ698">
        <v>0.0</v>
      </c>
      <c r="AK698" t="s">
        <v>97</v>
      </c>
      <c r="AL698">
        <v>5.0</v>
      </c>
      <c r="AM698">
        <v>5.0</v>
      </c>
      <c r="AN698" s="14">
        <v>12.0</v>
      </c>
      <c r="AO698" s="14" t="s">
        <v>3261</v>
      </c>
      <c r="AP698" t="s">
        <v>101</v>
      </c>
      <c r="AQ698" s="14">
        <v>10.0</v>
      </c>
      <c r="AR698" s="14" t="s">
        <v>41</v>
      </c>
      <c r="AS698" s="14" t="s">
        <v>3262</v>
      </c>
      <c r="AT698" s="14" t="s">
        <v>3263</v>
      </c>
      <c r="AU698" s="14">
        <v>0.0</v>
      </c>
    </row>
    <row r="699">
      <c r="A699" s="14">
        <v>697.0</v>
      </c>
      <c r="B699">
        <v>0.0</v>
      </c>
      <c r="C699">
        <v>0.0</v>
      </c>
      <c r="D699">
        <v>0.0</v>
      </c>
      <c r="E699">
        <v>0.0</v>
      </c>
      <c r="F699">
        <v>1.0</v>
      </c>
      <c r="G699">
        <v>0.0</v>
      </c>
      <c r="H699" s="14">
        <v>30727.0</v>
      </c>
      <c r="I699" s="14">
        <v>34.0</v>
      </c>
      <c r="J699" s="14">
        <v>7.0</v>
      </c>
      <c r="K699" s="14">
        <v>90.0</v>
      </c>
      <c r="L699" s="14">
        <v>14.0</v>
      </c>
      <c r="M699" s="14">
        <v>2.0</v>
      </c>
      <c r="N699" s="14" t="s">
        <v>405</v>
      </c>
      <c r="O699" s="14">
        <v>1.0</v>
      </c>
      <c r="T699" s="14">
        <v>1.0</v>
      </c>
      <c r="U699" t="s">
        <v>315</v>
      </c>
      <c r="V699" t="s">
        <v>361</v>
      </c>
      <c r="W699" t="s">
        <v>123</v>
      </c>
      <c r="X699" s="14">
        <v>8.0</v>
      </c>
      <c r="Y699" s="14" t="s">
        <v>3264</v>
      </c>
      <c r="Z699" s="14" t="s">
        <v>114</v>
      </c>
      <c r="AA699">
        <v>0.0</v>
      </c>
      <c r="AB699">
        <v>0.0</v>
      </c>
      <c r="AC699">
        <v>0.0</v>
      </c>
      <c r="AD699">
        <v>0.0</v>
      </c>
      <c r="AE699">
        <v>1.0</v>
      </c>
      <c r="AF699">
        <v>0.0</v>
      </c>
      <c r="AG699">
        <v>0.0</v>
      </c>
      <c r="AH699">
        <v>0.0</v>
      </c>
      <c r="AI699">
        <v>0.0</v>
      </c>
      <c r="AJ699">
        <v>0.0</v>
      </c>
      <c r="AK699" t="s">
        <v>97</v>
      </c>
      <c r="AL699">
        <v>3.0</v>
      </c>
      <c r="AM699">
        <v>1.0</v>
      </c>
      <c r="AN699" s="14">
        <v>15.0</v>
      </c>
      <c r="AO699" s="14" t="s">
        <v>3265</v>
      </c>
      <c r="AP699" t="s">
        <v>3266</v>
      </c>
      <c r="AQ699" s="14">
        <v>8.0</v>
      </c>
      <c r="AR699" s="14" t="s">
        <v>3267</v>
      </c>
      <c r="AT699" s="14" t="s">
        <v>3268</v>
      </c>
      <c r="AU699" s="14">
        <v>0.0</v>
      </c>
    </row>
    <row r="700">
      <c r="A700" s="14">
        <v>698.0</v>
      </c>
      <c r="B700">
        <v>1.0</v>
      </c>
      <c r="C700">
        <v>0.0</v>
      </c>
      <c r="D700">
        <v>0.0</v>
      </c>
      <c r="E700">
        <v>0.0</v>
      </c>
      <c r="F700">
        <v>0.0</v>
      </c>
      <c r="G700">
        <v>0.0</v>
      </c>
      <c r="H700" s="14">
        <v>28413.0</v>
      </c>
      <c r="I700" s="14">
        <v>40.0</v>
      </c>
      <c r="J700" s="14">
        <v>5.0</v>
      </c>
      <c r="K700" s="14">
        <v>150.0</v>
      </c>
      <c r="L700" s="14">
        <v>6.0</v>
      </c>
      <c r="M700" s="14">
        <v>1.0</v>
      </c>
      <c r="N700" s="14" t="s">
        <v>70</v>
      </c>
      <c r="O700" s="14">
        <v>1.0</v>
      </c>
      <c r="T700" s="14">
        <v>1.0</v>
      </c>
      <c r="U700" t="s">
        <v>206</v>
      </c>
      <c r="V700" t="s">
        <v>122</v>
      </c>
      <c r="W700" t="s">
        <v>123</v>
      </c>
      <c r="X700" s="14">
        <v>19.0</v>
      </c>
      <c r="Y700" s="14" t="s">
        <v>3269</v>
      </c>
      <c r="Z700" s="14" t="s">
        <v>78</v>
      </c>
      <c r="AA700">
        <v>0.0</v>
      </c>
      <c r="AB700">
        <v>0.0</v>
      </c>
      <c r="AC700">
        <v>0.0</v>
      </c>
      <c r="AD700">
        <v>0.0</v>
      </c>
      <c r="AE700">
        <v>1.0</v>
      </c>
      <c r="AF700">
        <v>1.0</v>
      </c>
      <c r="AG700">
        <v>0.0</v>
      </c>
      <c r="AH700">
        <v>0.0</v>
      </c>
      <c r="AI700">
        <v>0.0</v>
      </c>
      <c r="AJ700">
        <v>0.0</v>
      </c>
      <c r="AK700" t="s">
        <v>79</v>
      </c>
      <c r="AL700">
        <v>6.0</v>
      </c>
      <c r="AM700">
        <v>6.0</v>
      </c>
      <c r="AN700" s="14">
        <v>4.0</v>
      </c>
      <c r="AO700" s="14" t="s">
        <v>3270</v>
      </c>
      <c r="AP700" t="s">
        <v>101</v>
      </c>
      <c r="AQ700" s="14">
        <v>10.0</v>
      </c>
      <c r="AR700" s="14" t="s">
        <v>3271</v>
      </c>
      <c r="AS700" s="14" t="s">
        <v>3272</v>
      </c>
      <c r="AT700" s="14" t="s">
        <v>3273</v>
      </c>
      <c r="AU700" s="14">
        <v>1.0</v>
      </c>
    </row>
    <row r="701">
      <c r="A701" s="14">
        <v>699.0</v>
      </c>
      <c r="B701">
        <v>1.0</v>
      </c>
      <c r="C701">
        <v>0.0</v>
      </c>
      <c r="D701">
        <v>0.0</v>
      </c>
      <c r="E701">
        <v>0.0</v>
      </c>
      <c r="F701">
        <v>0.0</v>
      </c>
      <c r="G701">
        <v>0.0</v>
      </c>
      <c r="H701" s="14">
        <v>26235.0</v>
      </c>
      <c r="I701" s="14">
        <v>46.0</v>
      </c>
      <c r="J701" s="14">
        <v>8.0</v>
      </c>
      <c r="K701" s="14">
        <v>40.0</v>
      </c>
      <c r="L701" s="14">
        <v>10.0</v>
      </c>
      <c r="M701" s="14">
        <v>6.0</v>
      </c>
      <c r="N701" s="14" t="s">
        <v>134</v>
      </c>
      <c r="O701" s="14">
        <v>0.0</v>
      </c>
      <c r="P701" s="14" t="s">
        <v>89</v>
      </c>
      <c r="R701" t="s">
        <v>89</v>
      </c>
      <c r="S701" t="s">
        <v>90</v>
      </c>
      <c r="T701" s="14">
        <v>1.0</v>
      </c>
      <c r="U701" t="s">
        <v>110</v>
      </c>
      <c r="V701" t="s">
        <v>75</v>
      </c>
      <c r="W701" t="s">
        <v>3274</v>
      </c>
      <c r="X701" s="14">
        <v>5.0</v>
      </c>
      <c r="Y701" s="14" t="s">
        <v>3275</v>
      </c>
      <c r="Z701" s="14" t="s">
        <v>96</v>
      </c>
      <c r="AA701">
        <v>0.0</v>
      </c>
      <c r="AB701">
        <v>0.0</v>
      </c>
      <c r="AC701">
        <v>1.0</v>
      </c>
      <c r="AD701">
        <v>0.0</v>
      </c>
      <c r="AE701">
        <v>0.0</v>
      </c>
      <c r="AF701">
        <v>0.0</v>
      </c>
      <c r="AG701">
        <v>0.0</v>
      </c>
      <c r="AH701">
        <v>0.0</v>
      </c>
      <c r="AI701">
        <v>0.0</v>
      </c>
      <c r="AJ701">
        <v>0.0</v>
      </c>
      <c r="AK701" t="s">
        <v>116</v>
      </c>
      <c r="AL701">
        <v>12.0</v>
      </c>
      <c r="AM701">
        <v>6.0</v>
      </c>
      <c r="AN701" s="14">
        <v>20.0</v>
      </c>
      <c r="AO701" s="14" t="s">
        <v>3276</v>
      </c>
      <c r="AP701" t="s">
        <v>101</v>
      </c>
      <c r="AQ701" s="14">
        <v>9.0</v>
      </c>
      <c r="AR701" s="14" t="s">
        <v>3277</v>
      </c>
      <c r="AS701" s="14" t="s">
        <v>3278</v>
      </c>
      <c r="AU701" s="14">
        <v>1.0</v>
      </c>
    </row>
    <row r="702">
      <c r="A702" s="14">
        <v>700.0</v>
      </c>
      <c r="B702">
        <v>1.0</v>
      </c>
      <c r="C702">
        <v>1.0</v>
      </c>
      <c r="D702">
        <v>0.0</v>
      </c>
      <c r="E702">
        <v>0.0</v>
      </c>
      <c r="F702">
        <v>1.0</v>
      </c>
      <c r="G702">
        <v>0.0</v>
      </c>
      <c r="H702" s="14">
        <v>24168.0</v>
      </c>
      <c r="I702" s="14">
        <v>52.0</v>
      </c>
      <c r="J702" s="14">
        <v>7.0</v>
      </c>
      <c r="K702" s="14">
        <v>180.0</v>
      </c>
      <c r="L702" s="14">
        <v>12.0</v>
      </c>
      <c r="M702" s="14">
        <v>10.0</v>
      </c>
      <c r="N702" s="14" t="s">
        <v>120</v>
      </c>
      <c r="O702" s="14">
        <v>0.0</v>
      </c>
      <c r="P702" s="14" t="s">
        <v>129</v>
      </c>
      <c r="R702" t="s">
        <v>129</v>
      </c>
      <c r="S702" t="s">
        <v>135</v>
      </c>
      <c r="T702" s="14">
        <v>1.0</v>
      </c>
      <c r="U702" t="s">
        <v>74</v>
      </c>
      <c r="V702" t="s">
        <v>111</v>
      </c>
      <c r="W702" t="s">
        <v>138</v>
      </c>
      <c r="X702" s="14">
        <v>25.0</v>
      </c>
      <c r="Z702" s="14" t="s">
        <v>114</v>
      </c>
      <c r="AA702">
        <v>0.0</v>
      </c>
      <c r="AB702">
        <v>0.0</v>
      </c>
      <c r="AC702">
        <v>0.0</v>
      </c>
      <c r="AD702">
        <v>1.0</v>
      </c>
      <c r="AE702">
        <v>0.0</v>
      </c>
      <c r="AF702">
        <v>0.0</v>
      </c>
      <c r="AG702">
        <v>0.0</v>
      </c>
      <c r="AH702">
        <v>0.0</v>
      </c>
      <c r="AI702">
        <v>0.0</v>
      </c>
      <c r="AJ702">
        <v>0.0</v>
      </c>
      <c r="AK702" t="s">
        <v>116</v>
      </c>
      <c r="AL702">
        <v>6.0</v>
      </c>
      <c r="AM702">
        <v>5.0</v>
      </c>
      <c r="AN702" s="14">
        <v>260.0</v>
      </c>
      <c r="AO702" s="14" t="s">
        <v>3279</v>
      </c>
      <c r="AP702" t="s">
        <v>101</v>
      </c>
      <c r="AQ702" s="14">
        <v>9.0</v>
      </c>
      <c r="AR702" s="14" t="s">
        <v>3280</v>
      </c>
      <c r="AT702" s="14" t="s">
        <v>3281</v>
      </c>
      <c r="AU702" s="14">
        <v>0.0</v>
      </c>
    </row>
    <row r="703">
      <c r="A703" s="14">
        <v>701.0</v>
      </c>
      <c r="B703">
        <v>1.0</v>
      </c>
      <c r="C703">
        <v>0.0</v>
      </c>
      <c r="D703">
        <v>0.0</v>
      </c>
      <c r="E703">
        <v>1.0</v>
      </c>
      <c r="F703">
        <v>1.0</v>
      </c>
      <c r="G703">
        <v>0.0</v>
      </c>
      <c r="H703" s="14">
        <v>33512.0</v>
      </c>
      <c r="I703" s="14">
        <v>26.0</v>
      </c>
      <c r="J703" s="14">
        <v>8.0</v>
      </c>
      <c r="K703" s="14">
        <v>30.0</v>
      </c>
      <c r="L703" s="14">
        <v>10.0</v>
      </c>
      <c r="M703" s="14">
        <v>18.0</v>
      </c>
      <c r="N703" s="14" t="s">
        <v>87</v>
      </c>
      <c r="O703" s="14">
        <v>1.0</v>
      </c>
      <c r="T703" s="14">
        <v>0.0</v>
      </c>
      <c r="Z703" s="14" t="s">
        <v>114</v>
      </c>
      <c r="AA703">
        <v>0.0</v>
      </c>
      <c r="AB703">
        <v>0.0</v>
      </c>
      <c r="AC703">
        <v>0.0</v>
      </c>
      <c r="AD703">
        <v>1.0</v>
      </c>
      <c r="AE703">
        <v>0.0</v>
      </c>
      <c r="AF703">
        <v>0.0</v>
      </c>
      <c r="AG703">
        <v>0.0</v>
      </c>
      <c r="AH703">
        <v>0.0</v>
      </c>
      <c r="AI703">
        <v>0.0</v>
      </c>
      <c r="AJ703">
        <v>0.0</v>
      </c>
      <c r="AK703" t="s">
        <v>116</v>
      </c>
      <c r="AL703">
        <v>12.0</v>
      </c>
      <c r="AM703">
        <v>12.0</v>
      </c>
      <c r="AN703" s="14">
        <v>30.0</v>
      </c>
      <c r="AO703" s="14" t="s">
        <v>3282</v>
      </c>
      <c r="AP703" t="s">
        <v>101</v>
      </c>
      <c r="AQ703" s="14">
        <v>8.0</v>
      </c>
      <c r="AR703" s="14" t="s">
        <v>3283</v>
      </c>
      <c r="AS703" s="14" t="s">
        <v>3284</v>
      </c>
      <c r="AU703" s="14">
        <v>0.0</v>
      </c>
    </row>
    <row r="704">
      <c r="A704" s="14">
        <v>702.0</v>
      </c>
      <c r="B704">
        <v>1.0</v>
      </c>
      <c r="C704">
        <v>1.0</v>
      </c>
      <c r="D704">
        <v>0.0</v>
      </c>
      <c r="E704">
        <v>0.0</v>
      </c>
      <c r="F704">
        <v>0.0</v>
      </c>
      <c r="G704">
        <v>0.0</v>
      </c>
      <c r="H704" s="14">
        <v>26021.0</v>
      </c>
      <c r="I704" s="14">
        <v>47.0</v>
      </c>
      <c r="J704" s="14">
        <v>7.0</v>
      </c>
      <c r="K704" s="14">
        <v>30.0</v>
      </c>
      <c r="L704" s="14">
        <v>6.0</v>
      </c>
      <c r="M704" s="14">
        <v>3.0</v>
      </c>
      <c r="N704" s="14" t="s">
        <v>70</v>
      </c>
      <c r="O704" s="14">
        <v>1.0</v>
      </c>
      <c r="T704" s="14">
        <v>1.0</v>
      </c>
      <c r="U704" t="s">
        <v>224</v>
      </c>
      <c r="V704" t="s">
        <v>111</v>
      </c>
      <c r="W704" t="s">
        <v>123</v>
      </c>
      <c r="X704" s="14">
        <v>12.0</v>
      </c>
      <c r="Y704" s="14" t="s">
        <v>3285</v>
      </c>
      <c r="Z704" s="14" t="s">
        <v>96</v>
      </c>
      <c r="AA704">
        <v>0.0</v>
      </c>
      <c r="AB704">
        <v>0.0</v>
      </c>
      <c r="AC704">
        <v>0.0</v>
      </c>
      <c r="AD704">
        <v>0.0</v>
      </c>
      <c r="AE704">
        <v>0.0</v>
      </c>
      <c r="AF704">
        <v>1.0</v>
      </c>
      <c r="AG704">
        <v>0.0</v>
      </c>
      <c r="AH704">
        <v>0.0</v>
      </c>
      <c r="AI704">
        <v>0.0</v>
      </c>
      <c r="AJ704">
        <v>0.0</v>
      </c>
      <c r="AK704" t="s">
        <v>97</v>
      </c>
      <c r="AL704">
        <v>10.0</v>
      </c>
      <c r="AM704">
        <v>5.0</v>
      </c>
      <c r="AN704" s="14">
        <v>10.0</v>
      </c>
      <c r="AO704" s="14" t="s">
        <v>3286</v>
      </c>
      <c r="AP704" t="s">
        <v>3287</v>
      </c>
      <c r="AQ704" s="14">
        <v>10.0</v>
      </c>
      <c r="AR704" s="14" t="s">
        <v>3288</v>
      </c>
      <c r="AS704" s="14" t="s">
        <v>3289</v>
      </c>
      <c r="AT704" s="14" t="s">
        <v>3290</v>
      </c>
      <c r="AU704" s="14">
        <v>1.0</v>
      </c>
    </row>
    <row r="705">
      <c r="A705" s="14">
        <v>703.0</v>
      </c>
      <c r="B705">
        <v>1.0</v>
      </c>
      <c r="C705">
        <v>0.0</v>
      </c>
      <c r="D705">
        <v>0.0</v>
      </c>
      <c r="E705">
        <v>0.0</v>
      </c>
      <c r="F705">
        <v>1.0</v>
      </c>
      <c r="G705">
        <v>0.0</v>
      </c>
      <c r="H705" s="14">
        <v>33040.0</v>
      </c>
      <c r="I705" s="14">
        <v>28.0</v>
      </c>
      <c r="J705" s="14">
        <v>6.0</v>
      </c>
      <c r="K705" s="14">
        <v>50.0</v>
      </c>
      <c r="L705" s="14">
        <v>10.0</v>
      </c>
      <c r="M705" s="14">
        <v>3.0</v>
      </c>
      <c r="N705" s="14" t="s">
        <v>327</v>
      </c>
      <c r="O705" s="14">
        <v>1.0</v>
      </c>
      <c r="T705" s="14">
        <v>0.0</v>
      </c>
      <c r="Z705" s="14" t="s">
        <v>114</v>
      </c>
      <c r="AA705">
        <v>0.0</v>
      </c>
      <c r="AB705">
        <v>0.0</v>
      </c>
      <c r="AC705">
        <v>1.0</v>
      </c>
      <c r="AD705">
        <v>0.0</v>
      </c>
      <c r="AE705">
        <v>0.0</v>
      </c>
      <c r="AF705">
        <v>1.0</v>
      </c>
      <c r="AG705">
        <v>0.0</v>
      </c>
      <c r="AH705">
        <v>0.0</v>
      </c>
      <c r="AI705">
        <v>0.0</v>
      </c>
      <c r="AJ705">
        <v>0.0</v>
      </c>
      <c r="AK705" t="s">
        <v>116</v>
      </c>
      <c r="AL705">
        <v>6.0</v>
      </c>
      <c r="AM705">
        <v>4.0</v>
      </c>
      <c r="AN705" s="14">
        <v>100.0</v>
      </c>
      <c r="AO705" s="14" t="s">
        <v>3291</v>
      </c>
      <c r="AP705" t="s">
        <v>84</v>
      </c>
      <c r="AQ705" s="14">
        <v>8.0</v>
      </c>
      <c r="AR705" s="14" t="s">
        <v>3292</v>
      </c>
      <c r="AT705" s="14" t="s">
        <v>3293</v>
      </c>
      <c r="AU705" s="14">
        <v>1.0</v>
      </c>
    </row>
    <row r="706">
      <c r="A706" s="14">
        <v>704.0</v>
      </c>
      <c r="B706">
        <v>1.0</v>
      </c>
      <c r="C706">
        <v>0.0</v>
      </c>
      <c r="D706">
        <v>0.0</v>
      </c>
      <c r="E706">
        <v>0.0</v>
      </c>
      <c r="F706">
        <v>0.0</v>
      </c>
      <c r="G706">
        <v>0.0</v>
      </c>
      <c r="H706" s="14">
        <v>33530.0</v>
      </c>
      <c r="I706" s="14">
        <v>26.0</v>
      </c>
      <c r="J706" s="14">
        <v>6.0</v>
      </c>
      <c r="K706" s="14">
        <v>60.0</v>
      </c>
      <c r="L706" s="14">
        <v>4.0</v>
      </c>
      <c r="M706" s="14">
        <v>5.0</v>
      </c>
      <c r="N706" s="14" t="s">
        <v>120</v>
      </c>
      <c r="O706" s="14">
        <v>1.0</v>
      </c>
      <c r="T706" s="14">
        <v>1.0</v>
      </c>
      <c r="U706" t="s">
        <v>11</v>
      </c>
      <c r="V706" t="s">
        <v>147</v>
      </c>
      <c r="W706" t="s">
        <v>684</v>
      </c>
      <c r="X706" s="14">
        <v>0.0</v>
      </c>
      <c r="Y706" s="14" t="s">
        <v>3294</v>
      </c>
      <c r="Z706" s="14" t="s">
        <v>114</v>
      </c>
      <c r="AA706">
        <v>0.0</v>
      </c>
      <c r="AB706">
        <v>0.0</v>
      </c>
      <c r="AC706">
        <v>0.0</v>
      </c>
      <c r="AD706">
        <v>0.0</v>
      </c>
      <c r="AE706">
        <v>0.0</v>
      </c>
      <c r="AF706">
        <v>1.0</v>
      </c>
      <c r="AG706">
        <v>0.0</v>
      </c>
      <c r="AH706">
        <v>0.0</v>
      </c>
      <c r="AI706">
        <v>0.0</v>
      </c>
      <c r="AJ706">
        <v>0.0</v>
      </c>
      <c r="AK706" t="s">
        <v>116</v>
      </c>
      <c r="AL706">
        <v>6.0</v>
      </c>
      <c r="AM706">
        <v>6.0</v>
      </c>
      <c r="AN706" s="14">
        <v>4.0</v>
      </c>
      <c r="AO706" s="14" t="s">
        <v>3295</v>
      </c>
      <c r="AP706" t="s">
        <v>101</v>
      </c>
      <c r="AQ706" s="14">
        <v>7.0</v>
      </c>
      <c r="AR706" s="14" t="s">
        <v>3296</v>
      </c>
      <c r="AS706" s="14" t="s">
        <v>3297</v>
      </c>
      <c r="AT706" s="14" t="s">
        <v>3298</v>
      </c>
      <c r="AU706" s="14">
        <v>1.0</v>
      </c>
    </row>
    <row r="707">
      <c r="A707" s="14">
        <v>705.0</v>
      </c>
      <c r="B707">
        <v>0.0</v>
      </c>
      <c r="C707">
        <v>1.0</v>
      </c>
      <c r="D707">
        <v>0.0</v>
      </c>
      <c r="E707">
        <v>0.0</v>
      </c>
      <c r="F707">
        <v>0.0</v>
      </c>
      <c r="G707">
        <v>0.0</v>
      </c>
      <c r="H707" s="14">
        <v>29873.0</v>
      </c>
      <c r="I707" s="14">
        <v>36.0</v>
      </c>
      <c r="J707" s="14">
        <v>6.0</v>
      </c>
      <c r="K707" s="14">
        <v>90.0</v>
      </c>
      <c r="L707" s="14">
        <v>16.0</v>
      </c>
      <c r="M707" s="14">
        <v>50.0</v>
      </c>
      <c r="N707" s="14" t="s">
        <v>291</v>
      </c>
      <c r="O707" s="14">
        <v>1.0</v>
      </c>
      <c r="T707" s="14">
        <v>1.0</v>
      </c>
      <c r="U707" t="s">
        <v>195</v>
      </c>
      <c r="V707" t="s">
        <v>173</v>
      </c>
      <c r="W707" t="s">
        <v>684</v>
      </c>
      <c r="X707" s="14">
        <v>11.0</v>
      </c>
      <c r="Y707" s="14">
        <v>6.0</v>
      </c>
      <c r="Z707" s="14" t="s">
        <v>114</v>
      </c>
      <c r="AA707">
        <v>0.0</v>
      </c>
      <c r="AB707">
        <v>0.0</v>
      </c>
      <c r="AC707">
        <v>0.0</v>
      </c>
      <c r="AD707">
        <v>0.0</v>
      </c>
      <c r="AE707">
        <v>0.0</v>
      </c>
      <c r="AF707">
        <v>1.0</v>
      </c>
      <c r="AG707">
        <v>0.0</v>
      </c>
      <c r="AH707">
        <v>0.0</v>
      </c>
      <c r="AI707">
        <v>0.0</v>
      </c>
      <c r="AJ707">
        <v>0.0</v>
      </c>
      <c r="AK707" t="s">
        <v>79</v>
      </c>
      <c r="AL707">
        <v>2.0</v>
      </c>
      <c r="AM707">
        <v>2.0</v>
      </c>
      <c r="AN707" s="14">
        <v>8.0</v>
      </c>
      <c r="AO707" s="14" t="s">
        <v>3299</v>
      </c>
      <c r="AP707" t="s">
        <v>101</v>
      </c>
      <c r="AQ707" s="14">
        <v>10.0</v>
      </c>
      <c r="AR707" s="14" t="s">
        <v>3300</v>
      </c>
      <c r="AS707" s="14" t="s">
        <v>3301</v>
      </c>
      <c r="AT707" s="14" t="s">
        <v>3302</v>
      </c>
      <c r="AU707" s="14">
        <v>0.0</v>
      </c>
    </row>
    <row r="708">
      <c r="A708" s="14">
        <v>706.0</v>
      </c>
      <c r="B708">
        <v>1.0</v>
      </c>
      <c r="C708">
        <v>0.0</v>
      </c>
      <c r="D708">
        <v>0.0</v>
      </c>
      <c r="E708">
        <v>0.0</v>
      </c>
      <c r="F708">
        <v>0.0</v>
      </c>
      <c r="G708">
        <v>0.0</v>
      </c>
      <c r="H708" s="14">
        <v>30149.0</v>
      </c>
      <c r="I708" s="14">
        <v>36.0</v>
      </c>
      <c r="J708" s="14">
        <v>7.0</v>
      </c>
      <c r="K708" s="14">
        <v>120.0</v>
      </c>
      <c r="L708" s="14">
        <v>7.0</v>
      </c>
      <c r="M708" s="14">
        <v>3.0</v>
      </c>
      <c r="N708" s="14" t="s">
        <v>437</v>
      </c>
      <c r="O708" s="14">
        <v>1.0</v>
      </c>
      <c r="T708" s="14">
        <v>1.0</v>
      </c>
      <c r="U708" t="s">
        <v>121</v>
      </c>
      <c r="V708" t="s">
        <v>111</v>
      </c>
      <c r="W708" t="s">
        <v>1010</v>
      </c>
      <c r="X708" s="14">
        <v>7.0</v>
      </c>
      <c r="Y708" s="14" t="s">
        <v>3303</v>
      </c>
      <c r="Z708" s="14" t="s">
        <v>114</v>
      </c>
      <c r="AA708">
        <v>0.0</v>
      </c>
      <c r="AB708">
        <v>0.0</v>
      </c>
      <c r="AC708">
        <v>0.0</v>
      </c>
      <c r="AD708">
        <v>0.0</v>
      </c>
      <c r="AE708">
        <v>0.0</v>
      </c>
      <c r="AF708">
        <v>1.0</v>
      </c>
      <c r="AG708">
        <v>0.0</v>
      </c>
      <c r="AH708">
        <v>0.0</v>
      </c>
      <c r="AI708">
        <v>0.0</v>
      </c>
      <c r="AJ708">
        <v>0.0</v>
      </c>
      <c r="AK708" t="s">
        <v>79</v>
      </c>
      <c r="AL708">
        <v>6.0</v>
      </c>
      <c r="AM708">
        <v>2.0</v>
      </c>
      <c r="AN708" s="14">
        <v>8.0</v>
      </c>
      <c r="AO708" s="14" t="s">
        <v>3304</v>
      </c>
      <c r="AP708" t="s">
        <v>84</v>
      </c>
      <c r="AQ708" s="14">
        <v>10.0</v>
      </c>
      <c r="AR708" s="14" t="s">
        <v>3305</v>
      </c>
      <c r="AS708" s="14" t="s">
        <v>3306</v>
      </c>
      <c r="AT708" s="14" t="s">
        <v>154</v>
      </c>
      <c r="AU708" s="14">
        <v>1.0</v>
      </c>
    </row>
    <row r="709">
      <c r="A709" s="14">
        <v>707.0</v>
      </c>
      <c r="B709">
        <v>1.0</v>
      </c>
      <c r="C709">
        <v>0.0</v>
      </c>
      <c r="D709">
        <v>0.0</v>
      </c>
      <c r="E709">
        <v>1.0</v>
      </c>
      <c r="F709">
        <v>0.0</v>
      </c>
      <c r="G709">
        <v>0.0</v>
      </c>
      <c r="H709" s="14">
        <v>34816.0</v>
      </c>
      <c r="I709" s="14">
        <v>23.0</v>
      </c>
      <c r="J709" s="14">
        <v>4.0</v>
      </c>
      <c r="K709" s="14">
        <v>0.0</v>
      </c>
      <c r="L709" s="14">
        <v>9.0</v>
      </c>
      <c r="M709" s="14">
        <v>15.0</v>
      </c>
      <c r="N709" s="14" t="s">
        <v>291</v>
      </c>
      <c r="O709" s="14">
        <v>0.0</v>
      </c>
      <c r="P709" s="14" t="s">
        <v>71</v>
      </c>
      <c r="R709" t="s">
        <v>71</v>
      </c>
      <c r="S709" t="s">
        <v>135</v>
      </c>
      <c r="T709" s="14">
        <v>1.0</v>
      </c>
      <c r="U709" t="s">
        <v>145</v>
      </c>
      <c r="V709" t="s">
        <v>111</v>
      </c>
      <c r="W709" t="s">
        <v>123</v>
      </c>
      <c r="X709" s="14">
        <v>2.0</v>
      </c>
      <c r="Y709" s="14" t="s">
        <v>2232</v>
      </c>
      <c r="Z709" s="14" t="s">
        <v>78</v>
      </c>
      <c r="AA709">
        <v>0.0</v>
      </c>
      <c r="AB709">
        <v>0.0</v>
      </c>
      <c r="AC709">
        <v>0.0</v>
      </c>
      <c r="AD709">
        <v>1.0</v>
      </c>
      <c r="AE709">
        <v>0.0</v>
      </c>
      <c r="AF709">
        <v>0.0</v>
      </c>
      <c r="AG709">
        <v>0.0</v>
      </c>
      <c r="AH709">
        <v>0.0</v>
      </c>
      <c r="AI709">
        <v>0.0</v>
      </c>
      <c r="AJ709">
        <v>0.0</v>
      </c>
      <c r="AK709" t="s">
        <v>237</v>
      </c>
      <c r="AL709">
        <v>6.0</v>
      </c>
      <c r="AM709">
        <v>5.0</v>
      </c>
      <c r="AN709" s="14">
        <v>10.0</v>
      </c>
      <c r="AO709" s="14" t="s">
        <v>3307</v>
      </c>
      <c r="AP709" t="s">
        <v>101</v>
      </c>
      <c r="AQ709" s="14">
        <v>10.0</v>
      </c>
      <c r="AR709" s="14" t="s">
        <v>3308</v>
      </c>
      <c r="AS709" s="14" t="s">
        <v>3309</v>
      </c>
      <c r="AT709" s="14" t="s">
        <v>3310</v>
      </c>
      <c r="AU709" s="14">
        <v>1.0</v>
      </c>
    </row>
    <row r="710">
      <c r="A710" s="14">
        <v>708.0</v>
      </c>
      <c r="B710">
        <v>0.0</v>
      </c>
      <c r="C710">
        <v>0.0</v>
      </c>
      <c r="D710">
        <v>0.0</v>
      </c>
      <c r="E710">
        <v>0.0</v>
      </c>
      <c r="F710">
        <v>1.0</v>
      </c>
      <c r="G710">
        <v>0.0</v>
      </c>
      <c r="H710" s="14">
        <v>24983.0</v>
      </c>
      <c r="I710" s="14">
        <v>50.0</v>
      </c>
      <c r="J710" s="14">
        <v>7.0</v>
      </c>
      <c r="K710" s="14">
        <v>2.0</v>
      </c>
      <c r="L710" s="14">
        <v>3.0</v>
      </c>
      <c r="M710" s="14">
        <v>15.0</v>
      </c>
      <c r="N710" s="14" t="s">
        <v>405</v>
      </c>
      <c r="O710" s="14">
        <v>0.0</v>
      </c>
      <c r="P710" s="14" t="s">
        <v>108</v>
      </c>
      <c r="R710" t="s">
        <v>108</v>
      </c>
      <c r="S710" t="s">
        <v>130</v>
      </c>
      <c r="T710" s="14">
        <v>1.0</v>
      </c>
      <c r="U710" t="s">
        <v>11</v>
      </c>
      <c r="V710" t="s">
        <v>147</v>
      </c>
      <c r="W710" t="s">
        <v>3311</v>
      </c>
      <c r="X710" s="14">
        <v>25.0</v>
      </c>
      <c r="Y710" s="14" t="s">
        <v>3312</v>
      </c>
      <c r="Z710" s="14" t="s">
        <v>78</v>
      </c>
      <c r="AA710">
        <v>0.0</v>
      </c>
      <c r="AB710">
        <v>0.0</v>
      </c>
      <c r="AC710">
        <v>1.0</v>
      </c>
      <c r="AD710">
        <v>0.0</v>
      </c>
      <c r="AE710">
        <v>0.0</v>
      </c>
      <c r="AF710">
        <v>0.0</v>
      </c>
      <c r="AG710">
        <v>0.0</v>
      </c>
      <c r="AH710">
        <v>0.0</v>
      </c>
      <c r="AI710">
        <v>0.0</v>
      </c>
      <c r="AJ710">
        <v>0.0</v>
      </c>
      <c r="AK710" t="s">
        <v>116</v>
      </c>
      <c r="AL710">
        <v>4.0</v>
      </c>
      <c r="AM710">
        <v>3.0</v>
      </c>
      <c r="AN710" s="14">
        <v>6.0</v>
      </c>
      <c r="AO710" s="14" t="s">
        <v>3313</v>
      </c>
      <c r="AP710" t="s">
        <v>84</v>
      </c>
      <c r="AQ710" s="14">
        <v>8.0</v>
      </c>
      <c r="AR710" s="14" t="s">
        <v>3314</v>
      </c>
      <c r="AS710" s="14" t="s">
        <v>3315</v>
      </c>
      <c r="AU710" s="14">
        <v>0.0</v>
      </c>
    </row>
    <row r="711">
      <c r="A711" s="14">
        <v>709.0</v>
      </c>
      <c r="B711">
        <v>1.0</v>
      </c>
      <c r="C711">
        <v>0.0</v>
      </c>
      <c r="D711">
        <v>0.0</v>
      </c>
      <c r="E711">
        <v>0.0</v>
      </c>
      <c r="F711">
        <v>0.0</v>
      </c>
      <c r="G711">
        <v>0.0</v>
      </c>
      <c r="H711" s="14">
        <v>31720.0</v>
      </c>
      <c r="I711" s="14">
        <v>31.0</v>
      </c>
      <c r="J711" s="14">
        <v>6.0</v>
      </c>
      <c r="K711" s="14">
        <v>30.0</v>
      </c>
      <c r="L711" s="14">
        <v>6.0</v>
      </c>
      <c r="M711" s="14">
        <v>30.0</v>
      </c>
      <c r="N711" s="14" t="s">
        <v>192</v>
      </c>
      <c r="O711" s="14">
        <v>1.0</v>
      </c>
      <c r="T711" s="14">
        <v>1.0</v>
      </c>
      <c r="U711" t="s">
        <v>35</v>
      </c>
      <c r="V711" t="s">
        <v>147</v>
      </c>
      <c r="W711" t="s">
        <v>3316</v>
      </c>
      <c r="X711" s="14">
        <v>5.0</v>
      </c>
      <c r="Y711" s="14" t="s">
        <v>3317</v>
      </c>
      <c r="Z711" s="14" t="s">
        <v>464</v>
      </c>
      <c r="AA711">
        <v>0.0</v>
      </c>
      <c r="AB711">
        <v>0.0</v>
      </c>
      <c r="AC711">
        <v>1.0</v>
      </c>
      <c r="AD711">
        <v>0.0</v>
      </c>
      <c r="AE711">
        <v>0.0</v>
      </c>
      <c r="AF711">
        <v>0.0</v>
      </c>
      <c r="AG711">
        <v>0.0</v>
      </c>
      <c r="AH711">
        <v>0.0</v>
      </c>
      <c r="AI711">
        <v>0.0</v>
      </c>
      <c r="AJ711">
        <v>0.0</v>
      </c>
      <c r="AK711" t="s">
        <v>116</v>
      </c>
      <c r="AL711">
        <v>4.0</v>
      </c>
      <c r="AM711">
        <v>4.0</v>
      </c>
      <c r="AN711" s="14">
        <v>20.0</v>
      </c>
      <c r="AO711" s="14" t="s">
        <v>3318</v>
      </c>
      <c r="AP711" t="s">
        <v>84</v>
      </c>
      <c r="AQ711" s="14">
        <v>9.0</v>
      </c>
      <c r="AR711" s="14" t="s">
        <v>3319</v>
      </c>
      <c r="AS711" s="14" t="s">
        <v>3320</v>
      </c>
      <c r="AT711" s="14" t="s">
        <v>3321</v>
      </c>
      <c r="AU711" s="14">
        <v>1.0</v>
      </c>
    </row>
    <row r="712">
      <c r="A712" s="14">
        <v>710.0</v>
      </c>
      <c r="B712">
        <v>1.0</v>
      </c>
      <c r="C712">
        <v>0.0</v>
      </c>
      <c r="D712">
        <v>0.0</v>
      </c>
      <c r="E712">
        <v>0.0</v>
      </c>
      <c r="F712">
        <v>0.0</v>
      </c>
      <c r="G712">
        <v>0.0</v>
      </c>
      <c r="H712" s="14">
        <v>31861.0</v>
      </c>
      <c r="I712" s="14">
        <v>31.0</v>
      </c>
      <c r="J712" s="14">
        <v>7.0</v>
      </c>
      <c r="K712" s="14">
        <v>0.0</v>
      </c>
      <c r="L712" s="14">
        <v>14.0</v>
      </c>
      <c r="M712" s="14">
        <v>1.0</v>
      </c>
      <c r="N712" s="14" t="s">
        <v>327</v>
      </c>
      <c r="O712" s="14">
        <v>0.0</v>
      </c>
      <c r="Q712" s="14" t="s">
        <v>3322</v>
      </c>
      <c r="R712" t="s">
        <v>3322</v>
      </c>
      <c r="S712" t="s">
        <v>72</v>
      </c>
      <c r="T712" s="14">
        <v>0.0</v>
      </c>
      <c r="Z712" s="14" t="s">
        <v>114</v>
      </c>
      <c r="AA712">
        <v>0.0</v>
      </c>
      <c r="AB712">
        <v>0.0</v>
      </c>
      <c r="AC712">
        <v>1.0</v>
      </c>
      <c r="AD712">
        <v>0.0</v>
      </c>
      <c r="AE712">
        <v>0.0</v>
      </c>
      <c r="AF712">
        <v>0.0</v>
      </c>
      <c r="AG712">
        <v>0.0</v>
      </c>
      <c r="AH712">
        <v>0.0</v>
      </c>
      <c r="AI712">
        <v>0.0</v>
      </c>
      <c r="AJ712">
        <v>0.0</v>
      </c>
      <c r="AK712" t="s">
        <v>97</v>
      </c>
      <c r="AL712">
        <v>6.0</v>
      </c>
      <c r="AM712">
        <v>6.0</v>
      </c>
      <c r="AN712" s="14">
        <v>8.0</v>
      </c>
      <c r="AO712" s="14" t="s">
        <v>3323</v>
      </c>
      <c r="AP712" t="s">
        <v>101</v>
      </c>
      <c r="AQ712" s="14">
        <v>5.0</v>
      </c>
      <c r="AR712" s="14" t="s">
        <v>3324</v>
      </c>
      <c r="AT712" s="14" t="s">
        <v>3325</v>
      </c>
    </row>
    <row r="713">
      <c r="A713" s="14">
        <v>711.0</v>
      </c>
      <c r="B713">
        <v>0.0</v>
      </c>
      <c r="C713">
        <v>0.0</v>
      </c>
      <c r="D713">
        <v>0.0</v>
      </c>
      <c r="E713">
        <v>0.0</v>
      </c>
      <c r="F713">
        <v>1.0</v>
      </c>
      <c r="G713">
        <v>0.0</v>
      </c>
      <c r="H713" s="14">
        <v>29528.0</v>
      </c>
      <c r="I713" s="14">
        <v>37.0</v>
      </c>
      <c r="J713" s="14">
        <v>7.0</v>
      </c>
      <c r="K713" s="14">
        <v>75.0</v>
      </c>
      <c r="L713" s="14">
        <v>10.0</v>
      </c>
      <c r="M713" s="14">
        <v>2.0</v>
      </c>
      <c r="N713" s="14" t="s">
        <v>87</v>
      </c>
      <c r="O713" s="14">
        <v>0.0</v>
      </c>
      <c r="P713" s="14" t="s">
        <v>172</v>
      </c>
      <c r="R713" t="s">
        <v>172</v>
      </c>
      <c r="S713" t="s">
        <v>72</v>
      </c>
      <c r="T713" s="14">
        <v>0.0</v>
      </c>
      <c r="Z713" s="14" t="s">
        <v>78</v>
      </c>
      <c r="AA713">
        <v>0.0</v>
      </c>
      <c r="AB713">
        <v>0.0</v>
      </c>
      <c r="AC713">
        <v>0.0</v>
      </c>
      <c r="AD713">
        <v>0.0</v>
      </c>
      <c r="AE713">
        <v>1.0</v>
      </c>
      <c r="AF713">
        <v>0.0</v>
      </c>
      <c r="AG713">
        <v>0.0</v>
      </c>
      <c r="AH713">
        <v>0.0</v>
      </c>
      <c r="AI713">
        <v>0.0</v>
      </c>
      <c r="AJ713">
        <v>0.0</v>
      </c>
      <c r="AK713" t="s">
        <v>97</v>
      </c>
      <c r="AL713">
        <v>2.0</v>
      </c>
      <c r="AM713">
        <v>4.0</v>
      </c>
      <c r="AN713" s="14">
        <v>50.0</v>
      </c>
      <c r="AO713" s="14" t="s">
        <v>3326</v>
      </c>
      <c r="AP713" t="s">
        <v>101</v>
      </c>
      <c r="AQ713" s="14">
        <v>10.0</v>
      </c>
      <c r="AR713" s="14" t="s">
        <v>3327</v>
      </c>
      <c r="AU713" s="14">
        <v>0.0</v>
      </c>
    </row>
    <row r="714">
      <c r="A714" s="14">
        <v>712.0</v>
      </c>
      <c r="B714">
        <v>0.0</v>
      </c>
      <c r="C714">
        <v>0.0</v>
      </c>
      <c r="D714">
        <v>0.0</v>
      </c>
      <c r="E714">
        <v>0.0</v>
      </c>
      <c r="F714">
        <v>1.0</v>
      </c>
      <c r="G714">
        <v>0.0</v>
      </c>
      <c r="H714" s="14">
        <v>34844.0</v>
      </c>
      <c r="I714" s="14">
        <v>23.0</v>
      </c>
      <c r="J714" s="14">
        <v>8.0</v>
      </c>
      <c r="K714" s="14">
        <v>0.0</v>
      </c>
      <c r="L714" s="14">
        <v>12.0</v>
      </c>
      <c r="M714" s="14">
        <v>20.0</v>
      </c>
      <c r="N714" s="14" t="s">
        <v>106</v>
      </c>
      <c r="O714" s="14">
        <v>0.0</v>
      </c>
      <c r="P714" s="14" t="s">
        <v>89</v>
      </c>
      <c r="R714" t="s">
        <v>89</v>
      </c>
      <c r="S714" t="s">
        <v>130</v>
      </c>
      <c r="T714" s="14">
        <v>0.0</v>
      </c>
      <c r="Z714" s="14" t="s">
        <v>78</v>
      </c>
      <c r="AA714">
        <v>0.0</v>
      </c>
      <c r="AB714">
        <v>0.0</v>
      </c>
      <c r="AC714">
        <v>0.0</v>
      </c>
      <c r="AD714">
        <v>0.0</v>
      </c>
      <c r="AE714">
        <v>0.0</v>
      </c>
      <c r="AF714">
        <v>1.0</v>
      </c>
      <c r="AG714">
        <v>0.0</v>
      </c>
      <c r="AH714">
        <v>0.0</v>
      </c>
      <c r="AI714">
        <v>0.0</v>
      </c>
      <c r="AJ714">
        <v>0.0</v>
      </c>
      <c r="AK714" t="s">
        <v>116</v>
      </c>
      <c r="AL714">
        <v>6.0</v>
      </c>
      <c r="AM714">
        <v>6.0</v>
      </c>
      <c r="AN714" s="14">
        <v>4.0</v>
      </c>
      <c r="AO714" s="14" t="s">
        <v>3328</v>
      </c>
      <c r="AP714" t="s">
        <v>84</v>
      </c>
      <c r="AQ714" s="14">
        <v>10.0</v>
      </c>
      <c r="AR714" s="14" t="s">
        <v>3329</v>
      </c>
      <c r="AS714" s="14" t="s">
        <v>3330</v>
      </c>
      <c r="AT714" s="14" t="s">
        <v>3330</v>
      </c>
      <c r="AU714" s="14">
        <v>0.0</v>
      </c>
    </row>
    <row r="715">
      <c r="A715" s="14">
        <v>713.0</v>
      </c>
      <c r="B715">
        <v>1.0</v>
      </c>
      <c r="C715">
        <v>1.0</v>
      </c>
      <c r="D715">
        <v>1.0</v>
      </c>
      <c r="E715">
        <v>1.0</v>
      </c>
      <c r="F715">
        <v>1.0</v>
      </c>
      <c r="G715">
        <v>0.0</v>
      </c>
      <c r="H715" s="14">
        <v>32667.0</v>
      </c>
      <c r="I715" s="14">
        <v>29.0</v>
      </c>
      <c r="J715" s="14">
        <v>8.0</v>
      </c>
      <c r="K715" s="14">
        <v>30.0</v>
      </c>
      <c r="L715" s="14">
        <v>5.0</v>
      </c>
      <c r="M715" s="14">
        <v>30.0</v>
      </c>
      <c r="N715" s="14" t="s">
        <v>291</v>
      </c>
      <c r="O715" s="14">
        <v>0.0</v>
      </c>
      <c r="P715" s="14" t="s">
        <v>129</v>
      </c>
      <c r="R715" t="s">
        <v>129</v>
      </c>
      <c r="S715" t="s">
        <v>41</v>
      </c>
      <c r="T715" s="14">
        <v>1.0</v>
      </c>
      <c r="U715" t="s">
        <v>577</v>
      </c>
      <c r="V715" t="s">
        <v>75</v>
      </c>
      <c r="W715" t="s">
        <v>3331</v>
      </c>
      <c r="X715" s="14">
        <v>5.0</v>
      </c>
      <c r="Y715" s="14" t="s">
        <v>3332</v>
      </c>
      <c r="Z715" s="14" t="s">
        <v>78</v>
      </c>
      <c r="AA715">
        <v>1.0</v>
      </c>
      <c r="AB715">
        <v>0.0</v>
      </c>
      <c r="AC715">
        <v>0.0</v>
      </c>
      <c r="AD715">
        <v>0.0</v>
      </c>
      <c r="AE715">
        <v>0.0</v>
      </c>
      <c r="AF715">
        <v>1.0</v>
      </c>
      <c r="AG715">
        <v>0.0</v>
      </c>
      <c r="AH715">
        <v>0.0</v>
      </c>
      <c r="AI715">
        <v>0.0</v>
      </c>
      <c r="AJ715">
        <v>1.0</v>
      </c>
      <c r="AK715" t="s">
        <v>97</v>
      </c>
      <c r="AL715">
        <v>5.0</v>
      </c>
      <c r="AM715">
        <v>8.0</v>
      </c>
      <c r="AN715" s="14">
        <v>10.0</v>
      </c>
      <c r="AO715" s="14" t="s">
        <v>3334</v>
      </c>
      <c r="AP715" t="s">
        <v>101</v>
      </c>
      <c r="AQ715" s="14">
        <v>10.0</v>
      </c>
      <c r="AR715" s="14" t="s">
        <v>3335</v>
      </c>
      <c r="AU715" s="14">
        <v>1.0</v>
      </c>
    </row>
    <row r="716">
      <c r="A716" s="14">
        <v>714.0</v>
      </c>
      <c r="B716">
        <v>0.0</v>
      </c>
      <c r="C716">
        <v>1.0</v>
      </c>
      <c r="D716">
        <v>0.0</v>
      </c>
      <c r="E716">
        <v>0.0</v>
      </c>
      <c r="F716">
        <v>0.0</v>
      </c>
      <c r="G716">
        <v>0.0</v>
      </c>
      <c r="H716" s="14">
        <v>31082.0</v>
      </c>
      <c r="I716" s="14">
        <v>33.0</v>
      </c>
      <c r="J716" s="14">
        <v>8.0</v>
      </c>
      <c r="K716" s="14">
        <v>80.0</v>
      </c>
      <c r="L716" s="14">
        <v>9.0</v>
      </c>
      <c r="M716" s="14">
        <v>2.0</v>
      </c>
      <c r="N716" s="14" t="s">
        <v>106</v>
      </c>
      <c r="O716" s="14">
        <v>1.0</v>
      </c>
      <c r="T716" s="14">
        <v>1.0</v>
      </c>
      <c r="U716" t="s">
        <v>11</v>
      </c>
      <c r="V716" t="s">
        <v>111</v>
      </c>
      <c r="W716" t="s">
        <v>760</v>
      </c>
      <c r="X716" s="14">
        <v>10.0</v>
      </c>
      <c r="Y716" s="14" t="s">
        <v>3336</v>
      </c>
      <c r="Z716" s="14" t="s">
        <v>114</v>
      </c>
      <c r="AA716">
        <v>0.0</v>
      </c>
      <c r="AB716">
        <v>0.0</v>
      </c>
      <c r="AC716">
        <v>1.0</v>
      </c>
      <c r="AD716">
        <v>0.0</v>
      </c>
      <c r="AE716">
        <v>0.0</v>
      </c>
      <c r="AF716">
        <v>0.0</v>
      </c>
      <c r="AG716">
        <v>0.0</v>
      </c>
      <c r="AH716">
        <v>0.0</v>
      </c>
      <c r="AI716">
        <v>0.0</v>
      </c>
      <c r="AJ716">
        <v>0.0</v>
      </c>
      <c r="AK716" t="s">
        <v>97</v>
      </c>
      <c r="AL716">
        <v>13.0</v>
      </c>
      <c r="AM716">
        <v>10.0</v>
      </c>
      <c r="AN716" s="14">
        <v>30.0</v>
      </c>
      <c r="AO716" s="14" t="s">
        <v>3337</v>
      </c>
      <c r="AP716" t="s">
        <v>3338</v>
      </c>
      <c r="AQ716" s="14">
        <v>7.0</v>
      </c>
      <c r="AR716" s="14" t="s">
        <v>3339</v>
      </c>
      <c r="AS716" s="14" t="s">
        <v>719</v>
      </c>
      <c r="AT716" s="14" t="s">
        <v>719</v>
      </c>
      <c r="AU716" s="14">
        <v>1.0</v>
      </c>
    </row>
    <row r="717" hidden="1">
      <c r="A717" s="14">
        <v>715.0</v>
      </c>
      <c r="B717">
        <v>0.0</v>
      </c>
      <c r="C717">
        <v>1.0</v>
      </c>
      <c r="D717">
        <v>0.0</v>
      </c>
      <c r="E717">
        <v>0.0</v>
      </c>
      <c r="F717">
        <v>0.0</v>
      </c>
      <c r="G717">
        <v>0.0</v>
      </c>
      <c r="H717" s="14">
        <v>34222.0</v>
      </c>
      <c r="I717" s="14">
        <v>24.0</v>
      </c>
      <c r="J717" s="14">
        <v>8.0</v>
      </c>
      <c r="K717" s="14">
        <v>15.0</v>
      </c>
      <c r="L717" s="14">
        <v>9.0</v>
      </c>
      <c r="M717" s="14">
        <v>12.0</v>
      </c>
      <c r="N717" s="14" t="s">
        <v>327</v>
      </c>
      <c r="O717" s="14">
        <v>1.0</v>
      </c>
      <c r="T717" s="14">
        <v>0.0</v>
      </c>
      <c r="Z717" s="14" t="s">
        <v>78</v>
      </c>
      <c r="AA717">
        <v>0.0</v>
      </c>
      <c r="AB717">
        <v>0.0</v>
      </c>
      <c r="AC717">
        <v>0.0</v>
      </c>
      <c r="AD717">
        <v>1.0</v>
      </c>
      <c r="AE717">
        <v>0.0</v>
      </c>
      <c r="AF717">
        <v>0.0</v>
      </c>
      <c r="AG717">
        <v>0.0</v>
      </c>
      <c r="AH717">
        <v>0.0</v>
      </c>
      <c r="AI717">
        <v>0.0</v>
      </c>
      <c r="AJ717">
        <v>0.0</v>
      </c>
      <c r="AK717" t="s">
        <v>97</v>
      </c>
      <c r="AL717" t="s">
        <v>728</v>
      </c>
      <c r="AM717" t="s">
        <v>728</v>
      </c>
      <c r="AN717" s="14">
        <v>30.0</v>
      </c>
      <c r="AO717" s="14" t="s">
        <v>3340</v>
      </c>
      <c r="AP717" t="s">
        <v>84</v>
      </c>
      <c r="AQ717" s="14">
        <v>10.0</v>
      </c>
      <c r="AR717" s="14" t="s">
        <v>3341</v>
      </c>
      <c r="AT717" s="14" t="s">
        <v>3342</v>
      </c>
      <c r="AU717" s="14">
        <v>1.0</v>
      </c>
    </row>
    <row r="718">
      <c r="A718" s="14">
        <v>716.0</v>
      </c>
      <c r="B718">
        <v>1.0</v>
      </c>
      <c r="C718">
        <v>1.0</v>
      </c>
      <c r="D718">
        <v>1.0</v>
      </c>
      <c r="E718">
        <v>0.0</v>
      </c>
      <c r="F718">
        <v>0.0</v>
      </c>
      <c r="G718">
        <v>0.0</v>
      </c>
      <c r="H718" s="14">
        <v>29744.0</v>
      </c>
      <c r="I718" s="14">
        <v>37.0</v>
      </c>
      <c r="J718" s="14">
        <v>7.0</v>
      </c>
      <c r="K718" s="14">
        <v>40.0</v>
      </c>
      <c r="L718" s="14">
        <v>10.0</v>
      </c>
      <c r="M718" s="14">
        <v>0.0</v>
      </c>
      <c r="N718" s="14" t="s">
        <v>134</v>
      </c>
      <c r="O718" s="14">
        <v>0.0</v>
      </c>
      <c r="P718" s="14" t="s">
        <v>89</v>
      </c>
      <c r="R718" t="s">
        <v>89</v>
      </c>
      <c r="S718" t="s">
        <v>130</v>
      </c>
      <c r="T718" s="14">
        <v>1.0</v>
      </c>
      <c r="U718" t="s">
        <v>515</v>
      </c>
      <c r="V718" t="s">
        <v>147</v>
      </c>
      <c r="W718" t="s">
        <v>76</v>
      </c>
      <c r="X718" s="14">
        <v>6.0</v>
      </c>
      <c r="Y718" s="14" t="s">
        <v>3343</v>
      </c>
      <c r="Z718" s="14" t="s">
        <v>96</v>
      </c>
      <c r="AA718">
        <v>0.0</v>
      </c>
      <c r="AB718">
        <v>0.0</v>
      </c>
      <c r="AC718">
        <v>0.0</v>
      </c>
      <c r="AD718">
        <v>1.0</v>
      </c>
      <c r="AE718">
        <v>0.0</v>
      </c>
      <c r="AF718">
        <v>0.0</v>
      </c>
      <c r="AG718">
        <v>0.0</v>
      </c>
      <c r="AH718">
        <v>0.0</v>
      </c>
      <c r="AI718">
        <v>0.0</v>
      </c>
      <c r="AJ718">
        <v>0.0</v>
      </c>
      <c r="AK718" t="s">
        <v>237</v>
      </c>
      <c r="AL718">
        <v>5.0</v>
      </c>
      <c r="AM718">
        <v>5.0</v>
      </c>
      <c r="AN718" s="14">
        <v>4.0</v>
      </c>
      <c r="AO718" s="14" t="s">
        <v>3344</v>
      </c>
      <c r="AP718" t="s">
        <v>84</v>
      </c>
      <c r="AQ718" s="14">
        <v>8.0</v>
      </c>
      <c r="AR718" s="14" t="s">
        <v>3345</v>
      </c>
      <c r="AU718" s="14">
        <v>1.0</v>
      </c>
    </row>
    <row r="719">
      <c r="A719" s="14">
        <v>717.0</v>
      </c>
      <c r="B719">
        <v>1.0</v>
      </c>
      <c r="C719">
        <v>0.0</v>
      </c>
      <c r="D719">
        <v>0.0</v>
      </c>
      <c r="E719">
        <v>0.0</v>
      </c>
      <c r="F719">
        <v>0.0</v>
      </c>
      <c r="G719">
        <v>0.0</v>
      </c>
      <c r="H719" s="14">
        <v>32181.0</v>
      </c>
      <c r="I719" s="14">
        <v>30.0</v>
      </c>
      <c r="J719" s="14">
        <v>10.0</v>
      </c>
      <c r="K719" s="14">
        <v>60.0</v>
      </c>
      <c r="L719" s="14">
        <v>8.0</v>
      </c>
      <c r="M719" s="14">
        <v>10.0</v>
      </c>
      <c r="N719" s="14" t="s">
        <v>167</v>
      </c>
      <c r="O719" s="14">
        <v>0.0</v>
      </c>
      <c r="P719" s="14" t="s">
        <v>108</v>
      </c>
      <c r="R719" t="s">
        <v>108</v>
      </c>
      <c r="S719" t="s">
        <v>135</v>
      </c>
      <c r="T719" s="14">
        <v>0.0</v>
      </c>
      <c r="Z719" s="14" t="s">
        <v>114</v>
      </c>
      <c r="AA719">
        <v>0.0</v>
      </c>
      <c r="AB719">
        <v>0.0</v>
      </c>
      <c r="AC719">
        <v>0.0</v>
      </c>
      <c r="AD719">
        <v>0.0</v>
      </c>
      <c r="AE719">
        <v>1.0</v>
      </c>
      <c r="AF719">
        <v>0.0</v>
      </c>
      <c r="AG719">
        <v>1.0</v>
      </c>
      <c r="AH719">
        <v>0.0</v>
      </c>
      <c r="AI719">
        <v>0.0</v>
      </c>
      <c r="AJ719">
        <v>0.0</v>
      </c>
      <c r="AK719" t="s">
        <v>79</v>
      </c>
      <c r="AL719">
        <v>4.0</v>
      </c>
      <c r="AM719">
        <v>4.0</v>
      </c>
      <c r="AN719" s="14">
        <v>6.0</v>
      </c>
      <c r="AO719" s="14" t="s">
        <v>3346</v>
      </c>
      <c r="AP719" t="s">
        <v>84</v>
      </c>
      <c r="AQ719" s="14">
        <v>10.0</v>
      </c>
      <c r="AR719" s="14" t="s">
        <v>3347</v>
      </c>
      <c r="AS719" s="14" t="s">
        <v>3348</v>
      </c>
      <c r="AT719" s="14" t="s">
        <v>3349</v>
      </c>
      <c r="AU719" s="14">
        <v>1.0</v>
      </c>
    </row>
    <row r="720">
      <c r="A720" s="14">
        <v>718.0</v>
      </c>
      <c r="B720">
        <v>1.0</v>
      </c>
      <c r="C720">
        <v>1.0</v>
      </c>
      <c r="D720">
        <v>0.0</v>
      </c>
      <c r="E720">
        <v>0.0</v>
      </c>
      <c r="F720">
        <v>1.0</v>
      </c>
      <c r="G720">
        <v>0.0</v>
      </c>
      <c r="H720" s="14">
        <v>32762.0</v>
      </c>
      <c r="I720" s="14">
        <v>28.0</v>
      </c>
      <c r="J720" s="14">
        <v>4.0</v>
      </c>
      <c r="K720" s="14">
        <v>30.0</v>
      </c>
      <c r="L720" s="14">
        <v>18.0</v>
      </c>
      <c r="M720" s="14">
        <v>24.0</v>
      </c>
      <c r="N720" s="14" t="s">
        <v>405</v>
      </c>
      <c r="O720" s="14">
        <v>1.0</v>
      </c>
      <c r="T720" s="14">
        <v>1.0</v>
      </c>
      <c r="U720" t="s">
        <v>195</v>
      </c>
      <c r="V720" t="s">
        <v>111</v>
      </c>
      <c r="W720" t="s">
        <v>123</v>
      </c>
      <c r="X720" s="14">
        <v>5.0</v>
      </c>
      <c r="Y720" s="14" t="s">
        <v>3350</v>
      </c>
      <c r="Z720" s="14" t="s">
        <v>78</v>
      </c>
      <c r="AA720">
        <v>0.0</v>
      </c>
      <c r="AB720">
        <v>0.0</v>
      </c>
      <c r="AC720">
        <v>0.0</v>
      </c>
      <c r="AD720">
        <v>0.0</v>
      </c>
      <c r="AE720">
        <v>0.0</v>
      </c>
      <c r="AF720">
        <v>1.0</v>
      </c>
      <c r="AG720">
        <v>0.0</v>
      </c>
      <c r="AH720">
        <v>0.0</v>
      </c>
      <c r="AI720">
        <v>0.0</v>
      </c>
      <c r="AJ720">
        <v>0.0</v>
      </c>
      <c r="AK720" t="s">
        <v>79</v>
      </c>
      <c r="AL720">
        <v>10.0</v>
      </c>
      <c r="AM720">
        <v>6.0</v>
      </c>
      <c r="AN720" s="14">
        <v>72.0</v>
      </c>
      <c r="AO720" s="14" t="s">
        <v>3351</v>
      </c>
      <c r="AP720" t="s">
        <v>101</v>
      </c>
      <c r="AQ720" s="14">
        <v>10.0</v>
      </c>
      <c r="AR720" s="14" t="s">
        <v>3352</v>
      </c>
      <c r="AS720" s="14" t="s">
        <v>3353</v>
      </c>
      <c r="AT720" s="14" t="s">
        <v>3354</v>
      </c>
      <c r="AU720" s="14">
        <v>1.0</v>
      </c>
    </row>
    <row r="721">
      <c r="A721" s="14">
        <v>719.0</v>
      </c>
      <c r="B721">
        <v>1.0</v>
      </c>
      <c r="C721">
        <v>1.0</v>
      </c>
      <c r="D721">
        <v>0.0</v>
      </c>
      <c r="E721">
        <v>0.0</v>
      </c>
      <c r="F721">
        <v>0.0</v>
      </c>
      <c r="G721">
        <v>0.0</v>
      </c>
      <c r="H721" s="14">
        <v>30799.0</v>
      </c>
      <c r="I721" s="14">
        <v>34.0</v>
      </c>
      <c r="J721" s="14">
        <v>6.0</v>
      </c>
      <c r="K721" s="14">
        <v>135.0</v>
      </c>
      <c r="L721" s="14">
        <v>7.0</v>
      </c>
      <c r="M721" s="14">
        <v>40.0</v>
      </c>
      <c r="N721" s="14" t="s">
        <v>167</v>
      </c>
      <c r="O721" s="14">
        <v>1.0</v>
      </c>
      <c r="T721" s="14">
        <v>1.0</v>
      </c>
      <c r="U721" t="s">
        <v>74</v>
      </c>
      <c r="V721" t="s">
        <v>147</v>
      </c>
      <c r="W721" t="s">
        <v>374</v>
      </c>
      <c r="X721" s="14">
        <v>5.0</v>
      </c>
      <c r="Y721" s="14" t="s">
        <v>3355</v>
      </c>
      <c r="Z721" s="14" t="s">
        <v>114</v>
      </c>
      <c r="AA721">
        <v>0.0</v>
      </c>
      <c r="AB721">
        <v>0.0</v>
      </c>
      <c r="AC721">
        <v>0.0</v>
      </c>
      <c r="AD721">
        <v>0.0</v>
      </c>
      <c r="AE721">
        <v>1.0</v>
      </c>
      <c r="AF721">
        <v>0.0</v>
      </c>
      <c r="AG721">
        <v>0.0</v>
      </c>
      <c r="AH721">
        <v>0.0</v>
      </c>
      <c r="AI721">
        <v>0.0</v>
      </c>
      <c r="AJ721">
        <v>0.0</v>
      </c>
      <c r="AK721" t="s">
        <v>97</v>
      </c>
      <c r="AL721">
        <v>4.0</v>
      </c>
      <c r="AM721">
        <v>5.0</v>
      </c>
      <c r="AN721" s="14">
        <v>25.0</v>
      </c>
      <c r="AO721" s="14" t="s">
        <v>3356</v>
      </c>
      <c r="AP721" t="s">
        <v>101</v>
      </c>
      <c r="AQ721" s="14">
        <v>8.0</v>
      </c>
      <c r="AR721" s="14" t="s">
        <v>3357</v>
      </c>
      <c r="AU721" s="14">
        <v>0.0</v>
      </c>
    </row>
    <row r="722">
      <c r="A722" s="14">
        <v>720.0</v>
      </c>
      <c r="B722">
        <v>1.0</v>
      </c>
      <c r="C722">
        <v>0.0</v>
      </c>
      <c r="D722">
        <v>0.0</v>
      </c>
      <c r="E722">
        <v>0.0</v>
      </c>
      <c r="F722">
        <v>0.0</v>
      </c>
      <c r="G722">
        <v>0.0</v>
      </c>
      <c r="H722" s="14">
        <v>29746.0</v>
      </c>
      <c r="I722" s="14">
        <v>37.0</v>
      </c>
      <c r="J722" s="14">
        <v>8.0</v>
      </c>
      <c r="K722" s="14">
        <v>0.0</v>
      </c>
      <c r="L722" s="14">
        <v>8.0</v>
      </c>
      <c r="M722" s="14">
        <v>15.0</v>
      </c>
      <c r="N722" s="14" t="s">
        <v>70</v>
      </c>
      <c r="O722" s="14">
        <v>1.0</v>
      </c>
      <c r="T722" s="14">
        <v>0.0</v>
      </c>
      <c r="Z722" s="14" t="s">
        <v>78</v>
      </c>
      <c r="AA722">
        <v>0.0</v>
      </c>
      <c r="AB722">
        <v>0.0</v>
      </c>
      <c r="AC722">
        <v>0.0</v>
      </c>
      <c r="AD722">
        <v>0.0</v>
      </c>
      <c r="AE722">
        <v>0.0</v>
      </c>
      <c r="AF722">
        <v>1.0</v>
      </c>
      <c r="AG722">
        <v>0.0</v>
      </c>
      <c r="AH722">
        <v>0.0</v>
      </c>
      <c r="AI722">
        <v>0.0</v>
      </c>
      <c r="AJ722">
        <v>0.0</v>
      </c>
      <c r="AK722" t="s">
        <v>79</v>
      </c>
      <c r="AL722">
        <v>6.0</v>
      </c>
      <c r="AM722">
        <v>6.0</v>
      </c>
      <c r="AN722" s="14">
        <v>10.0</v>
      </c>
      <c r="AO722" s="14" t="s">
        <v>3358</v>
      </c>
      <c r="AP722" t="s">
        <v>484</v>
      </c>
      <c r="AQ722" s="14">
        <v>8.0</v>
      </c>
      <c r="AR722" s="14" t="s">
        <v>3359</v>
      </c>
      <c r="AS722" s="14" t="s">
        <v>3360</v>
      </c>
      <c r="AT722" s="14" t="s">
        <v>3361</v>
      </c>
      <c r="AU722" s="14">
        <v>1.0</v>
      </c>
    </row>
    <row r="723">
      <c r="A723" s="14">
        <v>721.0</v>
      </c>
      <c r="B723">
        <v>1.0</v>
      </c>
      <c r="C723">
        <v>0.0</v>
      </c>
      <c r="D723">
        <v>0.0</v>
      </c>
      <c r="E723">
        <v>0.0</v>
      </c>
      <c r="F723">
        <v>0.0</v>
      </c>
      <c r="G723">
        <v>0.0</v>
      </c>
      <c r="H723" s="14">
        <v>30306.0</v>
      </c>
      <c r="I723" s="14">
        <v>35.0</v>
      </c>
      <c r="J723" s="14">
        <v>8.0</v>
      </c>
      <c r="K723" s="14">
        <v>90.0</v>
      </c>
      <c r="L723" s="14">
        <v>15.0</v>
      </c>
      <c r="M723" s="14">
        <v>10.0</v>
      </c>
      <c r="N723" s="14" t="s">
        <v>70</v>
      </c>
      <c r="O723" s="14">
        <v>0.0</v>
      </c>
      <c r="P723" s="14" t="s">
        <v>89</v>
      </c>
      <c r="R723" t="s">
        <v>89</v>
      </c>
      <c r="S723" t="s">
        <v>3362</v>
      </c>
      <c r="T723" s="14">
        <v>1.0</v>
      </c>
      <c r="U723" t="s">
        <v>224</v>
      </c>
      <c r="V723" t="s">
        <v>111</v>
      </c>
      <c r="W723" t="s">
        <v>123</v>
      </c>
      <c r="X723" s="14">
        <v>2.0</v>
      </c>
      <c r="Y723" s="14" t="s">
        <v>3363</v>
      </c>
      <c r="Z723" s="14" t="s">
        <v>78</v>
      </c>
      <c r="AA723">
        <v>0.0</v>
      </c>
      <c r="AB723">
        <v>0.0</v>
      </c>
      <c r="AC723">
        <v>0.0</v>
      </c>
      <c r="AD723">
        <v>1.0</v>
      </c>
      <c r="AE723">
        <v>0.0</v>
      </c>
      <c r="AF723">
        <v>0.0</v>
      </c>
      <c r="AG723">
        <v>0.0</v>
      </c>
      <c r="AH723">
        <v>0.0</v>
      </c>
      <c r="AI723">
        <v>0.0</v>
      </c>
      <c r="AJ723">
        <v>0.0</v>
      </c>
      <c r="AK723" t="s">
        <v>116</v>
      </c>
      <c r="AL723">
        <v>6.0</v>
      </c>
      <c r="AM723">
        <v>6.0</v>
      </c>
      <c r="AN723" s="14">
        <v>15.0</v>
      </c>
      <c r="AO723" s="14" t="s">
        <v>3364</v>
      </c>
      <c r="AP723" t="s">
        <v>101</v>
      </c>
      <c r="AQ723" s="14">
        <v>4.0</v>
      </c>
      <c r="AR723" s="14" t="s">
        <v>3365</v>
      </c>
      <c r="AS723" s="14" t="s">
        <v>3366</v>
      </c>
      <c r="AT723" s="14" t="s">
        <v>3367</v>
      </c>
      <c r="AU723" s="14">
        <v>1.0</v>
      </c>
    </row>
    <row r="724">
      <c r="A724" s="14">
        <v>722.0</v>
      </c>
      <c r="B724">
        <v>1.0</v>
      </c>
      <c r="C724">
        <v>0.0</v>
      </c>
      <c r="D724">
        <v>0.0</v>
      </c>
      <c r="E724">
        <v>0.0</v>
      </c>
      <c r="F724">
        <v>1.0</v>
      </c>
      <c r="G724">
        <v>0.0</v>
      </c>
      <c r="H724" s="14">
        <v>32860.0</v>
      </c>
      <c r="I724" s="14">
        <v>28.0</v>
      </c>
      <c r="J724" s="14">
        <v>8.0</v>
      </c>
      <c r="K724" s="14">
        <v>120.0</v>
      </c>
      <c r="L724" s="14">
        <v>8.0</v>
      </c>
      <c r="M724" s="14">
        <v>1.0</v>
      </c>
      <c r="N724" s="14" t="s">
        <v>192</v>
      </c>
      <c r="O724" s="14">
        <v>0.0</v>
      </c>
      <c r="P724" s="14" t="s">
        <v>89</v>
      </c>
      <c r="R724" t="s">
        <v>89</v>
      </c>
      <c r="S724" t="s">
        <v>135</v>
      </c>
      <c r="T724" s="14">
        <v>0.0</v>
      </c>
      <c r="Z724" s="14" t="s">
        <v>78</v>
      </c>
      <c r="AA724">
        <v>0.0</v>
      </c>
      <c r="AB724">
        <v>1.0</v>
      </c>
      <c r="AC724">
        <v>0.0</v>
      </c>
      <c r="AD724">
        <v>0.0</v>
      </c>
      <c r="AE724">
        <v>0.0</v>
      </c>
      <c r="AF724">
        <v>0.0</v>
      </c>
      <c r="AG724">
        <v>0.0</v>
      </c>
      <c r="AH724">
        <v>0.0</v>
      </c>
      <c r="AI724">
        <v>0.0</v>
      </c>
      <c r="AJ724">
        <v>0.0</v>
      </c>
      <c r="AK724" t="s">
        <v>97</v>
      </c>
      <c r="AL724">
        <v>15.0</v>
      </c>
      <c r="AM724">
        <v>20.0</v>
      </c>
      <c r="AN724" s="14">
        <v>80.0</v>
      </c>
      <c r="AO724" s="14" t="s">
        <v>3368</v>
      </c>
      <c r="AP724" t="s">
        <v>84</v>
      </c>
      <c r="AQ724" s="14">
        <v>7.0</v>
      </c>
      <c r="AR724" s="14" t="s">
        <v>3369</v>
      </c>
      <c r="AS724" s="14" t="s">
        <v>1113</v>
      </c>
      <c r="AT724" s="14" t="s">
        <v>1113</v>
      </c>
      <c r="AU724" s="14">
        <v>0.0</v>
      </c>
    </row>
    <row r="725">
      <c r="A725" s="14">
        <v>723.0</v>
      </c>
      <c r="B725">
        <v>1.0</v>
      </c>
      <c r="C725">
        <v>0.0</v>
      </c>
      <c r="D725">
        <v>0.0</v>
      </c>
      <c r="E725">
        <v>0.0</v>
      </c>
      <c r="F725">
        <v>1.0</v>
      </c>
      <c r="G725">
        <v>0.0</v>
      </c>
      <c r="H725" s="14">
        <v>34227.0</v>
      </c>
      <c r="I725" s="14">
        <v>24.0</v>
      </c>
      <c r="J725" s="14">
        <v>8.0</v>
      </c>
      <c r="K725" s="14">
        <v>40.0</v>
      </c>
      <c r="L725" s="14">
        <v>10.0</v>
      </c>
      <c r="M725" s="14">
        <v>6.0</v>
      </c>
      <c r="N725" s="14" t="s">
        <v>106</v>
      </c>
      <c r="O725" s="14">
        <v>1.0</v>
      </c>
      <c r="T725" s="14">
        <v>1.0</v>
      </c>
      <c r="U725" t="s">
        <v>74</v>
      </c>
      <c r="V725" t="s">
        <v>75</v>
      </c>
      <c r="W725" t="s">
        <v>457</v>
      </c>
      <c r="X725" s="14">
        <v>2.0</v>
      </c>
      <c r="Y725" s="14" t="s">
        <v>3370</v>
      </c>
      <c r="Z725" s="14" t="s">
        <v>78</v>
      </c>
      <c r="AA725">
        <v>0.0</v>
      </c>
      <c r="AB725">
        <v>0.0</v>
      </c>
      <c r="AC725">
        <v>0.0</v>
      </c>
      <c r="AD725">
        <v>0.0</v>
      </c>
      <c r="AE725">
        <v>1.0</v>
      </c>
      <c r="AF725">
        <v>0.0</v>
      </c>
      <c r="AG725">
        <v>0.0</v>
      </c>
      <c r="AH725">
        <v>0.0</v>
      </c>
      <c r="AI725">
        <v>0.0</v>
      </c>
      <c r="AJ725">
        <v>0.0</v>
      </c>
      <c r="AK725" t="s">
        <v>79</v>
      </c>
      <c r="AL725">
        <v>3.0</v>
      </c>
      <c r="AM725">
        <v>3.0</v>
      </c>
      <c r="AN725" s="14">
        <v>4.0</v>
      </c>
      <c r="AO725" s="14" t="s">
        <v>3371</v>
      </c>
      <c r="AP725" t="s">
        <v>101</v>
      </c>
      <c r="AQ725" s="14">
        <v>10.0</v>
      </c>
      <c r="AR725" s="14" t="s">
        <v>3372</v>
      </c>
      <c r="AS725" s="14" t="s">
        <v>3373</v>
      </c>
      <c r="AU725" s="14">
        <v>1.0</v>
      </c>
    </row>
    <row r="726">
      <c r="A726" s="14">
        <v>724.0</v>
      </c>
      <c r="B726">
        <v>1.0</v>
      </c>
      <c r="C726">
        <v>0.0</v>
      </c>
      <c r="D726">
        <v>0.0</v>
      </c>
      <c r="E726">
        <v>0.0</v>
      </c>
      <c r="F726">
        <v>0.0</v>
      </c>
      <c r="G726">
        <v>0.0</v>
      </c>
      <c r="I726" s="14"/>
      <c r="J726" s="14">
        <v>7.0</v>
      </c>
      <c r="K726" s="14">
        <v>10.0</v>
      </c>
      <c r="L726" s="14">
        <v>8.0</v>
      </c>
      <c r="M726" s="14">
        <v>8.0</v>
      </c>
      <c r="N726" s="14" t="s">
        <v>87</v>
      </c>
      <c r="O726" s="14">
        <v>1.0</v>
      </c>
      <c r="T726" s="14">
        <v>1.0</v>
      </c>
      <c r="U726" t="s">
        <v>206</v>
      </c>
      <c r="V726" t="s">
        <v>111</v>
      </c>
      <c r="W726" t="s">
        <v>123</v>
      </c>
      <c r="X726" s="14">
        <v>1.0</v>
      </c>
      <c r="Y726" s="14" t="s">
        <v>3374</v>
      </c>
      <c r="Z726" s="14" t="s">
        <v>78</v>
      </c>
      <c r="AA726">
        <v>0.0</v>
      </c>
      <c r="AB726">
        <v>0.0</v>
      </c>
      <c r="AC726">
        <v>0.0</v>
      </c>
      <c r="AD726">
        <v>1.0</v>
      </c>
      <c r="AE726">
        <v>0.0</v>
      </c>
      <c r="AF726">
        <v>1.0</v>
      </c>
      <c r="AG726">
        <v>0.0</v>
      </c>
      <c r="AH726">
        <v>0.0</v>
      </c>
      <c r="AI726">
        <v>0.0</v>
      </c>
      <c r="AJ726">
        <v>0.0</v>
      </c>
      <c r="AK726" t="s">
        <v>79</v>
      </c>
      <c r="AL726">
        <v>4.0</v>
      </c>
      <c r="AM726">
        <v>4.0</v>
      </c>
      <c r="AN726" s="14">
        <v>5.0</v>
      </c>
      <c r="AO726" s="14" t="s">
        <v>3375</v>
      </c>
      <c r="AP726" t="s">
        <v>101</v>
      </c>
      <c r="AQ726" s="14">
        <v>9.0</v>
      </c>
      <c r="AR726" s="14" t="s">
        <v>3376</v>
      </c>
      <c r="AS726" s="14" t="s">
        <v>188</v>
      </c>
      <c r="AT726" s="14" t="s">
        <v>3377</v>
      </c>
      <c r="AU726" s="14">
        <v>1.0</v>
      </c>
    </row>
    <row r="727" hidden="1">
      <c r="A727" s="14">
        <v>725.0</v>
      </c>
      <c r="B727">
        <v>1.0</v>
      </c>
      <c r="C727">
        <v>0.0</v>
      </c>
      <c r="D727">
        <v>0.0</v>
      </c>
      <c r="E727">
        <v>0.0</v>
      </c>
      <c r="F727">
        <v>0.0</v>
      </c>
      <c r="G727">
        <v>0.0</v>
      </c>
      <c r="H727" s="14">
        <v>33191.0</v>
      </c>
      <c r="I727" s="14">
        <v>27.0</v>
      </c>
      <c r="J727" s="14">
        <v>7.0</v>
      </c>
      <c r="K727" s="14">
        <v>70.0</v>
      </c>
      <c r="L727" s="14">
        <v>3.0</v>
      </c>
      <c r="M727" s="14">
        <v>5.0</v>
      </c>
      <c r="N727" s="14" t="s">
        <v>134</v>
      </c>
      <c r="O727" s="14">
        <v>0.0</v>
      </c>
      <c r="P727" s="14" t="s">
        <v>129</v>
      </c>
      <c r="R727" t="s">
        <v>129</v>
      </c>
      <c r="S727" t="s">
        <v>130</v>
      </c>
      <c r="T727" s="14">
        <v>1.0</v>
      </c>
      <c r="U727" t="s">
        <v>631</v>
      </c>
      <c r="V727" t="s">
        <v>147</v>
      </c>
      <c r="W727" t="s">
        <v>76</v>
      </c>
      <c r="X727" s="14">
        <v>2.0</v>
      </c>
      <c r="Y727" s="14" t="s">
        <v>1604</v>
      </c>
      <c r="Z727" s="14" t="s">
        <v>78</v>
      </c>
      <c r="AA727">
        <v>0.0</v>
      </c>
      <c r="AB727">
        <v>0.0</v>
      </c>
      <c r="AC727">
        <v>0.0</v>
      </c>
      <c r="AD727">
        <v>0.0</v>
      </c>
      <c r="AE727">
        <v>0.0</v>
      </c>
      <c r="AF727">
        <v>0.0</v>
      </c>
      <c r="AG727">
        <v>0.0</v>
      </c>
      <c r="AH727">
        <v>0.0</v>
      </c>
      <c r="AI727">
        <v>1.0</v>
      </c>
      <c r="AJ727">
        <v>0.0</v>
      </c>
      <c r="AP727" t="s">
        <v>1438</v>
      </c>
      <c r="AQ727" s="14">
        <v>10.0</v>
      </c>
      <c r="AR727" s="14" t="s">
        <v>3378</v>
      </c>
      <c r="AS727" s="14" t="s">
        <v>3379</v>
      </c>
      <c r="AU727" s="14">
        <v>1.0</v>
      </c>
    </row>
    <row r="728">
      <c r="A728" s="14">
        <v>726.0</v>
      </c>
      <c r="B728">
        <v>1.0</v>
      </c>
      <c r="C728">
        <v>1.0</v>
      </c>
      <c r="D728">
        <v>0.0</v>
      </c>
      <c r="E728">
        <v>0.0</v>
      </c>
      <c r="F728">
        <v>0.0</v>
      </c>
      <c r="G728">
        <v>0.0</v>
      </c>
      <c r="H728" s="14">
        <v>30188.0</v>
      </c>
      <c r="I728" s="14">
        <v>36.0</v>
      </c>
      <c r="J728" s="14">
        <v>7.0</v>
      </c>
      <c r="K728" s="14">
        <v>30.0</v>
      </c>
      <c r="L728" s="14">
        <v>7.0</v>
      </c>
      <c r="M728" s="14">
        <v>1.0</v>
      </c>
      <c r="N728" s="14" t="s">
        <v>120</v>
      </c>
      <c r="O728" s="14">
        <v>0.0</v>
      </c>
      <c r="P728" s="14" t="s">
        <v>89</v>
      </c>
      <c r="R728" t="s">
        <v>89</v>
      </c>
      <c r="S728" t="s">
        <v>130</v>
      </c>
      <c r="T728" s="14">
        <v>1.0</v>
      </c>
      <c r="U728" t="s">
        <v>91</v>
      </c>
      <c r="V728" t="s">
        <v>111</v>
      </c>
      <c r="W728" t="s">
        <v>76</v>
      </c>
      <c r="X728" s="14">
        <v>7.0</v>
      </c>
      <c r="Y728" s="14" t="s">
        <v>3380</v>
      </c>
      <c r="Z728" s="14" t="s">
        <v>114</v>
      </c>
      <c r="AA728">
        <v>0.0</v>
      </c>
      <c r="AB728">
        <v>0.0</v>
      </c>
      <c r="AC728">
        <v>0.0</v>
      </c>
      <c r="AD728">
        <v>0.0</v>
      </c>
      <c r="AE728">
        <v>0.0</v>
      </c>
      <c r="AF728">
        <v>1.0</v>
      </c>
      <c r="AG728">
        <v>0.0</v>
      </c>
      <c r="AH728">
        <v>0.0</v>
      </c>
      <c r="AI728">
        <v>0.0</v>
      </c>
      <c r="AJ728">
        <v>0.0</v>
      </c>
      <c r="AK728" t="s">
        <v>79</v>
      </c>
      <c r="AL728">
        <v>4.0</v>
      </c>
      <c r="AM728">
        <v>2.0</v>
      </c>
      <c r="AN728" s="14">
        <v>2.0</v>
      </c>
      <c r="AO728" s="14" t="s">
        <v>3381</v>
      </c>
      <c r="AP728" t="s">
        <v>101</v>
      </c>
      <c r="AQ728" s="14">
        <v>10.0</v>
      </c>
      <c r="AR728" s="14" t="s">
        <v>3382</v>
      </c>
      <c r="AS728" s="14" t="s">
        <v>3383</v>
      </c>
      <c r="AT728" s="14" t="s">
        <v>3384</v>
      </c>
      <c r="AU728" s="14">
        <v>1.0</v>
      </c>
    </row>
    <row r="729">
      <c r="A729" s="14">
        <v>727.0</v>
      </c>
      <c r="B729">
        <v>0.0</v>
      </c>
      <c r="C729">
        <v>0.0</v>
      </c>
      <c r="D729">
        <v>0.0</v>
      </c>
      <c r="E729">
        <v>0.0</v>
      </c>
      <c r="F729">
        <v>1.0</v>
      </c>
      <c r="G729">
        <v>0.0</v>
      </c>
      <c r="H729" s="14">
        <v>43069.0</v>
      </c>
      <c r="I729" s="14">
        <v>0.0</v>
      </c>
      <c r="J729" s="14">
        <v>6.0</v>
      </c>
      <c r="K729" s="14">
        <v>30.0</v>
      </c>
      <c r="L729" s="14">
        <v>10.0</v>
      </c>
      <c r="M729" s="14">
        <v>6.0</v>
      </c>
      <c r="N729" s="14" t="s">
        <v>192</v>
      </c>
      <c r="O729" s="14">
        <v>0.0</v>
      </c>
      <c r="P729" s="14" t="s">
        <v>129</v>
      </c>
      <c r="R729" t="s">
        <v>129</v>
      </c>
      <c r="S729" t="s">
        <v>135</v>
      </c>
      <c r="T729" s="14">
        <v>1.0</v>
      </c>
      <c r="U729" t="s">
        <v>315</v>
      </c>
      <c r="V729" t="s">
        <v>393</v>
      </c>
      <c r="W729" t="s">
        <v>123</v>
      </c>
      <c r="X729" s="14">
        <v>3.0</v>
      </c>
      <c r="Y729" s="14" t="s">
        <v>3385</v>
      </c>
      <c r="Z729" s="14" t="s">
        <v>96</v>
      </c>
      <c r="AA729">
        <v>0.0</v>
      </c>
      <c r="AB729">
        <v>0.0</v>
      </c>
      <c r="AC729">
        <v>0.0</v>
      </c>
      <c r="AD729">
        <v>0.0</v>
      </c>
      <c r="AE729">
        <v>1.0</v>
      </c>
      <c r="AF729">
        <v>0.0</v>
      </c>
      <c r="AG729">
        <v>0.0</v>
      </c>
      <c r="AH729">
        <v>0.0</v>
      </c>
      <c r="AI729">
        <v>0.0</v>
      </c>
      <c r="AJ729">
        <v>0.0</v>
      </c>
      <c r="AK729" t="s">
        <v>3386</v>
      </c>
      <c r="AL729">
        <v>3.0</v>
      </c>
      <c r="AM729">
        <v>4.0</v>
      </c>
      <c r="AN729" s="14">
        <v>6.0</v>
      </c>
      <c r="AO729" s="14" t="s">
        <v>3387</v>
      </c>
      <c r="AP729" t="s">
        <v>101</v>
      </c>
      <c r="AQ729" s="14">
        <v>0.0</v>
      </c>
      <c r="AR729" s="14" t="s">
        <v>3388</v>
      </c>
      <c r="AS729" s="14" t="s">
        <v>881</v>
      </c>
      <c r="AT729" s="14" t="s">
        <v>3389</v>
      </c>
      <c r="AU729" s="14">
        <v>0.0</v>
      </c>
    </row>
    <row r="730">
      <c r="A730" s="14">
        <v>728.0</v>
      </c>
      <c r="B730">
        <v>1.0</v>
      </c>
      <c r="C730">
        <v>1.0</v>
      </c>
      <c r="D730">
        <v>0.0</v>
      </c>
      <c r="E730">
        <v>0.0</v>
      </c>
      <c r="F730">
        <v>1.0</v>
      </c>
      <c r="G730">
        <v>0.0</v>
      </c>
      <c r="H730" s="14">
        <v>30087.0</v>
      </c>
      <c r="I730" s="14">
        <v>36.0</v>
      </c>
      <c r="J730" s="14">
        <v>8.0</v>
      </c>
      <c r="K730" s="14">
        <v>60.0</v>
      </c>
      <c r="L730" s="14">
        <v>6.0</v>
      </c>
      <c r="M730" s="14">
        <v>10.0</v>
      </c>
      <c r="N730" s="14" t="s">
        <v>192</v>
      </c>
      <c r="O730" s="14">
        <v>1.0</v>
      </c>
      <c r="T730" s="14">
        <v>1.0</v>
      </c>
      <c r="U730" t="s">
        <v>315</v>
      </c>
      <c r="V730" t="s">
        <v>393</v>
      </c>
      <c r="W730" t="s">
        <v>1010</v>
      </c>
      <c r="X730" s="14">
        <v>10.0</v>
      </c>
      <c r="Y730" s="14" t="s">
        <v>3390</v>
      </c>
      <c r="Z730" s="14" t="s">
        <v>78</v>
      </c>
      <c r="AA730">
        <v>0.0</v>
      </c>
      <c r="AB730">
        <v>0.0</v>
      </c>
      <c r="AC730">
        <v>0.0</v>
      </c>
      <c r="AD730">
        <v>0.0</v>
      </c>
      <c r="AE730">
        <v>1.0</v>
      </c>
      <c r="AF730">
        <v>0.0</v>
      </c>
      <c r="AG730">
        <v>0.0</v>
      </c>
      <c r="AH730">
        <v>0.0</v>
      </c>
      <c r="AI730">
        <v>0.0</v>
      </c>
      <c r="AJ730">
        <v>0.0</v>
      </c>
      <c r="AK730" t="s">
        <v>79</v>
      </c>
      <c r="AL730">
        <v>6.0</v>
      </c>
      <c r="AM730">
        <v>6.0</v>
      </c>
      <c r="AN730" s="14">
        <v>10.0</v>
      </c>
      <c r="AO730" s="14" t="s">
        <v>808</v>
      </c>
      <c r="AP730" t="s">
        <v>101</v>
      </c>
      <c r="AQ730" s="14">
        <v>8.0</v>
      </c>
      <c r="AR730" s="14" t="s">
        <v>3391</v>
      </c>
      <c r="AS730" s="14" t="s">
        <v>3392</v>
      </c>
      <c r="AU730" s="14">
        <v>0.0</v>
      </c>
    </row>
    <row r="731">
      <c r="A731" s="14">
        <v>729.0</v>
      </c>
      <c r="B731">
        <v>1.0</v>
      </c>
      <c r="C731">
        <v>0.0</v>
      </c>
      <c r="D731">
        <v>0.0</v>
      </c>
      <c r="E731">
        <v>0.0</v>
      </c>
      <c r="F731">
        <v>1.0</v>
      </c>
      <c r="G731">
        <v>0.0</v>
      </c>
      <c r="H731" s="14">
        <v>19245.0</v>
      </c>
      <c r="I731" s="14">
        <v>66.0</v>
      </c>
      <c r="J731" s="14">
        <v>6.0</v>
      </c>
      <c r="K731" s="14">
        <v>90.0</v>
      </c>
      <c r="L731" s="14">
        <v>9.0</v>
      </c>
      <c r="M731" s="14">
        <v>1.0</v>
      </c>
      <c r="N731" s="14" t="s">
        <v>327</v>
      </c>
      <c r="O731" s="14">
        <v>0.0</v>
      </c>
      <c r="Q731" s="14" t="s">
        <v>719</v>
      </c>
      <c r="R731" t="s">
        <v>719</v>
      </c>
      <c r="S731" t="s">
        <v>130</v>
      </c>
      <c r="T731" s="14">
        <v>1.0</v>
      </c>
      <c r="U731" t="s">
        <v>35</v>
      </c>
      <c r="V731" t="s">
        <v>111</v>
      </c>
      <c r="W731" t="s">
        <v>531</v>
      </c>
      <c r="X731" s="14">
        <v>15.0</v>
      </c>
      <c r="Y731" s="14" t="s">
        <v>3393</v>
      </c>
      <c r="Z731" s="14" t="s">
        <v>96</v>
      </c>
      <c r="AA731">
        <v>0.0</v>
      </c>
      <c r="AB731">
        <v>0.0</v>
      </c>
      <c r="AC731">
        <v>0.0</v>
      </c>
      <c r="AD731">
        <v>1.0</v>
      </c>
      <c r="AE731">
        <v>0.0</v>
      </c>
      <c r="AF731">
        <v>0.0</v>
      </c>
      <c r="AG731">
        <v>0.0</v>
      </c>
      <c r="AH731">
        <v>0.0</v>
      </c>
      <c r="AI731">
        <v>0.0</v>
      </c>
      <c r="AJ731">
        <v>0.0</v>
      </c>
      <c r="AK731" t="s">
        <v>97</v>
      </c>
      <c r="AL731">
        <v>10.0</v>
      </c>
      <c r="AM731">
        <v>5.0</v>
      </c>
      <c r="AN731" s="14">
        <v>20.0</v>
      </c>
      <c r="AO731" s="14" t="s">
        <v>3394</v>
      </c>
      <c r="AP731" t="s">
        <v>101</v>
      </c>
      <c r="AQ731" s="14">
        <v>7.0</v>
      </c>
      <c r="AR731" s="14" t="s">
        <v>3395</v>
      </c>
      <c r="AS731" s="14" t="s">
        <v>3396</v>
      </c>
      <c r="AT731" s="14" t="s">
        <v>3397</v>
      </c>
      <c r="AU731" s="14">
        <v>0.0</v>
      </c>
    </row>
    <row r="732">
      <c r="A732" s="14">
        <v>730.0</v>
      </c>
      <c r="B732">
        <v>0.0</v>
      </c>
      <c r="C732">
        <v>1.0</v>
      </c>
      <c r="D732">
        <v>0.0</v>
      </c>
      <c r="E732">
        <v>0.0</v>
      </c>
      <c r="F732">
        <v>0.0</v>
      </c>
      <c r="G732">
        <v>0.0</v>
      </c>
      <c r="H732" s="14">
        <v>34285.0</v>
      </c>
      <c r="I732" s="14">
        <v>24.0</v>
      </c>
      <c r="J732" s="14">
        <v>6.0</v>
      </c>
      <c r="K732" s="14">
        <v>50.0</v>
      </c>
      <c r="L732" s="14">
        <v>10.0</v>
      </c>
      <c r="M732" s="14">
        <v>1.0</v>
      </c>
      <c r="N732" s="14" t="s">
        <v>291</v>
      </c>
      <c r="O732" s="14">
        <v>1.0</v>
      </c>
      <c r="P732" s="14" t="s">
        <v>108</v>
      </c>
      <c r="R732" t="s">
        <v>108</v>
      </c>
      <c r="S732" t="s">
        <v>130</v>
      </c>
      <c r="T732" s="14">
        <v>1.0</v>
      </c>
      <c r="U732" t="s">
        <v>315</v>
      </c>
      <c r="V732" t="s">
        <v>111</v>
      </c>
      <c r="W732" t="s">
        <v>148</v>
      </c>
      <c r="X732" s="14">
        <v>2.0</v>
      </c>
      <c r="Y732" s="14" t="s">
        <v>979</v>
      </c>
      <c r="Z732" s="14" t="s">
        <v>78</v>
      </c>
      <c r="AA732">
        <v>0.0</v>
      </c>
      <c r="AB732">
        <v>0.0</v>
      </c>
      <c r="AC732">
        <v>1.0</v>
      </c>
      <c r="AD732">
        <v>0.0</v>
      </c>
      <c r="AE732">
        <v>0.0</v>
      </c>
      <c r="AF732">
        <v>0.0</v>
      </c>
      <c r="AG732">
        <v>0.0</v>
      </c>
      <c r="AH732">
        <v>0.0</v>
      </c>
      <c r="AI732">
        <v>0.0</v>
      </c>
      <c r="AJ732">
        <v>0.0</v>
      </c>
      <c r="AK732" t="s">
        <v>116</v>
      </c>
      <c r="AL732">
        <v>5.0</v>
      </c>
      <c r="AM732">
        <v>4.0</v>
      </c>
      <c r="AN732" s="14">
        <v>4.0</v>
      </c>
      <c r="AO732" s="14" t="s">
        <v>3398</v>
      </c>
      <c r="AP732" t="s">
        <v>101</v>
      </c>
      <c r="AQ732" s="14">
        <v>8.0</v>
      </c>
      <c r="AR732" s="14" t="s">
        <v>3399</v>
      </c>
    </row>
    <row r="733">
      <c r="A733" s="14">
        <v>731.0</v>
      </c>
      <c r="B733">
        <v>0.0</v>
      </c>
      <c r="C733">
        <v>0.0</v>
      </c>
      <c r="D733">
        <v>0.0</v>
      </c>
      <c r="E733">
        <v>0.0</v>
      </c>
      <c r="F733">
        <v>0.0</v>
      </c>
      <c r="G733">
        <v>1.0</v>
      </c>
      <c r="H733" s="14">
        <v>29290.0</v>
      </c>
      <c r="I733" s="14">
        <v>38.0</v>
      </c>
      <c r="J733" s="14">
        <v>7.0</v>
      </c>
      <c r="K733" s="14">
        <v>240.0</v>
      </c>
      <c r="L733" s="14">
        <v>12.0</v>
      </c>
      <c r="M733" s="14">
        <v>6.0</v>
      </c>
      <c r="N733" s="14" t="s">
        <v>437</v>
      </c>
      <c r="O733" s="14">
        <v>0.0</v>
      </c>
      <c r="P733" s="14" t="s">
        <v>129</v>
      </c>
      <c r="R733" t="s">
        <v>129</v>
      </c>
      <c r="S733" t="s">
        <v>3401</v>
      </c>
      <c r="T733" s="14">
        <v>1.0</v>
      </c>
      <c r="U733" t="s">
        <v>195</v>
      </c>
      <c r="V733" t="s">
        <v>207</v>
      </c>
      <c r="W733" t="s">
        <v>123</v>
      </c>
      <c r="X733" s="14">
        <v>16.0</v>
      </c>
      <c r="Y733" s="14" t="s">
        <v>3402</v>
      </c>
      <c r="Z733" s="14" t="s">
        <v>78</v>
      </c>
      <c r="AA733">
        <v>0.0</v>
      </c>
      <c r="AB733">
        <v>0.0</v>
      </c>
      <c r="AC733">
        <v>0.0</v>
      </c>
      <c r="AD733">
        <v>0.0</v>
      </c>
      <c r="AE733">
        <v>0.0</v>
      </c>
      <c r="AF733">
        <v>1.0</v>
      </c>
      <c r="AG733">
        <v>0.0</v>
      </c>
      <c r="AH733">
        <v>0.0</v>
      </c>
      <c r="AI733">
        <v>0.0</v>
      </c>
      <c r="AJ733">
        <v>0.0</v>
      </c>
      <c r="AK733" t="s">
        <v>97</v>
      </c>
      <c r="AL733">
        <v>4.0</v>
      </c>
      <c r="AM733">
        <v>4.0</v>
      </c>
      <c r="AN733" s="14">
        <v>6.0</v>
      </c>
      <c r="AO733" s="14" t="s">
        <v>3403</v>
      </c>
      <c r="AP733" t="s">
        <v>84</v>
      </c>
      <c r="AQ733" s="14">
        <v>9.0</v>
      </c>
      <c r="AR733" s="14" t="s">
        <v>3404</v>
      </c>
      <c r="AS733" s="14" t="s">
        <v>3405</v>
      </c>
      <c r="AT733" s="14" t="s">
        <v>3406</v>
      </c>
      <c r="AU733" s="14">
        <v>1.0</v>
      </c>
    </row>
    <row r="734">
      <c r="A734" s="14">
        <v>732.0</v>
      </c>
      <c r="B734">
        <v>0.0</v>
      </c>
      <c r="C734">
        <v>1.0</v>
      </c>
      <c r="D734">
        <v>0.0</v>
      </c>
      <c r="E734">
        <v>0.0</v>
      </c>
      <c r="F734">
        <v>1.0</v>
      </c>
      <c r="G734">
        <v>0.0</v>
      </c>
      <c r="H734" s="14">
        <v>29645.0</v>
      </c>
      <c r="I734" s="14">
        <v>37.0</v>
      </c>
      <c r="J734" s="14">
        <v>7.0</v>
      </c>
      <c r="K734" s="14">
        <v>60.0</v>
      </c>
      <c r="L734" s="14">
        <v>5.0</v>
      </c>
      <c r="M734" s="14">
        <v>9.0</v>
      </c>
      <c r="N734" s="14" t="s">
        <v>291</v>
      </c>
      <c r="O734" s="14">
        <v>1.0</v>
      </c>
      <c r="T734" s="14">
        <v>1.0</v>
      </c>
      <c r="U734" t="s">
        <v>315</v>
      </c>
      <c r="V734" t="s">
        <v>147</v>
      </c>
      <c r="W734" t="s">
        <v>2346</v>
      </c>
      <c r="X734" s="14">
        <v>10.0</v>
      </c>
      <c r="Y734" s="14" t="s">
        <v>3407</v>
      </c>
      <c r="Z734" s="14" t="s">
        <v>114</v>
      </c>
      <c r="AA734">
        <v>0.0</v>
      </c>
      <c r="AB734">
        <v>0.0</v>
      </c>
      <c r="AC734">
        <v>0.0</v>
      </c>
      <c r="AD734">
        <v>0.0</v>
      </c>
      <c r="AE734">
        <v>1.0</v>
      </c>
      <c r="AF734">
        <v>0.0</v>
      </c>
      <c r="AG734">
        <v>0.0</v>
      </c>
      <c r="AH734">
        <v>0.0</v>
      </c>
      <c r="AI734">
        <v>0.0</v>
      </c>
      <c r="AJ734">
        <v>0.0</v>
      </c>
      <c r="AK734" t="s">
        <v>237</v>
      </c>
      <c r="AL734">
        <v>15.0</v>
      </c>
      <c r="AM734">
        <v>10.0</v>
      </c>
      <c r="AN734" s="14">
        <v>20.0</v>
      </c>
      <c r="AO734" s="14" t="s">
        <v>3408</v>
      </c>
      <c r="AP734" t="s">
        <v>2590</v>
      </c>
      <c r="AQ734" s="14">
        <v>10.0</v>
      </c>
      <c r="AR734" s="14" t="s">
        <v>3409</v>
      </c>
      <c r="AS734" s="14" t="s">
        <v>3410</v>
      </c>
      <c r="AT734" s="14" t="s">
        <v>3411</v>
      </c>
      <c r="AU734" s="14">
        <v>1.0</v>
      </c>
    </row>
    <row r="735">
      <c r="A735" s="14">
        <v>733.0</v>
      </c>
      <c r="B735">
        <v>1.0</v>
      </c>
      <c r="C735">
        <v>0.0</v>
      </c>
      <c r="D735">
        <v>0.0</v>
      </c>
      <c r="E735">
        <v>0.0</v>
      </c>
      <c r="F735">
        <v>0.0</v>
      </c>
      <c r="G735">
        <v>0.0</v>
      </c>
      <c r="H735" s="14">
        <v>29049.0</v>
      </c>
      <c r="I735" s="14">
        <v>39.0</v>
      </c>
      <c r="J735" s="14">
        <v>6.0</v>
      </c>
      <c r="K735" s="14">
        <v>20.0</v>
      </c>
      <c r="L735" s="14">
        <v>13.0</v>
      </c>
      <c r="M735" s="14">
        <v>2.0</v>
      </c>
      <c r="N735" s="14" t="s">
        <v>106</v>
      </c>
      <c r="O735" s="14">
        <v>0.0</v>
      </c>
      <c r="P735" s="14" t="s">
        <v>129</v>
      </c>
      <c r="R735" t="s">
        <v>129</v>
      </c>
      <c r="S735" t="s">
        <v>135</v>
      </c>
      <c r="T735" s="14">
        <v>1.0</v>
      </c>
      <c r="U735" t="s">
        <v>315</v>
      </c>
      <c r="V735" t="s">
        <v>111</v>
      </c>
      <c r="W735" t="s">
        <v>123</v>
      </c>
      <c r="X735" s="14">
        <v>2.0</v>
      </c>
      <c r="Y735" s="14" t="s">
        <v>3412</v>
      </c>
      <c r="Z735" s="14" t="s">
        <v>114</v>
      </c>
      <c r="AA735">
        <v>0.0</v>
      </c>
      <c r="AB735">
        <v>0.0</v>
      </c>
      <c r="AC735">
        <v>1.0</v>
      </c>
      <c r="AD735">
        <v>0.0</v>
      </c>
      <c r="AE735">
        <v>0.0</v>
      </c>
      <c r="AF735">
        <v>0.0</v>
      </c>
      <c r="AG735">
        <v>0.0</v>
      </c>
      <c r="AH735">
        <v>0.0</v>
      </c>
      <c r="AI735">
        <v>0.0</v>
      </c>
      <c r="AJ735">
        <v>0.0</v>
      </c>
      <c r="AK735" t="s">
        <v>97</v>
      </c>
      <c r="AL735">
        <v>6.0</v>
      </c>
      <c r="AM735">
        <v>6.0</v>
      </c>
      <c r="AN735" s="14">
        <v>25.0</v>
      </c>
      <c r="AO735" s="14" t="s">
        <v>3413</v>
      </c>
      <c r="AP735" t="s">
        <v>101</v>
      </c>
      <c r="AQ735" s="14">
        <v>8.0</v>
      </c>
      <c r="AR735" s="14" t="s">
        <v>3414</v>
      </c>
      <c r="AU735" s="14">
        <v>1.0</v>
      </c>
    </row>
    <row r="736">
      <c r="A736" s="14">
        <v>734.0</v>
      </c>
      <c r="B736">
        <v>1.0</v>
      </c>
      <c r="C736">
        <v>0.0</v>
      </c>
      <c r="D736">
        <v>0.0</v>
      </c>
      <c r="E736">
        <v>0.0</v>
      </c>
      <c r="F736">
        <v>0.0</v>
      </c>
      <c r="G736">
        <v>0.0</v>
      </c>
      <c r="H736" s="14">
        <v>29668.0</v>
      </c>
      <c r="I736" s="14">
        <v>37.0</v>
      </c>
      <c r="J736" s="14">
        <v>65.0</v>
      </c>
      <c r="K736" s="14">
        <v>40.0</v>
      </c>
      <c r="L736" s="14">
        <v>12.0</v>
      </c>
      <c r="M736" s="14">
        <v>3.0</v>
      </c>
      <c r="N736" s="14" t="s">
        <v>128</v>
      </c>
      <c r="O736" s="14">
        <v>0.0</v>
      </c>
      <c r="P736" s="14" t="s">
        <v>89</v>
      </c>
      <c r="R736" t="s">
        <v>89</v>
      </c>
      <c r="S736" t="s">
        <v>72</v>
      </c>
      <c r="T736" s="14">
        <v>1.0</v>
      </c>
      <c r="U736" t="s">
        <v>515</v>
      </c>
      <c r="V736" t="s">
        <v>111</v>
      </c>
      <c r="W736" t="s">
        <v>605</v>
      </c>
      <c r="X736" s="14">
        <v>14.0</v>
      </c>
      <c r="Y736" s="14" t="s">
        <v>3415</v>
      </c>
      <c r="Z736" s="14" t="s">
        <v>96</v>
      </c>
      <c r="AA736">
        <v>0.0</v>
      </c>
      <c r="AB736">
        <v>0.0</v>
      </c>
      <c r="AC736">
        <v>1.0</v>
      </c>
      <c r="AD736">
        <v>0.0</v>
      </c>
      <c r="AE736">
        <v>0.0</v>
      </c>
      <c r="AF736">
        <v>0.0</v>
      </c>
      <c r="AG736">
        <v>0.0</v>
      </c>
      <c r="AH736">
        <v>0.0</v>
      </c>
      <c r="AI736">
        <v>0.0</v>
      </c>
      <c r="AJ736">
        <v>0.0</v>
      </c>
      <c r="AK736" t="s">
        <v>79</v>
      </c>
      <c r="AL736">
        <v>3.0</v>
      </c>
      <c r="AM736">
        <v>20.0</v>
      </c>
      <c r="AN736" s="14">
        <v>30.0</v>
      </c>
      <c r="AO736" s="14" t="s">
        <v>3416</v>
      </c>
      <c r="AP736" t="s">
        <v>101</v>
      </c>
      <c r="AQ736" s="14">
        <v>10.0</v>
      </c>
      <c r="AR736" s="14" t="s">
        <v>3417</v>
      </c>
      <c r="AS736" s="14" t="s">
        <v>3418</v>
      </c>
      <c r="AU736" s="14">
        <v>1.0</v>
      </c>
    </row>
    <row r="737">
      <c r="A737" s="14">
        <v>735.0</v>
      </c>
      <c r="B737">
        <v>1.0</v>
      </c>
      <c r="C737">
        <v>0.0</v>
      </c>
      <c r="D737">
        <v>0.0</v>
      </c>
      <c r="E737">
        <v>0.0</v>
      </c>
      <c r="F737">
        <v>0.0</v>
      </c>
      <c r="G737">
        <v>0.0</v>
      </c>
      <c r="H737" s="14">
        <v>28471.0</v>
      </c>
      <c r="I737" s="14">
        <v>40.0</v>
      </c>
      <c r="J737" s="14">
        <v>4.0</v>
      </c>
      <c r="K737" s="14">
        <v>0.0</v>
      </c>
      <c r="L737" s="14">
        <v>12.0</v>
      </c>
      <c r="M737" s="14">
        <v>600.0</v>
      </c>
      <c r="N737" s="14" t="s">
        <v>120</v>
      </c>
      <c r="O737" s="14">
        <v>1.0</v>
      </c>
      <c r="T737" s="14">
        <v>1.0</v>
      </c>
      <c r="U737" t="s">
        <v>2745</v>
      </c>
      <c r="V737" t="s">
        <v>3419</v>
      </c>
      <c r="W737" t="s">
        <v>2745</v>
      </c>
      <c r="X737" s="14">
        <v>27.0</v>
      </c>
      <c r="Y737" s="14" t="s">
        <v>2746</v>
      </c>
      <c r="Z737" s="14" t="s">
        <v>1229</v>
      </c>
      <c r="AA737">
        <v>0.0</v>
      </c>
      <c r="AB737">
        <v>0.0</v>
      </c>
      <c r="AC737">
        <v>0.0</v>
      </c>
      <c r="AD737">
        <v>0.0</v>
      </c>
      <c r="AE737">
        <v>1.0</v>
      </c>
      <c r="AF737">
        <v>1.0</v>
      </c>
      <c r="AG737">
        <v>0.0</v>
      </c>
      <c r="AH737">
        <v>0.0</v>
      </c>
      <c r="AI737">
        <v>0.0</v>
      </c>
      <c r="AJ737">
        <v>0.0</v>
      </c>
      <c r="AK737" t="s">
        <v>274</v>
      </c>
      <c r="AL737">
        <v>4.0</v>
      </c>
      <c r="AM737">
        <v>6.0</v>
      </c>
      <c r="AN737" s="14">
        <v>12.0</v>
      </c>
      <c r="AO737" s="14" t="s">
        <v>3420</v>
      </c>
      <c r="AP737" t="s">
        <v>3421</v>
      </c>
      <c r="AQ737" s="14">
        <v>10.0</v>
      </c>
      <c r="AR737" s="14" t="s">
        <v>3422</v>
      </c>
      <c r="AS737" s="14" t="s">
        <v>3423</v>
      </c>
      <c r="AT737" s="14" t="s">
        <v>3424</v>
      </c>
      <c r="AU737" s="14">
        <v>1.0</v>
      </c>
    </row>
    <row r="738">
      <c r="A738" s="14">
        <v>736.0</v>
      </c>
      <c r="B738">
        <v>1.0</v>
      </c>
      <c r="C738">
        <v>0.0</v>
      </c>
      <c r="D738">
        <v>0.0</v>
      </c>
      <c r="E738">
        <v>0.0</v>
      </c>
      <c r="F738">
        <v>0.0</v>
      </c>
      <c r="G738">
        <v>0.0</v>
      </c>
      <c r="H738" s="14">
        <v>42959.0</v>
      </c>
      <c r="I738" s="14">
        <v>1.0</v>
      </c>
      <c r="J738" s="14">
        <v>8.0</v>
      </c>
      <c r="K738" s="14">
        <v>30.0</v>
      </c>
      <c r="L738" s="14">
        <v>10.0</v>
      </c>
      <c r="M738" s="14">
        <v>2.0</v>
      </c>
      <c r="N738" s="14" t="s">
        <v>291</v>
      </c>
      <c r="O738" s="14">
        <v>1.0</v>
      </c>
      <c r="T738" s="14">
        <v>1.0</v>
      </c>
      <c r="U738" t="s">
        <v>315</v>
      </c>
      <c r="V738" t="s">
        <v>75</v>
      </c>
      <c r="W738" t="s">
        <v>123</v>
      </c>
      <c r="X738" s="14">
        <v>10.0</v>
      </c>
      <c r="Y738" s="14" t="s">
        <v>3425</v>
      </c>
      <c r="Z738" s="14" t="s">
        <v>78</v>
      </c>
      <c r="AA738">
        <v>0.0</v>
      </c>
      <c r="AB738">
        <v>0.0</v>
      </c>
      <c r="AC738">
        <v>0.0</v>
      </c>
      <c r="AD738">
        <v>0.0</v>
      </c>
      <c r="AE738">
        <v>0.0</v>
      </c>
      <c r="AF738">
        <v>1.0</v>
      </c>
      <c r="AG738">
        <v>0.0</v>
      </c>
      <c r="AH738">
        <v>0.0</v>
      </c>
      <c r="AI738">
        <v>0.0</v>
      </c>
      <c r="AJ738">
        <v>0.0</v>
      </c>
      <c r="AK738" t="s">
        <v>97</v>
      </c>
      <c r="AL738">
        <v>6.0</v>
      </c>
      <c r="AM738">
        <v>6.0</v>
      </c>
      <c r="AN738" s="14">
        <v>10.0</v>
      </c>
      <c r="AO738" s="14" t="s">
        <v>3426</v>
      </c>
      <c r="AP738" t="s">
        <v>101</v>
      </c>
      <c r="AQ738" s="14">
        <v>10.0</v>
      </c>
      <c r="AR738" s="14" t="s">
        <v>3427</v>
      </c>
      <c r="AT738" s="14" t="s">
        <v>3428</v>
      </c>
      <c r="AU738" s="14">
        <v>1.0</v>
      </c>
    </row>
    <row r="739" hidden="1">
      <c r="A739" s="14">
        <v>737.0</v>
      </c>
      <c r="B739">
        <v>1.0</v>
      </c>
      <c r="C739">
        <v>0.0</v>
      </c>
      <c r="D739">
        <v>0.0</v>
      </c>
      <c r="E739">
        <v>0.0</v>
      </c>
      <c r="F739">
        <v>0.0</v>
      </c>
      <c r="G739">
        <v>0.0</v>
      </c>
      <c r="H739" s="14">
        <v>33228.0</v>
      </c>
      <c r="I739" s="14">
        <v>27.0</v>
      </c>
      <c r="J739" s="14">
        <v>7.0</v>
      </c>
      <c r="K739" s="14">
        <v>45.0</v>
      </c>
      <c r="L739" s="14">
        <v>9.0</v>
      </c>
      <c r="M739" s="14">
        <v>5.0</v>
      </c>
      <c r="N739" s="14" t="s">
        <v>87</v>
      </c>
      <c r="O739" s="14">
        <v>1.0</v>
      </c>
      <c r="T739" s="14">
        <v>1.0</v>
      </c>
      <c r="U739" t="s">
        <v>206</v>
      </c>
      <c r="V739" t="s">
        <v>451</v>
      </c>
      <c r="W739" t="s">
        <v>123</v>
      </c>
      <c r="X739" s="14">
        <v>1.0</v>
      </c>
      <c r="Y739" s="14" t="s">
        <v>3429</v>
      </c>
      <c r="Z739" s="14" t="s">
        <v>236</v>
      </c>
      <c r="AA739">
        <v>0.0</v>
      </c>
      <c r="AB739">
        <v>0.0</v>
      </c>
      <c r="AC739">
        <v>0.0</v>
      </c>
      <c r="AD739">
        <v>1.0</v>
      </c>
      <c r="AE739">
        <v>0.0</v>
      </c>
      <c r="AF739">
        <v>0.0</v>
      </c>
      <c r="AG739">
        <v>0.0</v>
      </c>
      <c r="AH739">
        <v>0.0</v>
      </c>
      <c r="AI739">
        <v>1.0</v>
      </c>
      <c r="AJ739">
        <v>0.0</v>
      </c>
      <c r="AP739" t="s">
        <v>101</v>
      </c>
      <c r="AQ739" s="14">
        <v>10.0</v>
      </c>
      <c r="AR739" s="14" t="s">
        <v>3430</v>
      </c>
      <c r="AS739" s="14" t="s">
        <v>3431</v>
      </c>
      <c r="AT739" s="14" t="s">
        <v>3432</v>
      </c>
      <c r="AU739" s="14">
        <v>1.0</v>
      </c>
    </row>
    <row r="740">
      <c r="A740" s="14">
        <v>738.0</v>
      </c>
      <c r="B740">
        <v>1.0</v>
      </c>
      <c r="C740">
        <v>0.0</v>
      </c>
      <c r="D740">
        <v>0.0</v>
      </c>
      <c r="E740">
        <v>0.0</v>
      </c>
      <c r="F740">
        <v>0.0</v>
      </c>
      <c r="G740">
        <v>0.0</v>
      </c>
      <c r="H740" s="14">
        <v>34298.0</v>
      </c>
      <c r="I740" s="14">
        <v>24.0</v>
      </c>
      <c r="J740" s="14">
        <v>10.0</v>
      </c>
      <c r="K740" s="14">
        <v>300.0</v>
      </c>
      <c r="L740" s="14">
        <v>10.0</v>
      </c>
      <c r="M740" s="14">
        <v>10.0</v>
      </c>
      <c r="N740" s="14" t="s">
        <v>405</v>
      </c>
      <c r="O740" s="14">
        <v>1.0</v>
      </c>
      <c r="T740" s="14">
        <v>1.0</v>
      </c>
      <c r="U740" t="s">
        <v>121</v>
      </c>
      <c r="V740" t="s">
        <v>111</v>
      </c>
      <c r="W740" t="s">
        <v>123</v>
      </c>
      <c r="X740" s="14">
        <v>1.0</v>
      </c>
      <c r="Y740" s="14" t="s">
        <v>3433</v>
      </c>
      <c r="Z740" s="14" t="s">
        <v>78</v>
      </c>
      <c r="AA740">
        <v>0.0</v>
      </c>
      <c r="AB740">
        <v>0.0</v>
      </c>
      <c r="AC740">
        <v>0.0</v>
      </c>
      <c r="AD740">
        <v>0.0</v>
      </c>
      <c r="AE740">
        <v>0.0</v>
      </c>
      <c r="AF740">
        <v>1.0</v>
      </c>
      <c r="AG740">
        <v>0.0</v>
      </c>
      <c r="AH740">
        <v>0.0</v>
      </c>
      <c r="AI740">
        <v>0.0</v>
      </c>
      <c r="AJ740">
        <v>0.0</v>
      </c>
      <c r="AK740" t="s">
        <v>116</v>
      </c>
      <c r="AL740">
        <v>5.0</v>
      </c>
      <c r="AM740">
        <v>5.0</v>
      </c>
      <c r="AN740" s="14">
        <v>100.0</v>
      </c>
      <c r="AO740" s="14" t="s">
        <v>3434</v>
      </c>
      <c r="AP740" t="s">
        <v>84</v>
      </c>
      <c r="AQ740" s="14">
        <v>10.0</v>
      </c>
      <c r="AR740" s="14" t="s">
        <v>3435</v>
      </c>
      <c r="AS740" s="14" t="s">
        <v>3436</v>
      </c>
      <c r="AT740" s="14" t="s">
        <v>41</v>
      </c>
      <c r="AU740" s="14">
        <v>1.0</v>
      </c>
    </row>
    <row r="741">
      <c r="A741" s="14">
        <v>739.0</v>
      </c>
      <c r="B741">
        <v>0.0</v>
      </c>
      <c r="C741">
        <v>1.0</v>
      </c>
      <c r="D741">
        <v>0.0</v>
      </c>
      <c r="E741">
        <v>0.0</v>
      </c>
      <c r="F741">
        <v>0.0</v>
      </c>
      <c r="G741">
        <v>0.0</v>
      </c>
      <c r="I741" s="14"/>
      <c r="J741" s="14">
        <v>7.0</v>
      </c>
      <c r="K741" s="14">
        <v>15.0</v>
      </c>
      <c r="L741" s="14">
        <v>5.0</v>
      </c>
      <c r="M741" s="14">
        <v>5.0</v>
      </c>
      <c r="N741" s="14" t="s">
        <v>192</v>
      </c>
      <c r="O741" s="14">
        <v>1.0</v>
      </c>
      <c r="T741" s="14">
        <v>1.0</v>
      </c>
      <c r="U741" t="s">
        <v>206</v>
      </c>
      <c r="V741" t="s">
        <v>75</v>
      </c>
      <c r="W741" t="s">
        <v>123</v>
      </c>
      <c r="X741" s="14">
        <v>20.0</v>
      </c>
      <c r="Y741" s="14" t="s">
        <v>3437</v>
      </c>
      <c r="Z741" s="14" t="s">
        <v>96</v>
      </c>
      <c r="AA741">
        <v>0.0</v>
      </c>
      <c r="AB741">
        <v>0.0</v>
      </c>
      <c r="AC741">
        <v>0.0</v>
      </c>
      <c r="AD741">
        <v>0.0</v>
      </c>
      <c r="AE741">
        <v>1.0</v>
      </c>
      <c r="AF741">
        <v>1.0</v>
      </c>
      <c r="AG741">
        <v>0.0</v>
      </c>
      <c r="AH741">
        <v>0.0</v>
      </c>
      <c r="AI741">
        <v>0.0</v>
      </c>
      <c r="AJ741">
        <v>0.0</v>
      </c>
      <c r="AK741" t="s">
        <v>97</v>
      </c>
      <c r="AL741">
        <v>3.0</v>
      </c>
      <c r="AM741">
        <v>3.0</v>
      </c>
      <c r="AN741" s="14">
        <v>2.0</v>
      </c>
      <c r="AO741" s="14" t="s">
        <v>3438</v>
      </c>
      <c r="AP741" t="s">
        <v>101</v>
      </c>
      <c r="AQ741" s="14">
        <v>8.0</v>
      </c>
      <c r="AR741" s="14" t="s">
        <v>3439</v>
      </c>
      <c r="AS741" s="14" t="s">
        <v>3440</v>
      </c>
      <c r="AT741" s="14" t="s">
        <v>3441</v>
      </c>
      <c r="AU741" s="14">
        <v>0.0</v>
      </c>
    </row>
    <row r="742">
      <c r="A742" s="14">
        <v>740.0</v>
      </c>
      <c r="B742">
        <v>0.0</v>
      </c>
      <c r="C742">
        <v>0.0</v>
      </c>
      <c r="D742">
        <v>1.0</v>
      </c>
      <c r="E742">
        <v>0.0</v>
      </c>
      <c r="F742">
        <v>1.0</v>
      </c>
      <c r="G742">
        <v>0.0</v>
      </c>
      <c r="H742" s="14">
        <v>32907.0</v>
      </c>
      <c r="I742" s="14">
        <v>28.0</v>
      </c>
      <c r="J742" s="14">
        <v>6.0</v>
      </c>
      <c r="K742" s="14">
        <v>220.0</v>
      </c>
      <c r="L742" s="14">
        <v>10.0</v>
      </c>
      <c r="M742" s="14">
        <v>10.0</v>
      </c>
      <c r="N742" s="14" t="s">
        <v>70</v>
      </c>
      <c r="O742" s="14">
        <v>0.0</v>
      </c>
      <c r="P742" s="14" t="s">
        <v>71</v>
      </c>
      <c r="R742" t="s">
        <v>71</v>
      </c>
      <c r="S742" t="s">
        <v>72</v>
      </c>
      <c r="T742" s="14">
        <v>0.0</v>
      </c>
      <c r="Z742" s="14" t="s">
        <v>78</v>
      </c>
      <c r="AA742">
        <v>0.0</v>
      </c>
      <c r="AB742">
        <v>0.0</v>
      </c>
      <c r="AC742">
        <v>0.0</v>
      </c>
      <c r="AD742">
        <v>0.0</v>
      </c>
      <c r="AE742">
        <v>0.0</v>
      </c>
      <c r="AF742">
        <v>1.0</v>
      </c>
      <c r="AG742">
        <v>0.0</v>
      </c>
      <c r="AH742">
        <v>0.0</v>
      </c>
      <c r="AI742">
        <v>0.0</v>
      </c>
      <c r="AJ742">
        <v>0.0</v>
      </c>
      <c r="AK742" t="s">
        <v>79</v>
      </c>
      <c r="AL742">
        <v>4.0</v>
      </c>
      <c r="AM742">
        <v>3.0</v>
      </c>
      <c r="AN742" s="14">
        <v>12.0</v>
      </c>
      <c r="AO742" s="14" t="s">
        <v>3442</v>
      </c>
      <c r="AP742" t="s">
        <v>292</v>
      </c>
      <c r="AQ742" s="14">
        <v>10.0</v>
      </c>
      <c r="AR742" s="14" t="s">
        <v>3443</v>
      </c>
      <c r="AS742" s="14" t="s">
        <v>3444</v>
      </c>
      <c r="AU742" s="14">
        <v>0.0</v>
      </c>
    </row>
    <row r="743">
      <c r="A743" s="14">
        <v>741.0</v>
      </c>
      <c r="B743">
        <v>0.0</v>
      </c>
      <c r="C743">
        <v>0.0</v>
      </c>
      <c r="D743">
        <v>0.0</v>
      </c>
      <c r="E743">
        <v>0.0</v>
      </c>
      <c r="F743">
        <v>1.0</v>
      </c>
      <c r="G743">
        <v>0.0</v>
      </c>
      <c r="H743" s="14">
        <v>30528.0</v>
      </c>
      <c r="I743" s="14">
        <v>35.0</v>
      </c>
      <c r="J743" s="14">
        <v>6.0</v>
      </c>
      <c r="K743" s="14">
        <v>20.0</v>
      </c>
      <c r="L743" s="14">
        <v>9.0</v>
      </c>
      <c r="M743" s="14">
        <v>4.0</v>
      </c>
      <c r="N743" s="14" t="s">
        <v>87</v>
      </c>
      <c r="O743" s="14">
        <v>1.0</v>
      </c>
      <c r="T743" s="14">
        <v>1.0</v>
      </c>
      <c r="U743" t="s">
        <v>74</v>
      </c>
      <c r="V743" t="s">
        <v>75</v>
      </c>
      <c r="W743" t="s">
        <v>374</v>
      </c>
      <c r="X743" s="14">
        <v>10.0</v>
      </c>
      <c r="Y743" s="14" t="s">
        <v>3445</v>
      </c>
      <c r="Z743" s="14" t="s">
        <v>114</v>
      </c>
      <c r="AA743">
        <v>0.0</v>
      </c>
      <c r="AB743">
        <v>0.0</v>
      </c>
      <c r="AC743">
        <v>0.0</v>
      </c>
      <c r="AD743">
        <v>0.0</v>
      </c>
      <c r="AE743">
        <v>0.0</v>
      </c>
      <c r="AF743">
        <v>1.0</v>
      </c>
      <c r="AG743">
        <v>0.0</v>
      </c>
      <c r="AH743">
        <v>0.0</v>
      </c>
      <c r="AI743">
        <v>0.0</v>
      </c>
      <c r="AJ743">
        <v>0.0</v>
      </c>
      <c r="AK743" t="s">
        <v>79</v>
      </c>
      <c r="AL743">
        <v>4.0</v>
      </c>
      <c r="AM743">
        <v>2.0</v>
      </c>
      <c r="AN743" s="14">
        <v>20.0</v>
      </c>
      <c r="AO743" s="14" t="s">
        <v>3446</v>
      </c>
      <c r="AP743" t="s">
        <v>101</v>
      </c>
      <c r="AQ743" s="14">
        <v>8.0</v>
      </c>
      <c r="AR743" s="14" t="s">
        <v>3447</v>
      </c>
      <c r="AS743" s="14" t="s">
        <v>2549</v>
      </c>
      <c r="AT743" s="14" t="s">
        <v>3448</v>
      </c>
      <c r="AU743" s="14">
        <v>1.0</v>
      </c>
    </row>
    <row r="744">
      <c r="A744" s="14">
        <v>742.0</v>
      </c>
      <c r="B744">
        <v>0.0</v>
      </c>
      <c r="C744">
        <v>0.0</v>
      </c>
      <c r="D744">
        <v>0.0</v>
      </c>
      <c r="E744">
        <v>0.0</v>
      </c>
      <c r="F744">
        <v>1.0</v>
      </c>
      <c r="G744">
        <v>0.0</v>
      </c>
      <c r="H744" s="14">
        <v>29686.0</v>
      </c>
      <c r="I744" s="14">
        <v>37.0</v>
      </c>
      <c r="J744" s="14">
        <v>6.0</v>
      </c>
      <c r="K744" s="14">
        <v>80.0</v>
      </c>
      <c r="L744" s="14">
        <v>8.0</v>
      </c>
      <c r="M744" s="14">
        <v>10.0</v>
      </c>
      <c r="N744" s="14" t="s">
        <v>167</v>
      </c>
      <c r="O744" s="14">
        <v>0.0</v>
      </c>
      <c r="P744" s="14" t="s">
        <v>71</v>
      </c>
      <c r="R744" t="s">
        <v>71</v>
      </c>
      <c r="S744" t="s">
        <v>130</v>
      </c>
      <c r="T744" s="14">
        <v>1.0</v>
      </c>
      <c r="U744" t="s">
        <v>315</v>
      </c>
      <c r="V744" t="s">
        <v>111</v>
      </c>
      <c r="W744" t="s">
        <v>333</v>
      </c>
      <c r="X744" s="14">
        <v>5.0</v>
      </c>
      <c r="Y744" s="14" t="s">
        <v>3449</v>
      </c>
      <c r="Z744" s="14" t="s">
        <v>114</v>
      </c>
      <c r="AA744">
        <v>0.0</v>
      </c>
      <c r="AB744">
        <v>0.0</v>
      </c>
      <c r="AC744">
        <v>0.0</v>
      </c>
      <c r="AD744">
        <v>0.0</v>
      </c>
      <c r="AE744">
        <v>0.0</v>
      </c>
      <c r="AF744">
        <v>1.0</v>
      </c>
      <c r="AG744">
        <v>0.0</v>
      </c>
      <c r="AH744">
        <v>0.0</v>
      </c>
      <c r="AI744">
        <v>0.0</v>
      </c>
      <c r="AJ744">
        <v>0.0</v>
      </c>
      <c r="AK744" t="s">
        <v>79</v>
      </c>
      <c r="AL744">
        <v>6.0</v>
      </c>
      <c r="AM744">
        <v>1.0</v>
      </c>
      <c r="AN744" s="14">
        <v>8.0</v>
      </c>
      <c r="AO744" s="14" t="s">
        <v>3450</v>
      </c>
      <c r="AP744" t="s">
        <v>3451</v>
      </c>
      <c r="AQ744" s="14">
        <v>8.0</v>
      </c>
      <c r="AR744" s="14" t="s">
        <v>3452</v>
      </c>
      <c r="AS744" s="14" t="s">
        <v>3453</v>
      </c>
      <c r="AT744" s="14" t="s">
        <v>3454</v>
      </c>
      <c r="AU744" s="14">
        <v>1.0</v>
      </c>
    </row>
    <row r="745">
      <c r="A745" s="14">
        <v>743.0</v>
      </c>
      <c r="B745">
        <v>0.0</v>
      </c>
      <c r="C745">
        <v>1.0</v>
      </c>
      <c r="D745">
        <v>0.0</v>
      </c>
      <c r="E745">
        <v>0.0</v>
      </c>
      <c r="F745">
        <v>1.0</v>
      </c>
      <c r="G745">
        <v>0.0</v>
      </c>
      <c r="I745" s="14"/>
      <c r="J745" s="14">
        <v>8.0</v>
      </c>
      <c r="K745" s="14">
        <v>30.0</v>
      </c>
      <c r="L745" s="14">
        <v>6.0</v>
      </c>
      <c r="M745" s="14">
        <v>5.0</v>
      </c>
      <c r="N745" s="14" t="s">
        <v>192</v>
      </c>
      <c r="O745" s="14">
        <v>0.0</v>
      </c>
      <c r="P745" s="14" t="s">
        <v>193</v>
      </c>
      <c r="R745" t="s">
        <v>193</v>
      </c>
      <c r="S745" t="s">
        <v>90</v>
      </c>
      <c r="T745" s="14">
        <v>1.0</v>
      </c>
      <c r="U745" t="s">
        <v>631</v>
      </c>
      <c r="V745" t="s">
        <v>75</v>
      </c>
      <c r="W745" t="s">
        <v>1010</v>
      </c>
      <c r="X745" s="14">
        <v>9.0</v>
      </c>
      <c r="Z745" s="14" t="s">
        <v>114</v>
      </c>
      <c r="AA745">
        <v>0.0</v>
      </c>
      <c r="AB745">
        <v>0.0</v>
      </c>
      <c r="AC745">
        <v>1.0</v>
      </c>
      <c r="AD745">
        <v>0.0</v>
      </c>
      <c r="AE745">
        <v>0.0</v>
      </c>
      <c r="AF745">
        <v>0.0</v>
      </c>
      <c r="AG745">
        <v>0.0</v>
      </c>
      <c r="AH745">
        <v>0.0</v>
      </c>
      <c r="AI745">
        <v>0.0</v>
      </c>
      <c r="AJ745">
        <v>0.0</v>
      </c>
      <c r="AK745" t="s">
        <v>237</v>
      </c>
      <c r="AL745">
        <v>5.0</v>
      </c>
      <c r="AM745">
        <v>1.0</v>
      </c>
      <c r="AN745" s="14">
        <v>8.0</v>
      </c>
      <c r="AO745" s="14" t="s">
        <v>3455</v>
      </c>
      <c r="AP745" t="s">
        <v>3456</v>
      </c>
      <c r="AQ745" s="14">
        <v>8.0</v>
      </c>
      <c r="AR745" s="14" t="s">
        <v>3457</v>
      </c>
      <c r="AS745" s="14" t="s">
        <v>3458</v>
      </c>
      <c r="AU745" s="14">
        <v>0.0</v>
      </c>
    </row>
    <row r="746">
      <c r="A746" s="14">
        <v>744.0</v>
      </c>
      <c r="B746">
        <v>1.0</v>
      </c>
      <c r="C746">
        <v>0.0</v>
      </c>
      <c r="D746">
        <v>0.0</v>
      </c>
      <c r="E746">
        <v>0.0</v>
      </c>
      <c r="F746">
        <v>1.0</v>
      </c>
      <c r="G746">
        <v>0.0</v>
      </c>
      <c r="H746" s="14">
        <v>29339.0</v>
      </c>
      <c r="I746" s="14">
        <v>38.0</v>
      </c>
      <c r="J746" s="14">
        <v>8.0</v>
      </c>
      <c r="K746" s="14">
        <v>45.0</v>
      </c>
      <c r="L746" s="14">
        <v>5.0</v>
      </c>
      <c r="M746" s="14">
        <v>6.0</v>
      </c>
      <c r="N746" s="14" t="s">
        <v>291</v>
      </c>
      <c r="O746" s="14">
        <v>1.0</v>
      </c>
      <c r="T746" s="14">
        <v>1.0</v>
      </c>
      <c r="U746" t="s">
        <v>631</v>
      </c>
      <c r="V746" t="s">
        <v>147</v>
      </c>
      <c r="W746" t="s">
        <v>407</v>
      </c>
      <c r="X746" s="14">
        <v>10.0</v>
      </c>
      <c r="Z746" s="14" t="s">
        <v>114</v>
      </c>
      <c r="AA746">
        <v>0.0</v>
      </c>
      <c r="AB746">
        <v>0.0</v>
      </c>
      <c r="AC746">
        <v>1.0</v>
      </c>
      <c r="AD746">
        <v>0.0</v>
      </c>
      <c r="AE746">
        <v>0.0</v>
      </c>
      <c r="AF746">
        <v>0.0</v>
      </c>
      <c r="AG746">
        <v>0.0</v>
      </c>
      <c r="AH746">
        <v>0.0</v>
      </c>
      <c r="AI746">
        <v>0.0</v>
      </c>
      <c r="AJ746">
        <v>0.0</v>
      </c>
      <c r="AK746" t="s">
        <v>116</v>
      </c>
      <c r="AL746">
        <v>3.0</v>
      </c>
      <c r="AM746">
        <v>4.0</v>
      </c>
      <c r="AN746" s="14">
        <v>8.0</v>
      </c>
      <c r="AO746" s="14" t="s">
        <v>3459</v>
      </c>
      <c r="AP746" t="s">
        <v>101</v>
      </c>
      <c r="AQ746" s="14">
        <v>10.0</v>
      </c>
      <c r="AR746" s="14" t="s">
        <v>3460</v>
      </c>
      <c r="AS746" s="14" t="s">
        <v>3461</v>
      </c>
      <c r="AT746" s="14" t="s">
        <v>3462</v>
      </c>
      <c r="AU746" s="14">
        <v>1.0</v>
      </c>
    </row>
    <row r="747">
      <c r="A747" s="14">
        <v>745.0</v>
      </c>
      <c r="B747">
        <v>1.0</v>
      </c>
      <c r="C747">
        <v>0.0</v>
      </c>
      <c r="D747">
        <v>0.0</v>
      </c>
      <c r="E747">
        <v>0.0</v>
      </c>
      <c r="F747">
        <v>0.0</v>
      </c>
      <c r="G747">
        <v>0.0</v>
      </c>
      <c r="H747" s="14">
        <v>27612.0</v>
      </c>
      <c r="I747" s="14">
        <v>43.0</v>
      </c>
      <c r="J747" s="14">
        <v>7.0</v>
      </c>
      <c r="K747" s="14">
        <v>40.0</v>
      </c>
      <c r="L747" s="14">
        <v>6.0</v>
      </c>
      <c r="M747" s="14">
        <v>1.0</v>
      </c>
      <c r="N747" s="14" t="s">
        <v>106</v>
      </c>
      <c r="O747" s="14">
        <v>0.0</v>
      </c>
      <c r="P747" s="14" t="s">
        <v>172</v>
      </c>
      <c r="R747" t="s">
        <v>172</v>
      </c>
      <c r="S747" t="s">
        <v>130</v>
      </c>
      <c r="T747" s="14">
        <v>1.0</v>
      </c>
      <c r="U747" t="s">
        <v>91</v>
      </c>
      <c r="V747" t="s">
        <v>111</v>
      </c>
      <c r="W747" t="s">
        <v>76</v>
      </c>
      <c r="X747" s="14">
        <v>10.0</v>
      </c>
      <c r="Z747" s="14" t="s">
        <v>96</v>
      </c>
      <c r="AA747">
        <v>0.0</v>
      </c>
      <c r="AB747">
        <v>0.0</v>
      </c>
      <c r="AC747">
        <v>0.0</v>
      </c>
      <c r="AD747">
        <v>1.0</v>
      </c>
      <c r="AE747">
        <v>0.0</v>
      </c>
      <c r="AF747">
        <v>0.0</v>
      </c>
      <c r="AG747">
        <v>0.0</v>
      </c>
      <c r="AH747">
        <v>0.0</v>
      </c>
      <c r="AI747">
        <v>0.0</v>
      </c>
      <c r="AJ747">
        <v>0.0</v>
      </c>
      <c r="AK747" t="s">
        <v>97</v>
      </c>
      <c r="AL747">
        <v>3.0</v>
      </c>
      <c r="AM747">
        <v>5.0</v>
      </c>
      <c r="AN747" s="14">
        <v>36.0</v>
      </c>
      <c r="AO747" s="14" t="s">
        <v>3463</v>
      </c>
      <c r="AP747" t="s">
        <v>101</v>
      </c>
      <c r="AQ747" s="14">
        <v>9.0</v>
      </c>
      <c r="AR747" s="14" t="s">
        <v>3464</v>
      </c>
      <c r="AS747" s="14" t="s">
        <v>3465</v>
      </c>
    </row>
    <row r="748" hidden="1">
      <c r="A748" s="14">
        <v>746.0</v>
      </c>
      <c r="B748">
        <v>0.0</v>
      </c>
      <c r="C748">
        <v>1.0</v>
      </c>
      <c r="D748">
        <v>0.0</v>
      </c>
      <c r="E748">
        <v>0.0</v>
      </c>
      <c r="F748">
        <v>1.0</v>
      </c>
      <c r="G748">
        <v>0.0</v>
      </c>
      <c r="H748" s="14">
        <v>32442.0</v>
      </c>
      <c r="I748" s="14">
        <v>29.0</v>
      </c>
      <c r="J748" s="14">
        <v>4.0</v>
      </c>
      <c r="K748" s="14">
        <v>10.0</v>
      </c>
      <c r="L748" s="14">
        <v>8.0</v>
      </c>
      <c r="M748" s="14">
        <v>1.0</v>
      </c>
      <c r="N748" s="14" t="s">
        <v>437</v>
      </c>
      <c r="O748" s="14">
        <v>1.0</v>
      </c>
      <c r="T748" s="14">
        <v>1.0</v>
      </c>
      <c r="U748" t="s">
        <v>11</v>
      </c>
      <c r="V748" t="s">
        <v>111</v>
      </c>
      <c r="W748" t="s">
        <v>76</v>
      </c>
      <c r="X748" s="14">
        <v>12.0</v>
      </c>
      <c r="Y748" s="14" t="s">
        <v>3466</v>
      </c>
      <c r="Z748" s="14" t="s">
        <v>78</v>
      </c>
      <c r="AA748">
        <v>0.0</v>
      </c>
      <c r="AB748">
        <v>0.0</v>
      </c>
      <c r="AC748">
        <v>0.0</v>
      </c>
      <c r="AD748">
        <v>1.0</v>
      </c>
      <c r="AE748">
        <v>1.0</v>
      </c>
      <c r="AF748">
        <v>0.0</v>
      </c>
      <c r="AG748">
        <v>0.0</v>
      </c>
      <c r="AH748">
        <v>0.0</v>
      </c>
      <c r="AI748">
        <v>0.0</v>
      </c>
      <c r="AJ748">
        <v>0.0</v>
      </c>
      <c r="AK748" t="s">
        <v>97</v>
      </c>
      <c r="AL748" t="s">
        <v>3467</v>
      </c>
      <c r="AM748">
        <v>5.0</v>
      </c>
      <c r="AN748" s="14">
        <v>20.0</v>
      </c>
      <c r="AO748" s="14" t="s">
        <v>3468</v>
      </c>
      <c r="AP748" t="s">
        <v>101</v>
      </c>
      <c r="AQ748" s="14">
        <v>10.0</v>
      </c>
      <c r="AR748" s="14" t="s">
        <v>3469</v>
      </c>
      <c r="AS748" s="14" t="s">
        <v>3470</v>
      </c>
      <c r="AT748" s="14" t="s">
        <v>154</v>
      </c>
      <c r="AU748" s="14">
        <v>1.0</v>
      </c>
    </row>
    <row r="749">
      <c r="A749" s="14">
        <v>747.0</v>
      </c>
      <c r="B749">
        <v>0.0</v>
      </c>
      <c r="C749">
        <v>1.0</v>
      </c>
      <c r="D749">
        <v>0.0</v>
      </c>
      <c r="E749">
        <v>0.0</v>
      </c>
      <c r="F749">
        <v>0.0</v>
      </c>
      <c r="G749">
        <v>0.0</v>
      </c>
      <c r="H749" s="14">
        <v>34109.0</v>
      </c>
      <c r="I749" s="14">
        <v>25.0</v>
      </c>
      <c r="J749" s="14">
        <v>7.0</v>
      </c>
      <c r="K749" s="14">
        <v>30.0</v>
      </c>
      <c r="L749" s="14">
        <v>12.0</v>
      </c>
      <c r="M749" s="14">
        <v>0.0</v>
      </c>
      <c r="N749" s="14" t="s">
        <v>167</v>
      </c>
      <c r="O749" s="14">
        <v>0.0</v>
      </c>
      <c r="P749" s="14" t="s">
        <v>129</v>
      </c>
      <c r="R749" t="s">
        <v>129</v>
      </c>
      <c r="S749" t="s">
        <v>130</v>
      </c>
      <c r="T749" s="14">
        <v>0.0</v>
      </c>
      <c r="Z749" s="14" t="s">
        <v>78</v>
      </c>
      <c r="AA749">
        <v>0.0</v>
      </c>
      <c r="AB749">
        <v>0.0</v>
      </c>
      <c r="AC749">
        <v>1.0</v>
      </c>
      <c r="AD749">
        <v>0.0</v>
      </c>
      <c r="AE749">
        <v>0.0</v>
      </c>
      <c r="AF749">
        <v>0.0</v>
      </c>
      <c r="AG749">
        <v>0.0</v>
      </c>
      <c r="AH749">
        <v>0.0</v>
      </c>
      <c r="AI749">
        <v>0.0</v>
      </c>
      <c r="AJ749">
        <v>0.0</v>
      </c>
      <c r="AK749" t="s">
        <v>237</v>
      </c>
      <c r="AL749">
        <v>5.0</v>
      </c>
      <c r="AM749">
        <v>5.0</v>
      </c>
      <c r="AN749" s="14">
        <v>16.0</v>
      </c>
      <c r="AO749" s="14" t="s">
        <v>3471</v>
      </c>
      <c r="AP749" t="s">
        <v>3472</v>
      </c>
      <c r="AQ749" s="14">
        <v>9.0</v>
      </c>
      <c r="AR749" s="14" t="s">
        <v>41</v>
      </c>
      <c r="AS749" s="14" t="s">
        <v>3473</v>
      </c>
      <c r="AT749" s="14" t="s">
        <v>3474</v>
      </c>
      <c r="AU749" s="14">
        <v>1.0</v>
      </c>
    </row>
    <row r="750">
      <c r="A750" s="14">
        <v>748.0</v>
      </c>
      <c r="B750">
        <v>0.0</v>
      </c>
      <c r="C750">
        <v>1.0</v>
      </c>
      <c r="D750">
        <v>1.0</v>
      </c>
      <c r="E750">
        <v>0.0</v>
      </c>
      <c r="F750">
        <v>0.0</v>
      </c>
      <c r="G750">
        <v>0.0</v>
      </c>
      <c r="H750" s="14">
        <v>34114.0</v>
      </c>
      <c r="I750" s="14">
        <v>25.0</v>
      </c>
      <c r="J750" s="14">
        <v>7.0</v>
      </c>
      <c r="K750" s="14">
        <v>40.0</v>
      </c>
      <c r="L750" s="14">
        <v>10.0</v>
      </c>
      <c r="M750" s="14">
        <v>4.0</v>
      </c>
      <c r="N750" s="14" t="s">
        <v>70</v>
      </c>
      <c r="O750" s="14">
        <v>1.0</v>
      </c>
      <c r="T750" s="14">
        <v>1.0</v>
      </c>
      <c r="U750" t="s">
        <v>524</v>
      </c>
      <c r="V750" t="s">
        <v>75</v>
      </c>
      <c r="W750" t="s">
        <v>123</v>
      </c>
      <c r="X750" s="14">
        <v>1.0</v>
      </c>
      <c r="Y750" s="14" t="s">
        <v>3475</v>
      </c>
      <c r="Z750" s="14" t="s">
        <v>78</v>
      </c>
      <c r="AA750">
        <v>0.0</v>
      </c>
      <c r="AB750">
        <v>0.0</v>
      </c>
      <c r="AC750">
        <v>1.0</v>
      </c>
      <c r="AD750">
        <v>0.0</v>
      </c>
      <c r="AE750">
        <v>0.0</v>
      </c>
      <c r="AF750">
        <v>0.0</v>
      </c>
      <c r="AG750">
        <v>0.0</v>
      </c>
      <c r="AH750">
        <v>0.0</v>
      </c>
      <c r="AI750">
        <v>0.0</v>
      </c>
      <c r="AJ750">
        <v>0.0</v>
      </c>
      <c r="AK750" t="s">
        <v>97</v>
      </c>
      <c r="AL750">
        <v>6.0</v>
      </c>
      <c r="AM750">
        <v>10.0</v>
      </c>
      <c r="AN750" s="14">
        <v>30.0</v>
      </c>
      <c r="AO750" s="14" t="s">
        <v>3476</v>
      </c>
      <c r="AP750" t="s">
        <v>101</v>
      </c>
      <c r="AQ750" s="14">
        <v>8.0</v>
      </c>
      <c r="AR750" s="14" t="s">
        <v>3477</v>
      </c>
      <c r="AS750" s="14" t="s">
        <v>3478</v>
      </c>
      <c r="AT750" s="14" t="s">
        <v>3479</v>
      </c>
      <c r="AU750" s="14">
        <v>0.0</v>
      </c>
    </row>
    <row r="751">
      <c r="A751" s="14">
        <v>749.0</v>
      </c>
      <c r="B751">
        <v>0.0</v>
      </c>
      <c r="C751">
        <v>0.0</v>
      </c>
      <c r="D751">
        <v>0.0</v>
      </c>
      <c r="E751">
        <v>0.0</v>
      </c>
      <c r="F751">
        <v>1.0</v>
      </c>
      <c r="G751">
        <v>0.0</v>
      </c>
      <c r="H751" s="14">
        <v>26782.0</v>
      </c>
      <c r="I751" s="14">
        <v>45.0</v>
      </c>
      <c r="J751" s="14">
        <v>7.0</v>
      </c>
      <c r="K751" s="14">
        <v>60.0</v>
      </c>
      <c r="L751" s="14">
        <v>8.0</v>
      </c>
      <c r="M751" s="14">
        <v>35.0</v>
      </c>
      <c r="N751" s="14" t="s">
        <v>128</v>
      </c>
      <c r="O751" s="14">
        <v>0.0</v>
      </c>
      <c r="P751" s="14" t="s">
        <v>193</v>
      </c>
      <c r="R751" t="s">
        <v>193</v>
      </c>
      <c r="S751" t="s">
        <v>130</v>
      </c>
      <c r="T751" s="14">
        <v>1.0</v>
      </c>
      <c r="U751" t="s">
        <v>315</v>
      </c>
      <c r="V751" t="s">
        <v>111</v>
      </c>
      <c r="W751" t="s">
        <v>228</v>
      </c>
      <c r="X751" s="14">
        <v>20.0</v>
      </c>
      <c r="Y751" s="14" t="s">
        <v>3480</v>
      </c>
      <c r="Z751" s="14" t="s">
        <v>78</v>
      </c>
      <c r="AA751">
        <v>0.0</v>
      </c>
      <c r="AB751">
        <v>0.0</v>
      </c>
      <c r="AC751">
        <v>0.0</v>
      </c>
      <c r="AD751">
        <v>0.0</v>
      </c>
      <c r="AE751">
        <v>0.0</v>
      </c>
      <c r="AF751">
        <v>1.0</v>
      </c>
      <c r="AG751">
        <v>0.0</v>
      </c>
      <c r="AH751">
        <v>0.0</v>
      </c>
      <c r="AI751">
        <v>0.0</v>
      </c>
      <c r="AJ751">
        <v>0.0</v>
      </c>
      <c r="AK751" t="s">
        <v>79</v>
      </c>
      <c r="AL751">
        <v>3.0</v>
      </c>
      <c r="AM751">
        <v>1.0</v>
      </c>
      <c r="AN751" s="14">
        <v>100.0</v>
      </c>
      <c r="AO751" s="14" t="s">
        <v>3481</v>
      </c>
      <c r="AP751" t="s">
        <v>101</v>
      </c>
      <c r="AQ751" s="14">
        <v>10.0</v>
      </c>
      <c r="AR751" s="14" t="s">
        <v>3482</v>
      </c>
      <c r="AS751" s="14" t="s">
        <v>3483</v>
      </c>
      <c r="AU751" s="14">
        <v>0.0</v>
      </c>
    </row>
    <row r="752">
      <c r="A752" s="14">
        <v>750.0</v>
      </c>
      <c r="B752">
        <v>0.0</v>
      </c>
      <c r="C752">
        <v>0.0</v>
      </c>
      <c r="D752">
        <v>0.0</v>
      </c>
      <c r="E752">
        <v>0.0</v>
      </c>
      <c r="F752">
        <v>1.0</v>
      </c>
      <c r="G752">
        <v>0.0</v>
      </c>
      <c r="H752" s="14">
        <v>31994.0</v>
      </c>
      <c r="I752" s="14">
        <v>31.0</v>
      </c>
      <c r="J752" s="14">
        <v>8.0</v>
      </c>
      <c r="K752" s="14">
        <v>45.0</v>
      </c>
      <c r="L752" s="14">
        <v>12.0</v>
      </c>
      <c r="M752" s="14">
        <v>12.0</v>
      </c>
      <c r="N752" s="14" t="s">
        <v>291</v>
      </c>
      <c r="O752" s="14">
        <v>0.0</v>
      </c>
      <c r="P752" s="14" t="s">
        <v>71</v>
      </c>
      <c r="R752" t="s">
        <v>71</v>
      </c>
      <c r="S752" t="s">
        <v>135</v>
      </c>
      <c r="T752" s="14">
        <v>1.0</v>
      </c>
      <c r="U752" t="s">
        <v>803</v>
      </c>
      <c r="V752" t="s">
        <v>111</v>
      </c>
      <c r="W752" t="s">
        <v>138</v>
      </c>
      <c r="X752" s="14">
        <v>5.0</v>
      </c>
      <c r="Y752" s="14" t="s">
        <v>3484</v>
      </c>
      <c r="Z752" s="14" t="s">
        <v>78</v>
      </c>
      <c r="AA752">
        <v>0.0</v>
      </c>
      <c r="AB752">
        <v>0.0</v>
      </c>
      <c r="AC752">
        <v>0.0</v>
      </c>
      <c r="AD752">
        <v>0.0</v>
      </c>
      <c r="AE752">
        <v>0.0</v>
      </c>
      <c r="AF752">
        <v>1.0</v>
      </c>
      <c r="AG752">
        <v>0.0</v>
      </c>
      <c r="AH752">
        <v>0.0</v>
      </c>
      <c r="AI752">
        <v>0.0</v>
      </c>
      <c r="AJ752">
        <v>0.0</v>
      </c>
      <c r="AK752" t="s">
        <v>97</v>
      </c>
      <c r="AL752">
        <v>2.0</v>
      </c>
      <c r="AM752">
        <v>4.0</v>
      </c>
      <c r="AN752" s="14">
        <v>6.0</v>
      </c>
      <c r="AO752" s="14" t="s">
        <v>3485</v>
      </c>
      <c r="AP752" t="s">
        <v>294</v>
      </c>
      <c r="AQ752" s="14">
        <v>8.0</v>
      </c>
      <c r="AR752" s="14" t="s">
        <v>3486</v>
      </c>
      <c r="AS752" s="14" t="s">
        <v>3487</v>
      </c>
      <c r="AT752" s="14" t="s">
        <v>3488</v>
      </c>
      <c r="AU752" s="14">
        <v>1.0</v>
      </c>
    </row>
    <row r="753">
      <c r="A753" s="14">
        <v>751.0</v>
      </c>
      <c r="B753">
        <v>0.0</v>
      </c>
      <c r="C753">
        <v>1.0</v>
      </c>
      <c r="D753">
        <v>0.0</v>
      </c>
      <c r="E753">
        <v>0.0</v>
      </c>
      <c r="F753">
        <v>0.0</v>
      </c>
      <c r="G753">
        <v>0.0</v>
      </c>
      <c r="H753" s="14">
        <v>33675.0</v>
      </c>
      <c r="I753" s="14">
        <v>26.0</v>
      </c>
      <c r="J753" s="14">
        <v>7.0</v>
      </c>
      <c r="K753" s="14">
        <v>100.0</v>
      </c>
      <c r="L753" s="14">
        <v>7.0</v>
      </c>
      <c r="M753" s="14">
        <v>10.0</v>
      </c>
      <c r="N753" s="14" t="s">
        <v>437</v>
      </c>
      <c r="O753" s="14">
        <v>1.0</v>
      </c>
      <c r="T753" s="14">
        <v>1.0</v>
      </c>
      <c r="U753" t="s">
        <v>224</v>
      </c>
      <c r="V753" t="s">
        <v>111</v>
      </c>
      <c r="W753" t="s">
        <v>123</v>
      </c>
      <c r="X753" s="14">
        <v>1.0</v>
      </c>
      <c r="Y753" s="14" t="s">
        <v>979</v>
      </c>
      <c r="Z753" s="14" t="s">
        <v>114</v>
      </c>
      <c r="AA753">
        <v>0.0</v>
      </c>
      <c r="AB753">
        <v>0.0</v>
      </c>
      <c r="AC753">
        <v>0.0</v>
      </c>
      <c r="AD753">
        <v>1.0</v>
      </c>
      <c r="AE753">
        <v>0.0</v>
      </c>
      <c r="AF753">
        <v>0.0</v>
      </c>
      <c r="AG753">
        <v>0.0</v>
      </c>
      <c r="AH753">
        <v>0.0</v>
      </c>
      <c r="AI753">
        <v>0.0</v>
      </c>
      <c r="AJ753">
        <v>0.0</v>
      </c>
      <c r="AK753" t="s">
        <v>116</v>
      </c>
      <c r="AL753">
        <v>10.0</v>
      </c>
      <c r="AM753">
        <v>5.0</v>
      </c>
      <c r="AN753" s="14">
        <v>200.0</v>
      </c>
      <c r="AO753" s="14" t="s">
        <v>3489</v>
      </c>
      <c r="AP753" t="s">
        <v>84</v>
      </c>
      <c r="AQ753" s="14">
        <v>9.0</v>
      </c>
      <c r="AR753" s="14" t="s">
        <v>3490</v>
      </c>
      <c r="AS753" s="14" t="s">
        <v>3491</v>
      </c>
      <c r="AU753" s="14">
        <v>1.0</v>
      </c>
    </row>
    <row r="754">
      <c r="A754" s="14">
        <v>752.0</v>
      </c>
      <c r="B754">
        <v>1.0</v>
      </c>
      <c r="C754">
        <v>0.0</v>
      </c>
      <c r="D754">
        <v>0.0</v>
      </c>
      <c r="E754">
        <v>0.0</v>
      </c>
      <c r="F754">
        <v>0.0</v>
      </c>
      <c r="G754">
        <v>0.0</v>
      </c>
      <c r="H754" s="14">
        <v>31258.0</v>
      </c>
      <c r="I754" s="14">
        <v>33.0</v>
      </c>
      <c r="J754" s="14">
        <v>6.0</v>
      </c>
      <c r="K754" s="14">
        <v>25.0</v>
      </c>
      <c r="L754" s="14">
        <v>14.0</v>
      </c>
      <c r="M754" s="14">
        <v>1.0</v>
      </c>
      <c r="N754" s="14" t="s">
        <v>106</v>
      </c>
      <c r="O754" s="14">
        <v>1.0</v>
      </c>
      <c r="T754" s="14">
        <v>1.0</v>
      </c>
      <c r="U754" t="s">
        <v>35</v>
      </c>
      <c r="V754" t="s">
        <v>111</v>
      </c>
      <c r="W754" t="s">
        <v>322</v>
      </c>
      <c r="X754" s="14">
        <v>1.0</v>
      </c>
      <c r="Y754" s="14" t="s">
        <v>3492</v>
      </c>
      <c r="Z754" s="14" t="s">
        <v>464</v>
      </c>
      <c r="AA754">
        <v>0.0</v>
      </c>
      <c r="AB754">
        <v>0.0</v>
      </c>
      <c r="AC754">
        <v>1.0</v>
      </c>
      <c r="AD754">
        <v>0.0</v>
      </c>
      <c r="AE754">
        <v>0.0</v>
      </c>
      <c r="AF754">
        <v>0.0</v>
      </c>
      <c r="AG754">
        <v>0.0</v>
      </c>
      <c r="AH754">
        <v>0.0</v>
      </c>
      <c r="AI754">
        <v>0.0</v>
      </c>
      <c r="AJ754">
        <v>0.0</v>
      </c>
      <c r="AK754" t="s">
        <v>116</v>
      </c>
      <c r="AL754">
        <v>6.0</v>
      </c>
      <c r="AM754">
        <v>5.0</v>
      </c>
      <c r="AN754" s="14">
        <v>40.0</v>
      </c>
      <c r="AO754" s="14" t="s">
        <v>3493</v>
      </c>
      <c r="AP754" t="s">
        <v>101</v>
      </c>
      <c r="AQ754" s="14">
        <v>8.0</v>
      </c>
      <c r="AR754" s="14" t="s">
        <v>3494</v>
      </c>
      <c r="AS754" s="14" t="s">
        <v>3495</v>
      </c>
      <c r="AT754" s="14" t="s">
        <v>3496</v>
      </c>
      <c r="AU754" s="14">
        <v>1.0</v>
      </c>
    </row>
  </sheetData>
  <autoFilter ref="$A$1:$AU$754">
    <filterColumn colId="38">
      <customFilters>
        <customFilter operator="lessThanOrEqual" val="168"/>
      </customFilters>
    </filterColumn>
    <filterColumn colId="37">
      <customFilters>
        <customFilter operator="lessThanOrEqual" val="168"/>
      </custom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4.43" defaultRowHeight="15.75"/>
  <cols>
    <col customWidth="1" min="1" max="1" width="43.71"/>
  </cols>
  <sheetData>
    <row r="1">
      <c r="A1" t="s">
        <v>141</v>
      </c>
      <c r="B1" t="s">
        <v>3532</v>
      </c>
      <c r="C1" t="s">
        <v>3533</v>
      </c>
      <c r="D1" t="s">
        <v>3534</v>
      </c>
      <c r="E1" t="s">
        <v>3535</v>
      </c>
      <c r="F1" t="s">
        <v>3536</v>
      </c>
    </row>
    <row r="2">
      <c r="A2" t="s">
        <v>87</v>
      </c>
      <c r="B2">
        <v>10.027777777777779</v>
      </c>
      <c r="C2">
        <v>5.0</v>
      </c>
      <c r="D2">
        <v>0.0</v>
      </c>
      <c r="E2">
        <v>120.0</v>
      </c>
      <c r="F2">
        <v>15.175795990675985</v>
      </c>
    </row>
    <row r="3">
      <c r="A3" t="s">
        <v>106</v>
      </c>
      <c r="B3">
        <v>9.25</v>
      </c>
      <c r="C3">
        <v>5.0</v>
      </c>
      <c r="D3">
        <v>0.0</v>
      </c>
      <c r="E3">
        <v>60.0</v>
      </c>
      <c r="F3">
        <v>11.152099272415851</v>
      </c>
    </row>
    <row r="4">
      <c r="A4" t="s">
        <v>70</v>
      </c>
      <c r="B4">
        <v>11.865671641791044</v>
      </c>
      <c r="C4">
        <v>6.0</v>
      </c>
      <c r="D4">
        <v>0.0</v>
      </c>
      <c r="E4">
        <v>120.0</v>
      </c>
      <c r="F4">
        <v>16.462436230353315</v>
      </c>
    </row>
    <row r="5">
      <c r="A5" t="s">
        <v>405</v>
      </c>
      <c r="B5">
        <v>11.220588235294118</v>
      </c>
      <c r="C5">
        <v>10.0</v>
      </c>
      <c r="D5">
        <v>0.0</v>
      </c>
      <c r="E5">
        <v>75.0</v>
      </c>
      <c r="F5">
        <v>12.232845838194725</v>
      </c>
    </row>
    <row r="6">
      <c r="A6" t="s">
        <v>120</v>
      </c>
      <c r="B6">
        <v>27.263157894736842</v>
      </c>
      <c r="C6">
        <v>10.0</v>
      </c>
      <c r="D6">
        <v>0.0</v>
      </c>
      <c r="E6">
        <v>600.0</v>
      </c>
      <c r="F6">
        <v>86.7647608789339</v>
      </c>
    </row>
    <row r="7">
      <c r="A7" t="s">
        <v>128</v>
      </c>
      <c r="B7">
        <v>15.838709677419354</v>
      </c>
      <c r="C7">
        <v>10.0</v>
      </c>
      <c r="D7">
        <v>1.0</v>
      </c>
      <c r="E7">
        <v>104.0</v>
      </c>
      <c r="F7">
        <v>19.730599739414995</v>
      </c>
    </row>
    <row r="8">
      <c r="A8" t="s">
        <v>167</v>
      </c>
      <c r="B8">
        <v>11.529411764705882</v>
      </c>
      <c r="C8">
        <v>7.0</v>
      </c>
      <c r="D8">
        <v>0.0</v>
      </c>
      <c r="E8">
        <v>60.0</v>
      </c>
      <c r="F8">
        <v>12.130989228170113</v>
      </c>
    </row>
    <row r="9">
      <c r="A9" t="s">
        <v>327</v>
      </c>
      <c r="B9">
        <v>12.971014492753623</v>
      </c>
      <c r="C9">
        <v>10.0</v>
      </c>
      <c r="D9">
        <v>0.0</v>
      </c>
      <c r="E9">
        <v>100.0</v>
      </c>
      <c r="F9">
        <v>17.751889888768982</v>
      </c>
    </row>
    <row r="10">
      <c r="A10" t="s">
        <v>437</v>
      </c>
      <c r="B10">
        <v>11.852459016393443</v>
      </c>
      <c r="C10">
        <v>6.0</v>
      </c>
      <c r="D10">
        <v>0.0</v>
      </c>
      <c r="E10">
        <v>56.0</v>
      </c>
      <c r="F10">
        <v>12.594346982692333</v>
      </c>
    </row>
    <row r="11">
      <c r="A11" t="s">
        <v>192</v>
      </c>
      <c r="B11">
        <v>10.517241379310345</v>
      </c>
      <c r="C11">
        <v>6.5</v>
      </c>
      <c r="D11">
        <v>0.0</v>
      </c>
      <c r="E11">
        <v>30.0</v>
      </c>
      <c r="F11">
        <v>8.965915110535134</v>
      </c>
    </row>
    <row r="12">
      <c r="A12" t="s">
        <v>134</v>
      </c>
      <c r="B12">
        <v>14.413793103448276</v>
      </c>
      <c r="C12">
        <v>8.0</v>
      </c>
      <c r="D12">
        <v>0.0</v>
      </c>
      <c r="E12">
        <v>100.0</v>
      </c>
      <c r="F12">
        <v>17.88568535966067</v>
      </c>
    </row>
    <row r="13">
      <c r="A13" t="s">
        <v>291</v>
      </c>
      <c r="B13">
        <v>15.746268656716419</v>
      </c>
      <c r="C13">
        <v>10.0</v>
      </c>
      <c r="D13">
        <v>0.0</v>
      </c>
      <c r="E13">
        <v>200.0</v>
      </c>
      <c r="F13">
        <v>25.141001347671985</v>
      </c>
    </row>
    <row r="14">
      <c r="A14" t="s">
        <v>3537</v>
      </c>
      <c r="B14">
        <v>13.48335552596538</v>
      </c>
      <c r="C14">
        <v>8.0</v>
      </c>
      <c r="D14">
        <v>0.0</v>
      </c>
      <c r="E14">
        <v>600.0</v>
      </c>
      <c r="F14">
        <v>28.855246009966805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75"/>
  <cols>
    <col customWidth="1" min="1" max="1" width="2.29"/>
    <col customWidth="1" min="2" max="2" width="29.86"/>
    <col customWidth="1" min="3" max="3" width="9.71"/>
    <col customWidth="1" min="4" max="4" width="9.29"/>
    <col customWidth="1" min="5" max="5" width="2.29"/>
    <col customWidth="1" min="6" max="6" width="24.14"/>
    <col customWidth="1" min="7" max="7" width="8.57"/>
    <col customWidth="1" min="8" max="8" width="8.86"/>
    <col customWidth="1" min="9" max="9" width="2.29"/>
    <col hidden="1" min="10" max="13" width="14.43"/>
    <col customWidth="1" min="14" max="14" width="25.29"/>
    <col customWidth="1" min="15" max="15" width="7.29"/>
    <col customWidth="1" min="16" max="16" width="8.57"/>
    <col customWidth="1" min="17" max="17" width="2.29"/>
    <col customWidth="1" min="18" max="18" width="31.71"/>
    <col customWidth="1" min="19" max="20" width="8.0"/>
    <col customWidth="1" min="21" max="21" width="10.86"/>
    <col customWidth="1" min="22" max="22" width="10.0"/>
    <col customWidth="1" min="23" max="23" width="15.86"/>
    <col customWidth="1" min="24" max="24" width="14.14"/>
    <col customWidth="1" min="25" max="25" width="16.0"/>
    <col customWidth="1" min="26" max="26" width="2.29"/>
  </cols>
  <sheetData>
    <row r="1" ht="10.5" customHeight="1">
      <c r="A1" s="17"/>
      <c r="B1" s="18"/>
      <c r="C1" s="18"/>
      <c r="D1" s="18"/>
      <c r="E1" s="17"/>
      <c r="F1" s="18"/>
      <c r="G1" s="18"/>
      <c r="H1" s="18"/>
      <c r="I1" s="17"/>
      <c r="J1" s="17"/>
      <c r="K1" s="17"/>
      <c r="L1" s="17"/>
      <c r="M1" s="17"/>
      <c r="N1" s="18"/>
      <c r="O1" s="18"/>
      <c r="P1" s="18"/>
      <c r="Q1" s="17"/>
      <c r="R1" s="18"/>
      <c r="S1" s="18"/>
      <c r="T1" s="18"/>
      <c r="U1" s="18"/>
      <c r="V1" s="18"/>
      <c r="W1" s="18"/>
      <c r="X1" s="19"/>
      <c r="Y1" s="19"/>
      <c r="Z1" s="17"/>
    </row>
    <row r="2">
      <c r="A2" s="17"/>
      <c r="B2" s="20" t="s">
        <v>3497</v>
      </c>
      <c r="C2" s="21"/>
      <c r="D2" s="22"/>
      <c r="E2" s="17"/>
      <c r="F2" s="20" t="s">
        <v>3498</v>
      </c>
      <c r="G2" s="21"/>
      <c r="H2" s="22"/>
      <c r="I2" s="17"/>
      <c r="J2" t="s">
        <v>511</v>
      </c>
      <c r="K2" t="s">
        <v>3499</v>
      </c>
      <c r="L2" t="s">
        <v>511</v>
      </c>
      <c r="N2" s="20" t="s">
        <v>3500</v>
      </c>
      <c r="O2" s="21"/>
      <c r="P2" s="22"/>
      <c r="Q2" s="17"/>
      <c r="R2" s="23" t="s">
        <v>3501</v>
      </c>
      <c r="S2" s="24" t="s">
        <v>3502</v>
      </c>
      <c r="T2" s="24" t="s">
        <v>3503</v>
      </c>
      <c r="U2" s="24" t="s">
        <v>3504</v>
      </c>
      <c r="V2" s="24" t="s">
        <v>3505</v>
      </c>
      <c r="W2" s="24" t="s">
        <v>3506</v>
      </c>
      <c r="X2" s="25" t="s">
        <v>3507</v>
      </c>
      <c r="Y2" s="26" t="s">
        <v>3508</v>
      </c>
      <c r="Z2" s="17"/>
    </row>
    <row r="3">
      <c r="A3" s="17"/>
      <c r="B3" s="27" t="s">
        <v>66</v>
      </c>
      <c r="C3" s="28">
        <f>sum(DATA!B$2:B$754)</f>
        <v>415</v>
      </c>
      <c r="D3" s="29">
        <f t="shared" ref="D3:D8" si="1">C3/C$9</f>
        <v>0.5511288181</v>
      </c>
      <c r="E3" s="17"/>
      <c r="F3" s="30" t="str">
        <f>DATA!T1</f>
        <v>is_employed</v>
      </c>
      <c r="G3" s="28">
        <f>sum(DATA!T:T)</f>
        <v>620</v>
      </c>
      <c r="H3" s="29">
        <f t="shared" ref="H3:H5" si="2">G3/C$9</f>
        <v>0.823373174</v>
      </c>
      <c r="I3" s="17"/>
      <c r="J3" s="2" t="s">
        <v>3509</v>
      </c>
      <c r="K3">
        <v>133.0</v>
      </c>
      <c r="L3" t="str">
        <f t="shared" ref="L3:L41" si="3">if(K3&lt;5, "Other", J3)</f>
        <v>No answer</v>
      </c>
      <c r="N3" s="27" t="s">
        <v>315</v>
      </c>
      <c r="O3" s="28">
        <v>186.0</v>
      </c>
      <c r="P3" s="29">
        <f t="shared" ref="P3:P23" si="4">O3/O$24</f>
        <v>0.2470119522</v>
      </c>
      <c r="Q3" s="17"/>
      <c r="R3" s="27" t="str">
        <f>DATA!I1</f>
        <v>age</v>
      </c>
      <c r="S3" s="28">
        <f>MIN(DATA!$I$2:$I$754)</f>
        <v>0</v>
      </c>
      <c r="T3" s="28">
        <f>MAX(DATA!$I$2:$I$754)</f>
        <v>78</v>
      </c>
      <c r="U3" s="28">
        <f>MEDIAN(DATA!$I$2:$I$754)</f>
        <v>31</v>
      </c>
      <c r="V3" s="31">
        <f>AVERAGE(DATA!$I$2:$I$754)</f>
        <v>32.29589041</v>
      </c>
      <c r="W3" s="31">
        <f>STDEVA(DATA!$I$2:$I$754)</f>
        <v>9.675254286</v>
      </c>
      <c r="X3" s="28">
        <f>COUNT(DATA!$I$2:$I$754)</f>
        <v>730</v>
      </c>
      <c r="Y3" s="32">
        <f>COUNTA(DATA!$I$2:$I$754)</f>
        <v>730</v>
      </c>
      <c r="Z3" s="17"/>
    </row>
    <row r="4">
      <c r="A4" s="17"/>
      <c r="B4" s="27" t="s">
        <v>68</v>
      </c>
      <c r="C4" s="28">
        <f>sum(DATA!C$2:C$754)</f>
        <v>312</v>
      </c>
      <c r="D4" s="29">
        <f t="shared" si="1"/>
        <v>0.4143426295</v>
      </c>
      <c r="E4" s="17"/>
      <c r="F4" s="27" t="str">
        <f>DATA!O1</f>
        <v>udacity_swag_want_buy</v>
      </c>
      <c r="G4" s="28">
        <f>sum(DATA!O:O)</f>
        <v>418</v>
      </c>
      <c r="H4" s="29">
        <f t="shared" si="2"/>
        <v>0.5551128818</v>
      </c>
      <c r="I4" s="17"/>
      <c r="J4" t="s">
        <v>577</v>
      </c>
      <c r="K4">
        <v>16.0</v>
      </c>
      <c r="L4" t="str">
        <f t="shared" si="3"/>
        <v>Accounting/Finance</v>
      </c>
      <c r="N4" s="27" t="s">
        <v>224</v>
      </c>
      <c r="O4" s="28">
        <v>50.0</v>
      </c>
      <c r="P4" s="29">
        <f t="shared" si="4"/>
        <v>0.06640106242</v>
      </c>
      <c r="Q4" s="17"/>
      <c r="R4" s="27" t="str">
        <f>DATA!J1</f>
        <v>avg_hours_sleep_per_night</v>
      </c>
      <c r="S4" s="28">
        <f>MIN(DATA!$J$2:$J$754)</f>
        <v>1</v>
      </c>
      <c r="T4" s="28">
        <f>MAX(DATA!$J$2:$J$754)</f>
        <v>9141984</v>
      </c>
      <c r="U4" s="28">
        <f>MEDIAN(DATA!$J3:$J755)</f>
        <v>7</v>
      </c>
      <c r="V4" s="31">
        <f>AVERAGE(DATA!$J$2:$J$754)</f>
        <v>12180.22237</v>
      </c>
      <c r="W4" s="31">
        <f>STDEVA(DATA!$J$2:$J$754)</f>
        <v>333595.4732</v>
      </c>
      <c r="X4" s="28">
        <f>COUNT(DATA!$J$2:$J$754)</f>
        <v>751</v>
      </c>
      <c r="Y4" s="32">
        <f>COUNTA(DATA!$J$2:$J$754)</f>
        <v>751</v>
      </c>
      <c r="Z4" s="17"/>
    </row>
    <row r="5">
      <c r="A5" s="17"/>
      <c r="B5" s="27" t="s">
        <v>69</v>
      </c>
      <c r="C5" s="28">
        <f>sum(DATA!D$2:D$754)</f>
        <v>88</v>
      </c>
      <c r="D5" s="29">
        <f t="shared" si="1"/>
        <v>0.1168658699</v>
      </c>
      <c r="E5" s="17"/>
      <c r="F5" s="33" t="str">
        <f>DATA!AU1</f>
        <v>share_on_blog</v>
      </c>
      <c r="G5" s="34">
        <f>sum(DATA!AU:AU)</f>
        <v>252</v>
      </c>
      <c r="H5" s="29">
        <f t="shared" si="2"/>
        <v>0.3346613546</v>
      </c>
      <c r="I5" s="17"/>
      <c r="J5" t="s">
        <v>1795</v>
      </c>
      <c r="K5">
        <v>1.0</v>
      </c>
      <c r="L5" t="str">
        <f t="shared" si="3"/>
        <v>Other</v>
      </c>
      <c r="N5" s="27" t="s">
        <v>11</v>
      </c>
      <c r="O5" s="28">
        <v>43.0</v>
      </c>
      <c r="P5" s="29">
        <f t="shared" si="4"/>
        <v>0.05710491368</v>
      </c>
      <c r="Q5" s="17"/>
      <c r="R5" s="27" t="str">
        <f>DATA!K1</f>
        <v>avg_minutes_commute_per_day</v>
      </c>
      <c r="S5" s="28">
        <f>MIN(DATA!$K$2:$K$754)</f>
        <v>0</v>
      </c>
      <c r="T5" s="28">
        <f>MAX(DATA!$K$2:$K$754)</f>
        <v>600</v>
      </c>
      <c r="U5" s="28">
        <f>MEDIAN(DATA!$K4:$K756)</f>
        <v>35</v>
      </c>
      <c r="V5" s="31">
        <f>AVERAGE(DATA!$K$2:$K$754)</f>
        <v>50.88015979</v>
      </c>
      <c r="W5" s="31">
        <f>STDEVA(DATA!$K$2:$K$754)</f>
        <v>58.38873424</v>
      </c>
      <c r="X5" s="28">
        <f>COUNT(DATA!$K$2:$K$754)</f>
        <v>751</v>
      </c>
      <c r="Y5" s="32">
        <f>COUNTA(DATA!$K$2:$K$754)</f>
        <v>751</v>
      </c>
      <c r="Z5" s="17"/>
    </row>
    <row r="6">
      <c r="A6" s="17"/>
      <c r="B6" s="27" t="s">
        <v>73</v>
      </c>
      <c r="C6" s="28">
        <f>sum(DATA!E$2:E$754)</f>
        <v>124</v>
      </c>
      <c r="D6" s="29">
        <f t="shared" si="1"/>
        <v>0.1646746348</v>
      </c>
      <c r="E6" s="17"/>
      <c r="F6" s="17"/>
      <c r="G6" s="17"/>
      <c r="H6" s="17"/>
      <c r="I6" s="17"/>
      <c r="J6" t="s">
        <v>206</v>
      </c>
      <c r="K6">
        <v>25.0</v>
      </c>
      <c r="L6" t="str">
        <f t="shared" si="3"/>
        <v>Artificial Intelligence Engineer</v>
      </c>
      <c r="N6" s="27" t="s">
        <v>213</v>
      </c>
      <c r="O6" s="28">
        <v>33.0</v>
      </c>
      <c r="P6" s="29">
        <f t="shared" si="4"/>
        <v>0.0438247012</v>
      </c>
      <c r="Q6" s="17"/>
      <c r="R6" s="27" t="str">
        <f>DATA!L1</f>
        <v>avg_hours_sitting_per_day</v>
      </c>
      <c r="S6" s="28">
        <f>MIN(DATA!$L$2:$L$754)</f>
        <v>1</v>
      </c>
      <c r="T6" s="28">
        <f>MAX(DATA!$L$2:$L$754)</f>
        <v>800</v>
      </c>
      <c r="U6" s="28">
        <f>MEDIAN(DATA!$L5:$L757)</f>
        <v>10</v>
      </c>
      <c r="V6" s="31">
        <f>AVERAGE(DATA!$L$2:$L$754)</f>
        <v>13.689747</v>
      </c>
      <c r="W6" s="31">
        <f>STDEVA(DATA!$L$2:$L$754)</f>
        <v>49.17902956</v>
      </c>
      <c r="X6" s="28">
        <f>COUNT(DATA!$L$2:$L$754)</f>
        <v>751</v>
      </c>
      <c r="Y6" s="32">
        <f>COUNTA(DATA!$L$2:$L$754)</f>
        <v>751</v>
      </c>
      <c r="Z6" s="17"/>
    </row>
    <row r="7">
      <c r="A7" s="17"/>
      <c r="B7" s="27" t="s">
        <v>82</v>
      </c>
      <c r="C7" s="28">
        <f>sum(DATA!F$2:F$754)</f>
        <v>411</v>
      </c>
      <c r="D7" s="29">
        <f t="shared" si="1"/>
        <v>0.5458167331</v>
      </c>
      <c r="E7" s="17"/>
      <c r="F7" s="20" t="s">
        <v>3510</v>
      </c>
      <c r="G7" s="21"/>
      <c r="H7" s="22"/>
      <c r="I7" s="17"/>
      <c r="J7" t="s">
        <v>213</v>
      </c>
      <c r="K7">
        <v>33.0</v>
      </c>
      <c r="L7" t="str">
        <f t="shared" si="3"/>
        <v>Business Intelligence / Business Analyst</v>
      </c>
      <c r="N7" s="27" t="s">
        <v>515</v>
      </c>
      <c r="O7" s="28">
        <v>29.0</v>
      </c>
      <c r="P7" s="29">
        <f t="shared" si="4"/>
        <v>0.0385126162</v>
      </c>
      <c r="Q7" s="17"/>
      <c r="R7" s="27" t="str">
        <f>DATA!M1</f>
        <v>avg_number_books_per_year</v>
      </c>
      <c r="S7" s="28">
        <f>MIN(DATA!$M$2:$M$754)</f>
        <v>0</v>
      </c>
      <c r="T7" s="28">
        <f>MAX(DATA!$M$2:$M$754)</f>
        <v>600</v>
      </c>
      <c r="U7" s="28">
        <f>MEDIAN(DATA!$M6:$M758)</f>
        <v>8</v>
      </c>
      <c r="V7" s="31">
        <f>AVERAGE(DATA!$M$2:$M$754)</f>
        <v>13.48335553</v>
      </c>
      <c r="W7" s="31">
        <f>STDEVA(DATA!$M$2:$M$754)</f>
        <v>28.87447643</v>
      </c>
      <c r="X7" s="28">
        <f>COUNT(DATA!$M$2:$M$754)</f>
        <v>751</v>
      </c>
      <c r="Y7" s="32">
        <f>COUNTA(DATA!$M$2:$M$754)</f>
        <v>751</v>
      </c>
      <c r="Z7" s="17"/>
    </row>
    <row r="8">
      <c r="A8" s="17"/>
      <c r="B8" s="27" t="s">
        <v>88</v>
      </c>
      <c r="C8" s="28">
        <f>sum(DATA!G$2:G$754)</f>
        <v>7</v>
      </c>
      <c r="D8" s="29">
        <f t="shared" si="1"/>
        <v>0.009296148738</v>
      </c>
      <c r="E8" s="17"/>
      <c r="F8" s="35" t="s">
        <v>257</v>
      </c>
      <c r="G8" s="36"/>
      <c r="H8" s="37"/>
      <c r="I8" s="17"/>
      <c r="J8" t="s">
        <v>110</v>
      </c>
      <c r="K8">
        <v>17.0</v>
      </c>
      <c r="L8" t="str">
        <f t="shared" si="3"/>
        <v>Business/Strategy</v>
      </c>
      <c r="N8" s="27" t="s">
        <v>35</v>
      </c>
      <c r="O8" s="28">
        <v>28.0</v>
      </c>
      <c r="P8" s="29">
        <f t="shared" si="4"/>
        <v>0.03718459495</v>
      </c>
      <c r="Q8" s="17"/>
      <c r="R8" s="27" t="str">
        <f>DATA!X1</f>
        <v>years_of_experience</v>
      </c>
      <c r="S8" s="28">
        <f>MIN(DATA!$X$2:$X$754)</f>
        <v>0</v>
      </c>
      <c r="T8" s="28">
        <f>MAX(DATA!$X$2:$X$754)</f>
        <v>40</v>
      </c>
      <c r="U8" s="28">
        <f>MEDIAN(DATA!$X7:$X759)</f>
        <v>6</v>
      </c>
      <c r="V8" s="31">
        <f>AVERAGE(DATA!$X$2:$X$754)</f>
        <v>8.045307443</v>
      </c>
      <c r="W8" s="31">
        <f>STDEVA(DATA!$X$2:$X$754)</f>
        <v>7.16292582</v>
      </c>
      <c r="X8" s="28">
        <f>COUNT(DATA!$X$2:$X$754)</f>
        <v>618</v>
      </c>
      <c r="Y8" s="32">
        <f>COUNTA(DATA!$X$2:$X$754)</f>
        <v>618</v>
      </c>
      <c r="Z8" s="17"/>
    </row>
    <row r="9">
      <c r="A9" s="17"/>
      <c r="B9" s="38" t="s">
        <v>3511</v>
      </c>
      <c r="C9" s="34">
        <f>COUNTA((DATA!G$2:G$754))</f>
        <v>753</v>
      </c>
      <c r="D9" s="39"/>
      <c r="E9" s="17"/>
      <c r="F9" s="35" t="s">
        <v>272</v>
      </c>
      <c r="G9" s="36"/>
      <c r="H9" s="37"/>
      <c r="I9" s="17"/>
      <c r="J9" t="s">
        <v>321</v>
      </c>
      <c r="K9">
        <v>1.0</v>
      </c>
      <c r="L9" t="str">
        <f t="shared" si="3"/>
        <v>Other</v>
      </c>
      <c r="N9" s="27" t="s">
        <v>206</v>
      </c>
      <c r="O9" s="28">
        <v>25.0</v>
      </c>
      <c r="P9" s="29">
        <f t="shared" si="4"/>
        <v>0.03320053121</v>
      </c>
      <c r="Q9" s="17"/>
      <c r="R9" s="27" t="str">
        <f>DATA!AL1</f>
        <v>learn_hours_merged</v>
      </c>
      <c r="S9" s="28">
        <f>MIN(DATA!$AL$2:$AL$754)</f>
        <v>1</v>
      </c>
      <c r="T9" s="28">
        <f>MAX(DATA!$AL$2:$AL$754)</f>
        <v>43393</v>
      </c>
      <c r="U9" s="28">
        <f>MEDIAN(DATA!$AL8:$AL760)</f>
        <v>6</v>
      </c>
      <c r="V9" s="31">
        <f>AVERAGE(DATA!$AL$2:$AL$754)</f>
        <v>195.7062229</v>
      </c>
      <c r="W9" s="31">
        <f>STDEVA(DATA!$AL$2:$AL$754)</f>
        <v>2821.891222</v>
      </c>
      <c r="X9" s="28">
        <f>COUNT(DATA!$AL$2:$AL$754)</f>
        <v>691</v>
      </c>
      <c r="Y9" s="32">
        <f>COUNTA(DATA!$AL$2:$AL$754)</f>
        <v>707</v>
      </c>
      <c r="Z9" s="17"/>
    </row>
    <row r="10">
      <c r="A10" s="17"/>
      <c r="B10" s="17"/>
      <c r="C10" s="17"/>
      <c r="D10" s="17"/>
      <c r="E10" s="17"/>
      <c r="F10" s="35" t="s">
        <v>281</v>
      </c>
      <c r="G10" s="36"/>
      <c r="H10" s="37"/>
      <c r="I10" s="17"/>
      <c r="J10" t="s">
        <v>1561</v>
      </c>
      <c r="K10">
        <v>1.0</v>
      </c>
      <c r="L10" t="str">
        <f t="shared" si="3"/>
        <v>Other</v>
      </c>
      <c r="N10" s="27" t="s">
        <v>74</v>
      </c>
      <c r="O10" s="28">
        <v>23.0</v>
      </c>
      <c r="P10" s="29">
        <f t="shared" si="4"/>
        <v>0.03054448871</v>
      </c>
      <c r="Q10" s="17"/>
      <c r="R10" s="27" t="str">
        <f>DATA!AM1</f>
        <v>apply_hours_merged</v>
      </c>
      <c r="S10" s="28">
        <f>MIN(DATA!$AM$2:$AM$754)</f>
        <v>0.2708333333</v>
      </c>
      <c r="T10" s="28">
        <f>MAX(DATA!$AM$2:$AM$754)</f>
        <v>43393</v>
      </c>
      <c r="U10" s="28">
        <f>MEDIAN(DATA!$AM9:$AM761)</f>
        <v>5</v>
      </c>
      <c r="V10" s="31">
        <f>AVERAGE(DATA!$AM$2:$AM$754)</f>
        <v>131.7720677</v>
      </c>
      <c r="W10" s="31">
        <f>STDEVA(DATA!$AM$2:$AM$754)</f>
        <v>2307.480976</v>
      </c>
      <c r="X10" s="28">
        <f>COUNT(DATA!$AM$2:$AM$754)</f>
        <v>692</v>
      </c>
      <c r="Y10" s="32">
        <f>COUNTA(DATA!$AM$2:$AM$754)</f>
        <v>706</v>
      </c>
      <c r="Z10" s="17"/>
    </row>
    <row r="11">
      <c r="A11" s="17"/>
      <c r="B11" s="20" t="s">
        <v>3512</v>
      </c>
      <c r="C11" s="21"/>
      <c r="D11" s="22"/>
      <c r="E11" s="17"/>
      <c r="F11" s="40" t="s">
        <v>283</v>
      </c>
      <c r="G11" s="41"/>
      <c r="H11" s="42"/>
      <c r="I11" s="17"/>
      <c r="J11" t="s">
        <v>195</v>
      </c>
      <c r="K11">
        <v>18.0</v>
      </c>
      <c r="L11" t="str">
        <f t="shared" si="3"/>
        <v>Co-founder (or solo founder)</v>
      </c>
      <c r="N11" s="27" t="s">
        <v>524</v>
      </c>
      <c r="O11" s="28">
        <v>22.0</v>
      </c>
      <c r="P11" s="29">
        <f t="shared" si="4"/>
        <v>0.02921646746</v>
      </c>
      <c r="Q11" s="17"/>
      <c r="R11" s="27" t="str">
        <f>DATA!AN1</f>
        <v>avg_hours_project</v>
      </c>
      <c r="S11" s="28">
        <f>MIN(DATA!$AN$2:$AN$754)</f>
        <v>1</v>
      </c>
      <c r="T11" s="28">
        <f>MAX(DATA!$AN$2:$AN$754)</f>
        <v>1000</v>
      </c>
      <c r="U11" s="28">
        <f>MEDIAN(DATA!$AN10:$AN762)</f>
        <v>12</v>
      </c>
      <c r="V11" s="31">
        <f>AVERAGE(DATA!$AN$2:$AN$754)</f>
        <v>33.65815603</v>
      </c>
      <c r="W11" s="31">
        <f>STDEVA(DATA!$AN$2:$AN$754)</f>
        <v>77.52421374</v>
      </c>
      <c r="X11" s="28">
        <f>COUNT(DATA!$AN$2:$AN$754)</f>
        <v>705</v>
      </c>
      <c r="Y11" s="32">
        <f>COUNTA(DATA!$AN$2:$AN$754)</f>
        <v>705</v>
      </c>
      <c r="Z11" s="17"/>
    </row>
    <row r="12">
      <c r="A12" s="17"/>
      <c r="B12" s="27" t="s">
        <v>203</v>
      </c>
      <c r="C12" s="28">
        <f>sum(DATA!AA$2:AA$754)</f>
        <v>23</v>
      </c>
      <c r="D12" s="29">
        <f t="shared" ref="D12:D21" si="5">C12/C$22</f>
        <v>0.03054448871</v>
      </c>
      <c r="E12" s="17"/>
      <c r="F12" s="17"/>
      <c r="G12" s="17"/>
      <c r="H12" s="17"/>
      <c r="I12" s="17"/>
      <c r="J12" t="s">
        <v>524</v>
      </c>
      <c r="K12">
        <v>22.0</v>
      </c>
      <c r="L12" t="str">
        <f t="shared" si="3"/>
        <v>Consulting</v>
      </c>
      <c r="N12" s="27" t="s">
        <v>36</v>
      </c>
      <c r="O12" s="28">
        <v>22.0</v>
      </c>
      <c r="P12" s="29">
        <f t="shared" si="4"/>
        <v>0.02921646746</v>
      </c>
      <c r="Q12" s="17"/>
      <c r="R12" s="33" t="str">
        <f>DATA!AQ1</f>
        <v>recommend_rating</v>
      </c>
      <c r="S12" s="34">
        <f>MIN(DATA!$AQ$2:$AQ$754)</f>
        <v>0</v>
      </c>
      <c r="T12" s="34">
        <f>MAX(DATA!$AQ$2:$AQ$754)</f>
        <v>10</v>
      </c>
      <c r="U12" s="34">
        <f>MEDIAN(DATA!$AQ11:$AQ763)</f>
        <v>10</v>
      </c>
      <c r="V12" s="43">
        <f>AVERAGE(DATA!$AQ$2:$AQ$754)</f>
        <v>8.977423639</v>
      </c>
      <c r="W12" s="43">
        <f>STDEVA(DATA!$AQ$2:$AQ$754)</f>
        <v>1.362792132</v>
      </c>
      <c r="X12" s="34">
        <f>COUNT(DATA!$AQ$2:$AQ$754)</f>
        <v>753</v>
      </c>
      <c r="Y12" s="39">
        <f>COUNTA(DATA!$AQ$2:$AQ$754)</f>
        <v>753</v>
      </c>
      <c r="Z12" s="17"/>
    </row>
    <row r="13">
      <c r="A13" s="17"/>
      <c r="B13" s="27" t="s">
        <v>208</v>
      </c>
      <c r="C13" s="28">
        <f>sum(DATA!AB$2:AB$754)</f>
        <v>19</v>
      </c>
      <c r="D13" s="29">
        <f t="shared" si="5"/>
        <v>0.02523240372</v>
      </c>
      <c r="E13" s="17"/>
      <c r="F13" s="20" t="s">
        <v>3513</v>
      </c>
      <c r="G13" s="21"/>
      <c r="H13" s="22"/>
      <c r="I13" s="17"/>
      <c r="J13" t="s">
        <v>1234</v>
      </c>
      <c r="K13">
        <v>5.0</v>
      </c>
      <c r="L13" t="str">
        <f t="shared" si="3"/>
        <v>Customer Service</v>
      </c>
      <c r="N13" s="27" t="s">
        <v>121</v>
      </c>
      <c r="O13" s="28">
        <v>20.0</v>
      </c>
      <c r="P13" s="29">
        <f t="shared" si="4"/>
        <v>0.02656042497</v>
      </c>
      <c r="Q13" s="17"/>
      <c r="R13" s="44"/>
      <c r="S13" s="17"/>
      <c r="T13" s="17"/>
      <c r="U13" s="17"/>
      <c r="V13" s="17"/>
      <c r="W13" s="17"/>
      <c r="X13" s="17"/>
      <c r="Y13" s="17"/>
      <c r="Z13" s="17"/>
    </row>
    <row r="14">
      <c r="A14" s="17"/>
      <c r="B14" s="27" t="s">
        <v>212</v>
      </c>
      <c r="C14" s="28">
        <f>sum(DATA!AC$2:AC$754)</f>
        <v>157</v>
      </c>
      <c r="D14" s="29">
        <f t="shared" si="5"/>
        <v>0.208499336</v>
      </c>
      <c r="E14" s="17"/>
      <c r="F14" s="27" t="s">
        <v>87</v>
      </c>
      <c r="G14" s="28">
        <v>73.0</v>
      </c>
      <c r="H14" s="29">
        <f t="shared" ref="H14:H25" si="6">G14/G$26</f>
        <v>0.09694555113</v>
      </c>
      <c r="I14" s="17"/>
      <c r="J14" t="s">
        <v>35</v>
      </c>
      <c r="K14">
        <v>28.0</v>
      </c>
      <c r="L14" t="str">
        <f t="shared" si="3"/>
        <v>Data Analyst</v>
      </c>
      <c r="N14" s="27" t="s">
        <v>91</v>
      </c>
      <c r="O14" s="28">
        <v>19.0</v>
      </c>
      <c r="P14" s="29">
        <f t="shared" si="4"/>
        <v>0.02523240372</v>
      </c>
      <c r="Q14" s="17"/>
      <c r="R14" s="23" t="s">
        <v>3514</v>
      </c>
      <c r="S14" s="24" t="s">
        <v>3502</v>
      </c>
      <c r="T14" s="24" t="s">
        <v>3503</v>
      </c>
      <c r="U14" s="24" t="s">
        <v>3504</v>
      </c>
      <c r="V14" s="24" t="s">
        <v>3505</v>
      </c>
      <c r="W14" s="24" t="s">
        <v>3506</v>
      </c>
      <c r="X14" s="25" t="s">
        <v>3507</v>
      </c>
      <c r="Y14" s="26" t="s">
        <v>3508</v>
      </c>
      <c r="Z14" s="17"/>
    </row>
    <row r="15">
      <c r="A15" s="17"/>
      <c r="B15" s="27" t="s">
        <v>214</v>
      </c>
      <c r="C15" s="28">
        <f>sum(DATA!AD$2:AD$754)</f>
        <v>235</v>
      </c>
      <c r="D15" s="29">
        <f t="shared" si="5"/>
        <v>0.3120849934</v>
      </c>
      <c r="E15" s="17"/>
      <c r="F15" s="27" t="s">
        <v>106</v>
      </c>
      <c r="G15" s="28">
        <v>44.0</v>
      </c>
      <c r="H15" s="29">
        <f t="shared" si="6"/>
        <v>0.05843293493</v>
      </c>
      <c r="I15" s="17"/>
      <c r="J15" t="s">
        <v>121</v>
      </c>
      <c r="K15">
        <v>20.0</v>
      </c>
      <c r="L15" t="str">
        <f t="shared" si="3"/>
        <v>Data Engineer</v>
      </c>
      <c r="N15" s="27" t="s">
        <v>195</v>
      </c>
      <c r="O15" s="28">
        <v>18.0</v>
      </c>
      <c r="P15" s="29">
        <f t="shared" si="4"/>
        <v>0.02390438247</v>
      </c>
      <c r="Q15" s="17"/>
      <c r="R15" s="27" t="str">
        <f>CONCAT(DATA!I1, ", &gt; 5 years")</f>
        <v>age, &gt; 5 years</v>
      </c>
      <c r="S15" s="28">
        <f>IFERROR(__xludf.DUMMYFUNCTION("MIN(filter(DATA!$I$2:$I$754, DATA!$I$2:$I$754 &gt; 5))"),"19")</f>
        <v>19</v>
      </c>
      <c r="T15" s="28">
        <f>IFERROR(__xludf.DUMMYFUNCTION("MAX(filter(DATA!$I$2:$I$754, DATA!$I$2:$I$754 &gt; 5))"),"78")</f>
        <v>78</v>
      </c>
      <c r="U15" s="28">
        <f>IFERROR(__xludf.DUMMYFUNCTION("MEDIAN(filter(DATA!$I$2:$I$754, DATA!$I$2:$I$754 &gt; 5))"),"32")</f>
        <v>32</v>
      </c>
      <c r="V15" s="31">
        <f>IFERROR(__xludf.DUMMYFUNCTION("AVERAGE(filter(DATA!$I$2:$I$754, DATA!$I$2:$I$754 &gt; 5))"),"33.10")</f>
        <v>33.09831461</v>
      </c>
      <c r="W15" s="31">
        <f>IFERROR(__xludf.DUMMYFUNCTION("STDEVA(filter(DATA!$I$2:$I$754, DATA!$I$2:$I$754 &gt; 5))"),"8.36")</f>
        <v>8.356097008</v>
      </c>
      <c r="X15" s="28">
        <f>IFERROR(__xludf.DUMMYFUNCTION("COUNT(filter(DATA!$I$2:$I$754, DATA!$I$2:$I$754 &gt; 5))"),"712")</f>
        <v>712</v>
      </c>
      <c r="Y15" s="32">
        <f>IFERROR(__xludf.DUMMYFUNCTION("COUNTA(filter(DATA!$I$2:$I$754, DATA!$I$2:$I$754 &gt; 5))"),"712")</f>
        <v>712</v>
      </c>
      <c r="Z15" s="17"/>
    </row>
    <row r="16">
      <c r="A16" s="17"/>
      <c r="B16" s="27" t="s">
        <v>218</v>
      </c>
      <c r="C16" s="28">
        <f>sum(DATA!AE$2:AE$754)</f>
        <v>111</v>
      </c>
      <c r="D16" s="29">
        <f t="shared" si="5"/>
        <v>0.1474103586</v>
      </c>
      <c r="E16" s="17"/>
      <c r="F16" s="27" t="s">
        <v>70</v>
      </c>
      <c r="G16" s="28">
        <v>68.0</v>
      </c>
      <c r="H16" s="29">
        <f t="shared" si="6"/>
        <v>0.09030544489</v>
      </c>
      <c r="I16" s="17"/>
      <c r="J16" t="s">
        <v>224</v>
      </c>
      <c r="K16">
        <v>50.0</v>
      </c>
      <c r="L16" t="str">
        <f t="shared" si="3"/>
        <v>Data Scientist</v>
      </c>
      <c r="N16" s="27" t="s">
        <v>110</v>
      </c>
      <c r="O16" s="28">
        <v>17.0</v>
      </c>
      <c r="P16" s="29">
        <f t="shared" si="4"/>
        <v>0.02257636122</v>
      </c>
      <c r="Q16" s="17"/>
      <c r="R16" s="27" t="str">
        <f>CONCAT(DATA!J1, ", &lt;= 24")</f>
        <v>avg_hours_sleep_per_night, &lt;= 24</v>
      </c>
      <c r="S16" s="28">
        <f>IFERROR(__xludf.DUMMYFUNCTION("MIN(filter(DATA!$J$2:$J$754, DATA!$J$2:$J$754 &lt;= 24))"),"1")</f>
        <v>1</v>
      </c>
      <c r="T16" s="28">
        <f>IFERROR(__xludf.DUMMYFUNCTION("MAX(filter(DATA!$J$2:$J$754, DATA!$J$2:$J$754 &lt;= 24))"),"10")</f>
        <v>10</v>
      </c>
      <c r="U16" s="28">
        <f>IFERROR(__xludf.DUMMYFUNCTION("MEDIAN(filter(DATA!$J$2:$J$754, DATA!$J$2:$J$754 &lt;= 24))"),"7")</f>
        <v>7</v>
      </c>
      <c r="V16" s="31">
        <f>IFERROR(__xludf.DUMMYFUNCTION("AVERAGE(filter(DATA!$J$2:$J$754, DATA!$J$2:$J$754 &lt;= 24))"),"6.92")</f>
        <v>6.918340027</v>
      </c>
      <c r="W16" s="31">
        <f>IFERROR(__xludf.DUMMYFUNCTION("STDEVA(filter(DATA!$J$2:$J$754, DATA!$J$2:$J$754 &lt;= 24))"),"0.99")</f>
        <v>0.9878747069</v>
      </c>
      <c r="X16" s="28">
        <f>IFERROR(__xludf.DUMMYFUNCTION("COUNT(filter(DATA!$J$2:$J$754, DATA!$J$2:$J$754 &lt;= 24))"),"747")</f>
        <v>747</v>
      </c>
      <c r="Y16" s="32">
        <f>IFERROR(__xludf.DUMMYFUNCTION("COUNTA(filter(DATA!$J$2:$J$754, DATA!$J$2:$J$754 &lt;= 24))"),"747")</f>
        <v>747</v>
      </c>
      <c r="Z16" s="17"/>
    </row>
    <row r="17">
      <c r="A17" s="17"/>
      <c r="B17" s="27" t="s">
        <v>223</v>
      </c>
      <c r="C17" s="28">
        <f>sum(DATA!AF$2:AF$754)</f>
        <v>291</v>
      </c>
      <c r="D17" s="29">
        <f t="shared" si="5"/>
        <v>0.3864541833</v>
      </c>
      <c r="E17" s="17"/>
      <c r="F17" s="27" t="s">
        <v>405</v>
      </c>
      <c r="G17" s="28">
        <v>68.0</v>
      </c>
      <c r="H17" s="29">
        <f t="shared" si="6"/>
        <v>0.09030544489</v>
      </c>
      <c r="I17" s="17"/>
      <c r="J17" t="s">
        <v>1063</v>
      </c>
      <c r="K17">
        <v>1.0</v>
      </c>
      <c r="L17" t="str">
        <f t="shared" si="3"/>
        <v>Other</v>
      </c>
      <c r="N17" s="27" t="s">
        <v>577</v>
      </c>
      <c r="O17" s="28">
        <v>16.0</v>
      </c>
      <c r="P17" s="29">
        <f t="shared" si="4"/>
        <v>0.02124833997</v>
      </c>
      <c r="Q17" s="17"/>
      <c r="R17" s="27" t="str">
        <f>DATA!K1</f>
        <v>avg_minutes_commute_per_day</v>
      </c>
      <c r="S17" s="28">
        <f>MIN(DATA!$K$2:$K$754)</f>
        <v>0</v>
      </c>
      <c r="T17" s="28">
        <f>MAX(DATA!$K$2:$K$754)</f>
        <v>600</v>
      </c>
      <c r="U17" s="28">
        <f>MEDIAN(DATA!$K16:$K768)</f>
        <v>40</v>
      </c>
      <c r="V17" s="31">
        <f>AVERAGE(DATA!$K$2:$K$754)</f>
        <v>50.88015979</v>
      </c>
      <c r="W17" s="31">
        <f>STDEVA(DATA!$K$2:$K$754)</f>
        <v>58.38873424</v>
      </c>
      <c r="X17" s="28">
        <f>COUNT(DATA!$K$2:$K$754)</f>
        <v>751</v>
      </c>
      <c r="Y17" s="32">
        <f>COUNTA(DATA!$K$2:$K$754)</f>
        <v>751</v>
      </c>
      <c r="Z17" s="17"/>
    </row>
    <row r="18">
      <c r="A18" s="17"/>
      <c r="B18" s="27" t="s">
        <v>225</v>
      </c>
      <c r="C18" s="28">
        <f>sum(DATA!AG$2:AG$754)</f>
        <v>15</v>
      </c>
      <c r="D18" s="29">
        <f t="shared" si="5"/>
        <v>0.01992031873</v>
      </c>
      <c r="E18" s="17"/>
      <c r="F18" s="27" t="s">
        <v>120</v>
      </c>
      <c r="G18" s="28">
        <v>57.0</v>
      </c>
      <c r="H18" s="29">
        <f t="shared" si="6"/>
        <v>0.07569721116</v>
      </c>
      <c r="I18" s="17"/>
      <c r="J18" t="s">
        <v>91</v>
      </c>
      <c r="K18">
        <v>19.0</v>
      </c>
      <c r="L18" t="str">
        <f t="shared" si="3"/>
        <v>Educator / Instructor</v>
      </c>
      <c r="N18" s="27" t="s">
        <v>145</v>
      </c>
      <c r="O18" s="28">
        <v>15.0</v>
      </c>
      <c r="P18" s="29">
        <f t="shared" si="4"/>
        <v>0.01992031873</v>
      </c>
      <c r="Q18" s="17"/>
      <c r="R18" s="27" t="str">
        <f>CONCAT(DATA!L1, ", &lt;=24")</f>
        <v>avg_hours_sitting_per_day, &lt;=24</v>
      </c>
      <c r="S18" s="28">
        <f>IFERROR(__xludf.DUMMYFUNCTION("MIN(filter(DATA!$L$2:$L$754, DATA!$L$2:$L$754 &lt;= 24))"),"1")</f>
        <v>1</v>
      </c>
      <c r="T18" s="28">
        <f>IFERROR(__xludf.DUMMYFUNCTION("MAX(filter(DATA!$L$2:$L$754, DATA!$L$2:$L$754 &lt;= 24))"),"20")</f>
        <v>20</v>
      </c>
      <c r="U18" s="28">
        <f>IFERROR(__xludf.DUMMYFUNCTION("MEDIAN(filter(DATA!$L$2:$L$754, DATA!$L$2:$L$754 &lt;= 24))"),"10")</f>
        <v>10</v>
      </c>
      <c r="V18" s="31">
        <f>IFERROR(__xludf.DUMMYFUNCTION("AVERAGE(filter(DATA!$L$2:$L$754, DATA!$L$2:$L$754 &lt;= 24))"),"9.65")</f>
        <v>9.645552561</v>
      </c>
      <c r="W18" s="31">
        <f>IFERROR(__xludf.DUMMYFUNCTION("STDEVA(filter(DATA!$L$2:$L$754, DATA!$L$2:$L$754 &lt;= 24))"),"2.98")</f>
        <v>2.976239764</v>
      </c>
      <c r="X18" s="28">
        <f>IFERROR(__xludf.DUMMYFUNCTION("COUNT(filter(DATA!$L$2:$L$754, DATA!$L$2:$L$754 &lt;= 24))"),"742")</f>
        <v>742</v>
      </c>
      <c r="Y18" s="32">
        <f>IFERROR(__xludf.DUMMYFUNCTION("COUNTA(filter(DATA!$L$2:$L$754, DATA!$L$2:$L$754 &lt;= 24))"),"742")</f>
        <v>742</v>
      </c>
      <c r="Z18" s="17"/>
    </row>
    <row r="19">
      <c r="A19" s="17"/>
      <c r="B19" s="27" t="s">
        <v>226</v>
      </c>
      <c r="C19" s="28">
        <f>sum(DATA!AH$2:AH$754)</f>
        <v>8</v>
      </c>
      <c r="D19" s="29">
        <f t="shared" si="5"/>
        <v>0.01062416999</v>
      </c>
      <c r="E19" s="17"/>
      <c r="F19" s="27" t="s">
        <v>128</v>
      </c>
      <c r="G19" s="28">
        <v>62.0</v>
      </c>
      <c r="H19" s="29">
        <f t="shared" si="6"/>
        <v>0.0823373174</v>
      </c>
      <c r="I19" s="17"/>
      <c r="J19" t="s">
        <v>1027</v>
      </c>
      <c r="K19">
        <v>1.0</v>
      </c>
      <c r="L19" t="str">
        <f t="shared" si="3"/>
        <v>Other</v>
      </c>
      <c r="N19" s="27" t="s">
        <v>631</v>
      </c>
      <c r="O19" s="28">
        <v>15.0</v>
      </c>
      <c r="P19" s="29">
        <f t="shared" si="4"/>
        <v>0.01992031873</v>
      </c>
      <c r="Q19" s="17"/>
      <c r="R19" s="27" t="str">
        <f>DATA!M1</f>
        <v>avg_number_books_per_year</v>
      </c>
      <c r="S19" s="28">
        <f>MIN(DATA!$M$2:$M$754)</f>
        <v>0</v>
      </c>
      <c r="T19" s="28">
        <f>MAX(DATA!$M$2:$M$754)</f>
        <v>600</v>
      </c>
      <c r="U19" s="28">
        <f>MEDIAN(DATA!$M18:$M770)</f>
        <v>8</v>
      </c>
      <c r="V19" s="31">
        <f>AVERAGE(DATA!$M$2:$M$754)</f>
        <v>13.48335553</v>
      </c>
      <c r="W19" s="31">
        <f>STDEVA(DATA!$M$2:$M$754)</f>
        <v>28.87447643</v>
      </c>
      <c r="X19" s="28">
        <f>COUNT(DATA!$M$2:$M$754)</f>
        <v>751</v>
      </c>
      <c r="Y19" s="32">
        <f>COUNTA(DATA!$M$2:$M$754)</f>
        <v>751</v>
      </c>
      <c r="Z19" s="17"/>
    </row>
    <row r="20">
      <c r="A20" s="17"/>
      <c r="B20" s="27" t="s">
        <v>227</v>
      </c>
      <c r="C20" s="28">
        <f>sum(DATA!AI$2:AI$754)</f>
        <v>46</v>
      </c>
      <c r="D20" s="29">
        <f t="shared" si="5"/>
        <v>0.06108897742</v>
      </c>
      <c r="E20" s="17"/>
      <c r="F20" s="27" t="s">
        <v>167</v>
      </c>
      <c r="G20" s="28">
        <v>68.0</v>
      </c>
      <c r="H20" s="29">
        <f t="shared" si="6"/>
        <v>0.09030544489</v>
      </c>
      <c r="I20" s="17"/>
      <c r="J20" t="s">
        <v>1578</v>
      </c>
      <c r="K20">
        <v>1.0</v>
      </c>
      <c r="L20" t="str">
        <f t="shared" si="3"/>
        <v>Other</v>
      </c>
      <c r="N20" s="27" t="s">
        <v>259</v>
      </c>
      <c r="O20" s="28">
        <v>10.0</v>
      </c>
      <c r="P20" s="29">
        <f t="shared" si="4"/>
        <v>0.01328021248</v>
      </c>
      <c r="Q20" s="17"/>
      <c r="R20" s="27" t="str">
        <f>DATA!X1</f>
        <v>years_of_experience</v>
      </c>
      <c r="S20" s="28">
        <f>MIN(DATA!$X$2:$X$754)</f>
        <v>0</v>
      </c>
      <c r="T20" s="28">
        <f>MAX(DATA!$X$2:$X$754)</f>
        <v>40</v>
      </c>
      <c r="U20" s="28">
        <f>MEDIAN(DATA!$X19:$X771)</f>
        <v>6</v>
      </c>
      <c r="V20" s="31">
        <f>AVERAGE(DATA!$X$2:$X$754)</f>
        <v>8.045307443</v>
      </c>
      <c r="W20" s="31">
        <f>STDEVA(DATA!$X$2:$X$754)</f>
        <v>7.16292582</v>
      </c>
      <c r="X20" s="28">
        <f>COUNT(DATA!$X$2:$X$754)</f>
        <v>618</v>
      </c>
      <c r="Y20" s="32">
        <f>COUNTA(DATA!$X$2:$X$754)</f>
        <v>618</v>
      </c>
      <c r="Z20" s="17"/>
    </row>
    <row r="21">
      <c r="A21" s="17"/>
      <c r="B21" s="27" t="s">
        <v>230</v>
      </c>
      <c r="C21" s="28">
        <f>sum(DATA!AJ$2:AJ$754)</f>
        <v>43</v>
      </c>
      <c r="D21" s="29">
        <f t="shared" si="5"/>
        <v>0.05710491368</v>
      </c>
      <c r="E21" s="17"/>
      <c r="F21" s="27" t="s">
        <v>327</v>
      </c>
      <c r="G21" s="28">
        <v>69.0</v>
      </c>
      <c r="H21" s="29">
        <f t="shared" si="6"/>
        <v>0.09163346614</v>
      </c>
      <c r="I21" s="17"/>
      <c r="J21" t="s">
        <v>145</v>
      </c>
      <c r="K21">
        <v>15.0</v>
      </c>
      <c r="L21" t="str">
        <f t="shared" si="3"/>
        <v>Freelancing</v>
      </c>
      <c r="N21" s="27" t="s">
        <v>1234</v>
      </c>
      <c r="O21" s="28">
        <v>5.0</v>
      </c>
      <c r="P21" s="29">
        <f t="shared" si="4"/>
        <v>0.006640106242</v>
      </c>
      <c r="Q21" s="17"/>
      <c r="R21" s="27" t="str">
        <f>CONCAT(DATA!AL1, ", &lt;= 24x7")</f>
        <v>learn_hours_merged, &lt;= 24x7</v>
      </c>
      <c r="S21" s="28">
        <f>IFERROR(__xludf.DUMMYFUNCTION("MIN(filter(DATA!$AL$2:$AL$754, DATA!$AL$2:$AL$754 &lt;= 168))"),"1")</f>
        <v>1</v>
      </c>
      <c r="T21" s="28">
        <f>IFERROR(__xludf.DUMMYFUNCTION("MAX(filter(DATA!$AL$2:$AL$754, DATA!$AL$2:$AL$754 &lt;= 168))"),"80")</f>
        <v>80</v>
      </c>
      <c r="U21" s="28">
        <f>IFERROR(__xludf.DUMMYFUNCTION("MEDIAN(filter(DATA!$AL$2:$AL$754, DATA!$AL$2:$AL$754 &lt;= 168))"),"6")</f>
        <v>6</v>
      </c>
      <c r="V21" s="31">
        <f>IFERROR(__xludf.DUMMYFUNCTION("AVERAGE(filter(DATA!$AL$2:$AL$754, DATA!$AL$2:$AL$754 &lt;= 168))"),"7.36")</f>
        <v>7.364825581</v>
      </c>
      <c r="W21" s="31">
        <f>IFERROR(__xludf.DUMMYFUNCTION("STDEVA(filter(DATA!$AL$2:$AL$754, DATA!$AL$2:$AL$754 &lt;= 168))"),"6.38")</f>
        <v>6.375835565</v>
      </c>
      <c r="X21" s="28">
        <f>IFERROR(__xludf.DUMMYFUNCTION("COUNT(filter(DATA!$AL$2:$AL$754, DATA!$AL$2:$AL$754 &lt;= 168))"),"688")</f>
        <v>688</v>
      </c>
      <c r="Y21" s="32">
        <f>IFERROR(__xludf.DUMMYFUNCTION("COUNTA(filter(DATA!$AL$2:$AL$754, DATA!$AL$2:$AL$754 &lt;= 168))"),"688")</f>
        <v>688</v>
      </c>
      <c r="Z21" s="17"/>
    </row>
    <row r="22">
      <c r="A22" s="17"/>
      <c r="B22" s="38" t="s">
        <v>3511</v>
      </c>
      <c r="C22" s="34">
        <f>COUNTA((DATA!G$2:G$754))</f>
        <v>753</v>
      </c>
      <c r="D22" s="39"/>
      <c r="E22" s="17"/>
      <c r="F22" s="27" t="s">
        <v>437</v>
      </c>
      <c r="G22" s="28">
        <v>61.0</v>
      </c>
      <c r="H22" s="29">
        <f t="shared" si="6"/>
        <v>0.08100929615</v>
      </c>
      <c r="I22" s="17"/>
      <c r="J22" t="s">
        <v>2775</v>
      </c>
      <c r="K22">
        <v>1.0</v>
      </c>
      <c r="L22" t="str">
        <f t="shared" si="3"/>
        <v>Other</v>
      </c>
      <c r="N22" s="27" t="s">
        <v>11</v>
      </c>
      <c r="O22" s="28">
        <v>24.0</v>
      </c>
      <c r="P22" s="29">
        <f t="shared" si="4"/>
        <v>0.03187250996</v>
      </c>
      <c r="Q22" s="17"/>
      <c r="R22" s="27" t="str">
        <f>CONCAT(DATA!AM1, ", &lt;= 24x7")</f>
        <v>apply_hours_merged, &lt;= 24x7</v>
      </c>
      <c r="S22" s="28">
        <f>IFERROR(__xludf.DUMMYFUNCTION("MIN(filter(DATA!$AM$2:$AM$754, DATA!$AM$2:$AM$754 &lt;= 168))"),"0.2708333333")</f>
        <v>0.2708333333</v>
      </c>
      <c r="T22" s="28">
        <f>IFERROR(__xludf.DUMMYFUNCTION("MAX(filter(DATA!$AM$2:$AM$754, DATA!$AM$2:$AM$754 &lt;= 168))"),"100")</f>
        <v>100</v>
      </c>
      <c r="U22" s="28">
        <f>IFERROR(__xludf.DUMMYFUNCTION("MEDIAN(filter(DATA!$AM$2:$AM$754, DATA!$AM$2:$AM$754 &lt;= 168))"),"5")</f>
        <v>5</v>
      </c>
      <c r="V22" s="31">
        <f>IFERROR(__xludf.DUMMYFUNCTION("AVERAGE(filter(DATA!$AM$2:$AM$754, DATA!$AM$2:$AM$754 &lt;= 168))"),"6.38")</f>
        <v>6.384450483</v>
      </c>
      <c r="W22" s="31">
        <f>IFERROR(__xludf.DUMMYFUNCTION("STDEVA(filter(DATA!$AM$2:$AM$754, DATA!$AM$2:$AM$754 &lt;= 168))"),"6.45")</f>
        <v>6.450868221</v>
      </c>
      <c r="X22" s="28">
        <f>IFERROR(__xludf.DUMMYFUNCTION("COUNT(filter(DATA!$AM$2:$AM$754, DATA!$AM$2:$AM$754 &lt;= 168))"),"690")</f>
        <v>690</v>
      </c>
      <c r="Y22" s="32">
        <f>IFERROR(__xludf.DUMMYFUNCTION("COUNTA(filter(DATA!$AM$2:$AM$754, DATA!$AM$2:$AM$754 &lt;= 168))"),"690")</f>
        <v>690</v>
      </c>
      <c r="Z22" s="17"/>
    </row>
    <row r="23">
      <c r="A23" s="17"/>
      <c r="B23" s="17"/>
      <c r="C23" s="17"/>
      <c r="D23" s="17"/>
      <c r="E23" s="17"/>
      <c r="F23" s="27" t="s">
        <v>192</v>
      </c>
      <c r="G23" s="28">
        <v>58.0</v>
      </c>
      <c r="H23" s="29">
        <f t="shared" si="6"/>
        <v>0.0770252324</v>
      </c>
      <c r="I23" s="17"/>
      <c r="J23" t="s">
        <v>1435</v>
      </c>
      <c r="K23">
        <v>1.0</v>
      </c>
      <c r="L23" t="str">
        <f t="shared" si="3"/>
        <v>Other</v>
      </c>
      <c r="N23" s="27" t="s">
        <v>3509</v>
      </c>
      <c r="O23" s="28">
        <v>133.0</v>
      </c>
      <c r="P23" s="29">
        <f t="shared" si="4"/>
        <v>0.176626826</v>
      </c>
      <c r="Q23" s="17"/>
      <c r="R23" s="27" t="str">
        <f>DATA!AN1</f>
        <v>avg_hours_project</v>
      </c>
      <c r="S23" s="28">
        <f>MIN(DATA!$AN$2:$AN$754)</f>
        <v>1</v>
      </c>
      <c r="T23" s="28">
        <f>MAX(DATA!$AN$2:$AN$754)</f>
        <v>1000</v>
      </c>
      <c r="U23" s="28">
        <f>MEDIAN(DATA!$AN22:$AN774)</f>
        <v>12</v>
      </c>
      <c r="V23" s="31">
        <f>AVERAGE(DATA!$AN$2:$AN$754)</f>
        <v>33.65815603</v>
      </c>
      <c r="W23" s="31">
        <f>STDEVA(DATA!$AN$2:$AN$754)</f>
        <v>77.52421374</v>
      </c>
      <c r="X23" s="28">
        <f>COUNT(DATA!$AN$2:$AN$754)</f>
        <v>705</v>
      </c>
      <c r="Y23" s="32">
        <f>COUNTA(DATA!$AN$2:$AN$754)</f>
        <v>705</v>
      </c>
      <c r="Z23" s="17"/>
    </row>
    <row r="24">
      <c r="A24" s="17"/>
      <c r="B24" s="20" t="s">
        <v>76</v>
      </c>
      <c r="C24" s="21"/>
      <c r="D24" s="22"/>
      <c r="E24" s="17"/>
      <c r="F24" s="27" t="s">
        <v>134</v>
      </c>
      <c r="G24" s="28">
        <v>58.0</v>
      </c>
      <c r="H24" s="29">
        <f t="shared" si="6"/>
        <v>0.0770252324</v>
      </c>
      <c r="I24" s="17"/>
      <c r="J24" t="s">
        <v>1000</v>
      </c>
      <c r="K24">
        <v>1.0</v>
      </c>
      <c r="L24" t="str">
        <f t="shared" si="3"/>
        <v>Other</v>
      </c>
      <c r="N24" s="38" t="s">
        <v>3515</v>
      </c>
      <c r="O24" s="34">
        <f t="shared" ref="O24:P24" si="7">SUM(O3:O23)</f>
        <v>753</v>
      </c>
      <c r="P24" s="45">
        <f t="shared" si="7"/>
        <v>1</v>
      </c>
      <c r="Q24" s="17"/>
      <c r="R24" s="33" t="str">
        <f>DATA!AQ1</f>
        <v>recommend_rating</v>
      </c>
      <c r="S24" s="34">
        <f>MIN(DATA!$AQ$2:$AQ$754)</f>
        <v>0</v>
      </c>
      <c r="T24" s="34">
        <f>MAX(DATA!$AQ$2:$AQ$754)</f>
        <v>10</v>
      </c>
      <c r="U24" s="34">
        <f>MEDIAN(DATA!$AQ23:$AQ775)</f>
        <v>9.5</v>
      </c>
      <c r="V24" s="43">
        <f>AVERAGE(DATA!$AQ$2:$AQ$754)</f>
        <v>8.977423639</v>
      </c>
      <c r="W24" s="43">
        <f>STDEVA(DATA!$AQ$2:$AQ$754)</f>
        <v>1.362792132</v>
      </c>
      <c r="X24" s="34">
        <f>COUNT(DATA!$AQ$2:$AQ$754)</f>
        <v>753</v>
      </c>
      <c r="Y24" s="39">
        <f>COUNTA(DATA!$AQ$2:$AQ$754)</f>
        <v>753</v>
      </c>
      <c r="Z24" s="17"/>
    </row>
    <row r="25">
      <c r="A25" s="17"/>
      <c r="B25" s="30" t="s">
        <v>1229</v>
      </c>
      <c r="C25" s="28">
        <v>12.0</v>
      </c>
      <c r="D25" s="29">
        <f t="shared" ref="D25:D30" si="8">C25/C$31</f>
        <v>0.01593625498</v>
      </c>
      <c r="E25" s="17"/>
      <c r="F25" s="27" t="s">
        <v>291</v>
      </c>
      <c r="G25" s="28">
        <v>67.0</v>
      </c>
      <c r="H25" s="29">
        <f t="shared" si="6"/>
        <v>0.08897742364</v>
      </c>
      <c r="I25" s="17"/>
      <c r="J25" s="17" t="s">
        <v>36</v>
      </c>
      <c r="K25" s="17">
        <v>22.0</v>
      </c>
      <c r="L25" s="17" t="str">
        <f t="shared" si="3"/>
        <v>Machine Learning Engineer</v>
      </c>
      <c r="M25" s="17"/>
      <c r="N25" s="17"/>
      <c r="O25" s="17"/>
      <c r="P25" s="17"/>
      <c r="Q25" s="17"/>
      <c r="R25" s="17"/>
      <c r="S25" s="17"/>
      <c r="T25" s="17"/>
      <c r="U25" s="17"/>
      <c r="V25" s="17"/>
      <c r="W25" s="17"/>
      <c r="X25" s="17"/>
      <c r="Y25" s="17"/>
      <c r="Z25" s="17"/>
    </row>
    <row r="26">
      <c r="A26" s="17"/>
      <c r="B26" s="30" t="s">
        <v>78</v>
      </c>
      <c r="C26" s="28">
        <v>283.0</v>
      </c>
      <c r="D26" s="29">
        <f t="shared" si="8"/>
        <v>0.3758300133</v>
      </c>
      <c r="E26" s="17"/>
      <c r="F26" s="38" t="s">
        <v>3515</v>
      </c>
      <c r="G26" s="34">
        <f t="shared" ref="G26:H26" si="9">SUM(G14:G25)</f>
        <v>753</v>
      </c>
      <c r="H26" s="45">
        <f t="shared" si="9"/>
        <v>1</v>
      </c>
      <c r="I26" s="17"/>
      <c r="J26" t="s">
        <v>803</v>
      </c>
      <c r="K26">
        <v>3.0</v>
      </c>
      <c r="L26" t="str">
        <f t="shared" si="3"/>
        <v>Other</v>
      </c>
      <c r="N26" s="20" t="s">
        <v>26</v>
      </c>
      <c r="O26" s="21"/>
      <c r="P26" s="22"/>
      <c r="Q26" s="17"/>
      <c r="R26" s="20" t="s">
        <v>3516</v>
      </c>
      <c r="S26" s="21"/>
      <c r="T26" s="22"/>
      <c r="U26" s="17"/>
      <c r="V26" s="46" t="s">
        <v>3517</v>
      </c>
      <c r="W26" s="17"/>
      <c r="X26" s="17"/>
      <c r="Y26" s="17"/>
      <c r="Z26" s="17"/>
    </row>
    <row r="27">
      <c r="A27" s="17"/>
      <c r="B27" s="30" t="s">
        <v>236</v>
      </c>
      <c r="C27" s="28">
        <v>24.0</v>
      </c>
      <c r="D27" s="29">
        <f t="shared" si="8"/>
        <v>0.03187250996</v>
      </c>
      <c r="E27" s="17"/>
      <c r="F27" s="17"/>
      <c r="G27" s="17"/>
      <c r="H27" s="17"/>
      <c r="I27" s="17"/>
      <c r="J27" t="s">
        <v>1381</v>
      </c>
      <c r="K27">
        <v>1.0</v>
      </c>
      <c r="L27" t="str">
        <f t="shared" si="3"/>
        <v>Other</v>
      </c>
      <c r="N27" s="27" t="s">
        <v>111</v>
      </c>
      <c r="O27" s="28">
        <v>289.0</v>
      </c>
      <c r="P27" s="47">
        <f t="shared" ref="P27:P43" si="10">O27/O$44</f>
        <v>0.3837981408</v>
      </c>
      <c r="Q27" s="17"/>
      <c r="R27" s="48" t="s">
        <v>123</v>
      </c>
      <c r="S27" s="28">
        <v>229.0</v>
      </c>
      <c r="T27" s="29">
        <f t="shared" ref="T27:T49" si="11">S27/S$49</f>
        <v>0.3041168659</v>
      </c>
      <c r="U27" s="17"/>
      <c r="V27" s="46" t="s">
        <v>3518</v>
      </c>
      <c r="W27" s="17"/>
      <c r="X27" s="17"/>
      <c r="Y27" s="17"/>
      <c r="Z27" s="17"/>
    </row>
    <row r="28">
      <c r="A28" s="17"/>
      <c r="B28" s="30" t="s">
        <v>114</v>
      </c>
      <c r="C28" s="28">
        <v>316.0</v>
      </c>
      <c r="D28" s="29">
        <f t="shared" si="8"/>
        <v>0.4196547145</v>
      </c>
      <c r="E28" s="17"/>
      <c r="F28" s="20" t="s">
        <v>3519</v>
      </c>
      <c r="G28" s="21"/>
      <c r="H28" s="22"/>
      <c r="I28" s="17"/>
      <c r="J28" t="s">
        <v>2303</v>
      </c>
      <c r="K28">
        <v>1.0</v>
      </c>
      <c r="L28" t="str">
        <f t="shared" si="3"/>
        <v>Other</v>
      </c>
      <c r="N28" s="27" t="s">
        <v>75</v>
      </c>
      <c r="O28" s="28">
        <v>95.0</v>
      </c>
      <c r="P28" s="47">
        <f t="shared" si="10"/>
        <v>0.1261620186</v>
      </c>
      <c r="Q28" s="17"/>
      <c r="R28" s="48" t="s">
        <v>76</v>
      </c>
      <c r="S28" s="28">
        <v>58.0</v>
      </c>
      <c r="T28" s="29">
        <f t="shared" si="11"/>
        <v>0.0770252324</v>
      </c>
      <c r="U28" s="17"/>
      <c r="V28" s="46" t="s">
        <v>3520</v>
      </c>
      <c r="W28" s="17"/>
      <c r="X28" s="17"/>
      <c r="Y28" s="17"/>
      <c r="Z28" s="17"/>
    </row>
    <row r="29">
      <c r="A29" s="17"/>
      <c r="B29" s="30" t="s">
        <v>464</v>
      </c>
      <c r="C29" s="28">
        <v>45.0</v>
      </c>
      <c r="D29" s="29">
        <f t="shared" si="8"/>
        <v>0.05976095618</v>
      </c>
      <c r="E29" s="17"/>
      <c r="F29" s="48" t="s">
        <v>101</v>
      </c>
      <c r="G29" s="28">
        <v>446.0</v>
      </c>
      <c r="H29" s="29">
        <f t="shared" ref="H29:H37" si="12">G29/G$38</f>
        <v>0.5922974768</v>
      </c>
      <c r="I29" s="17"/>
      <c r="J29" t="s">
        <v>11</v>
      </c>
      <c r="K29">
        <v>43.0</v>
      </c>
      <c r="L29" t="str">
        <f t="shared" si="3"/>
        <v>Other</v>
      </c>
      <c r="N29" s="27" t="s">
        <v>122</v>
      </c>
      <c r="O29" s="28">
        <v>36.0</v>
      </c>
      <c r="P29" s="47">
        <f t="shared" si="10"/>
        <v>0.04780876494</v>
      </c>
      <c r="Q29" s="17"/>
      <c r="R29" s="48" t="s">
        <v>228</v>
      </c>
      <c r="S29" s="28">
        <v>37.0</v>
      </c>
      <c r="T29" s="29">
        <f t="shared" si="11"/>
        <v>0.04913678619</v>
      </c>
      <c r="U29" s="17"/>
      <c r="V29" s="46" t="s">
        <v>3521</v>
      </c>
      <c r="W29" s="17"/>
      <c r="X29" s="17"/>
      <c r="Y29" s="17"/>
      <c r="Z29" s="17"/>
    </row>
    <row r="30">
      <c r="A30" s="17"/>
      <c r="B30" s="30" t="s">
        <v>96</v>
      </c>
      <c r="C30" s="28">
        <v>73.0</v>
      </c>
      <c r="D30" s="29">
        <f t="shared" si="8"/>
        <v>0.09694555113</v>
      </c>
      <c r="E30" s="17"/>
      <c r="F30" s="48" t="s">
        <v>84</v>
      </c>
      <c r="G30" s="28">
        <v>147.0</v>
      </c>
      <c r="H30" s="29">
        <f t="shared" si="12"/>
        <v>0.1952191235</v>
      </c>
      <c r="I30" s="17"/>
      <c r="J30" t="s">
        <v>2745</v>
      </c>
      <c r="K30">
        <v>2.0</v>
      </c>
      <c r="L30" t="str">
        <f t="shared" si="3"/>
        <v>Other</v>
      </c>
      <c r="N30" s="27" t="s">
        <v>451</v>
      </c>
      <c r="O30" s="28">
        <v>27.0</v>
      </c>
      <c r="P30" s="47">
        <f t="shared" si="10"/>
        <v>0.03585657371</v>
      </c>
      <c r="Q30" s="17"/>
      <c r="R30" s="48" t="s">
        <v>374</v>
      </c>
      <c r="S30" s="28">
        <v>20.0</v>
      </c>
      <c r="T30" s="29">
        <f t="shared" si="11"/>
        <v>0.02656042497</v>
      </c>
      <c r="U30" s="17"/>
      <c r="V30" s="46" t="s">
        <v>3522</v>
      </c>
      <c r="W30" s="17"/>
      <c r="X30" s="17"/>
      <c r="Y30" s="17"/>
      <c r="Z30" s="17"/>
    </row>
    <row r="31">
      <c r="A31" s="17"/>
      <c r="B31" s="38" t="s">
        <v>3515</v>
      </c>
      <c r="C31" s="34">
        <f t="shared" ref="C31:D31" si="13">SUM(C25:C30)</f>
        <v>753</v>
      </c>
      <c r="D31" s="45">
        <f t="shared" si="13"/>
        <v>1</v>
      </c>
      <c r="E31" s="17"/>
      <c r="F31" s="48" t="s">
        <v>292</v>
      </c>
      <c r="G31" s="28">
        <v>26.0</v>
      </c>
      <c r="H31" s="29">
        <f t="shared" si="12"/>
        <v>0.03452855246</v>
      </c>
      <c r="I31" s="17"/>
      <c r="J31" t="s">
        <v>74</v>
      </c>
      <c r="K31">
        <v>23.0</v>
      </c>
      <c r="L31" t="str">
        <f t="shared" si="3"/>
        <v>Product Management/Project Management</v>
      </c>
      <c r="N31" s="27" t="s">
        <v>207</v>
      </c>
      <c r="O31" s="28">
        <v>26.0</v>
      </c>
      <c r="P31" s="47">
        <f t="shared" si="10"/>
        <v>0.03452855246</v>
      </c>
      <c r="Q31" s="17"/>
      <c r="R31" s="48" t="s">
        <v>531</v>
      </c>
      <c r="S31" s="28">
        <v>20.0</v>
      </c>
      <c r="T31" s="29">
        <f t="shared" si="11"/>
        <v>0.02656042497</v>
      </c>
      <c r="U31" s="17"/>
      <c r="V31" s="46" t="s">
        <v>3523</v>
      </c>
      <c r="W31" s="17"/>
      <c r="X31" s="17"/>
      <c r="Y31" s="17"/>
      <c r="Z31" s="17"/>
    </row>
    <row r="32">
      <c r="A32" s="17"/>
      <c r="B32" s="17"/>
      <c r="C32" s="17"/>
      <c r="D32" s="17"/>
      <c r="E32" s="17"/>
      <c r="F32" s="48" t="s">
        <v>294</v>
      </c>
      <c r="G32" s="28">
        <v>16.0</v>
      </c>
      <c r="H32" s="29">
        <f t="shared" si="12"/>
        <v>0.02124833997</v>
      </c>
      <c r="I32" s="17"/>
      <c r="J32" t="s">
        <v>515</v>
      </c>
      <c r="K32">
        <v>29.0</v>
      </c>
      <c r="L32" t="str">
        <f t="shared" si="3"/>
        <v>Research</v>
      </c>
      <c r="N32" s="27" t="s">
        <v>173</v>
      </c>
      <c r="O32" s="28">
        <v>7.0</v>
      </c>
      <c r="P32" s="47">
        <f t="shared" si="10"/>
        <v>0.009296148738</v>
      </c>
      <c r="Q32" s="17"/>
      <c r="R32" s="48" t="s">
        <v>333</v>
      </c>
      <c r="S32" s="28">
        <v>19.0</v>
      </c>
      <c r="T32" s="29">
        <f t="shared" si="11"/>
        <v>0.02523240372</v>
      </c>
      <c r="U32" s="17"/>
      <c r="V32" s="46" t="s">
        <v>3524</v>
      </c>
      <c r="W32" s="17"/>
      <c r="X32" s="17"/>
      <c r="Y32" s="17"/>
      <c r="Z32" s="17"/>
    </row>
    <row r="33">
      <c r="A33" s="17"/>
      <c r="B33" s="20" t="s">
        <v>3525</v>
      </c>
      <c r="C33" s="21"/>
      <c r="D33" s="22"/>
      <c r="E33" s="17"/>
      <c r="F33" s="48" t="s">
        <v>478</v>
      </c>
      <c r="G33" s="28">
        <v>11.0</v>
      </c>
      <c r="H33" s="29">
        <f t="shared" si="12"/>
        <v>0.01460823373</v>
      </c>
      <c r="I33" s="17"/>
      <c r="J33" t="s">
        <v>2179</v>
      </c>
      <c r="K33">
        <v>1.0</v>
      </c>
      <c r="L33" t="str">
        <f t="shared" si="3"/>
        <v>Other</v>
      </c>
      <c r="N33" s="27" t="s">
        <v>485</v>
      </c>
      <c r="O33" s="28">
        <v>7.0</v>
      </c>
      <c r="P33" s="47">
        <f t="shared" si="10"/>
        <v>0.009296148738</v>
      </c>
      <c r="Q33" s="17"/>
      <c r="R33" s="48" t="s">
        <v>322</v>
      </c>
      <c r="S33" s="28">
        <v>19.0</v>
      </c>
      <c r="T33" s="29">
        <f t="shared" si="11"/>
        <v>0.02523240372</v>
      </c>
      <c r="U33" s="17"/>
      <c r="V33" s="46" t="s">
        <v>3526</v>
      </c>
      <c r="W33" s="17"/>
      <c r="X33" s="17"/>
      <c r="Y33" s="17"/>
      <c r="Z33" s="17"/>
    </row>
    <row r="34">
      <c r="A34" s="17"/>
      <c r="B34" s="48" t="s">
        <v>97</v>
      </c>
      <c r="C34" s="28">
        <v>323.0</v>
      </c>
      <c r="D34" s="29">
        <f t="shared" ref="D34:D43" si="14">C34/C$43</f>
        <v>0.4289508632</v>
      </c>
      <c r="E34" s="17"/>
      <c r="F34" s="48" t="s">
        <v>1438</v>
      </c>
      <c r="G34" s="28">
        <v>5.0</v>
      </c>
      <c r="H34" s="29">
        <f t="shared" si="12"/>
        <v>0.006640106242</v>
      </c>
      <c r="I34" s="17"/>
      <c r="J34" t="s">
        <v>300</v>
      </c>
      <c r="K34">
        <v>2.0</v>
      </c>
      <c r="L34" t="str">
        <f t="shared" si="3"/>
        <v>Other</v>
      </c>
      <c r="N34" s="27" t="s">
        <v>361</v>
      </c>
      <c r="O34" s="28">
        <v>6.0</v>
      </c>
      <c r="P34" s="47">
        <f t="shared" si="10"/>
        <v>0.00796812749</v>
      </c>
      <c r="Q34" s="17"/>
      <c r="R34" s="48" t="s">
        <v>112</v>
      </c>
      <c r="S34" s="28">
        <v>17.0</v>
      </c>
      <c r="T34" s="29">
        <f t="shared" si="11"/>
        <v>0.02257636122</v>
      </c>
      <c r="U34" s="17"/>
      <c r="V34" s="17"/>
      <c r="W34" s="17"/>
      <c r="X34" s="17"/>
      <c r="Y34" s="17"/>
      <c r="Z34" s="17"/>
    </row>
    <row r="35">
      <c r="A35" s="17"/>
      <c r="B35" s="48" t="s">
        <v>79</v>
      </c>
      <c r="C35" s="28">
        <v>173.0</v>
      </c>
      <c r="D35" s="29">
        <f t="shared" si="14"/>
        <v>0.229747676</v>
      </c>
      <c r="E35" s="17"/>
      <c r="F35" s="48" t="s">
        <v>3527</v>
      </c>
      <c r="G35" s="28">
        <v>13.0</v>
      </c>
      <c r="H35" s="29">
        <f t="shared" si="12"/>
        <v>0.01726427623</v>
      </c>
      <c r="I35" s="17"/>
      <c r="J35" t="s">
        <v>1898</v>
      </c>
      <c r="K35">
        <v>2.0</v>
      </c>
      <c r="L35" t="str">
        <f t="shared" si="3"/>
        <v>Other</v>
      </c>
      <c r="N35" s="27" t="s">
        <v>393</v>
      </c>
      <c r="O35" s="28">
        <v>4.0</v>
      </c>
      <c r="P35" s="47">
        <f t="shared" si="10"/>
        <v>0.005312084993</v>
      </c>
      <c r="Q35" s="17"/>
      <c r="R35" s="48" t="s">
        <v>684</v>
      </c>
      <c r="S35" s="28">
        <v>17.0</v>
      </c>
      <c r="T35" s="29">
        <f t="shared" si="11"/>
        <v>0.02257636122</v>
      </c>
      <c r="U35" s="17"/>
      <c r="V35" s="17"/>
      <c r="W35" s="17"/>
      <c r="X35" s="17"/>
      <c r="Y35" s="17"/>
      <c r="Z35" s="17"/>
    </row>
    <row r="36">
      <c r="A36" s="17"/>
      <c r="B36" s="48" t="s">
        <v>116</v>
      </c>
      <c r="C36" s="28">
        <v>144.0</v>
      </c>
      <c r="D36" s="29">
        <f t="shared" si="14"/>
        <v>0.1912350598</v>
      </c>
      <c r="E36" s="17"/>
      <c r="F36" s="48" t="s">
        <v>1536</v>
      </c>
      <c r="G36" s="28">
        <v>9.0</v>
      </c>
      <c r="H36" s="29">
        <f t="shared" si="12"/>
        <v>0.01195219124</v>
      </c>
      <c r="I36" s="17"/>
      <c r="J36" t="s">
        <v>631</v>
      </c>
      <c r="K36">
        <v>15.0</v>
      </c>
      <c r="L36" t="str">
        <f t="shared" si="3"/>
        <v>Self employed</v>
      </c>
      <c r="N36" s="27" t="s">
        <v>841</v>
      </c>
      <c r="O36" s="28">
        <v>4.0</v>
      </c>
      <c r="P36" s="47">
        <f t="shared" si="10"/>
        <v>0.005312084993</v>
      </c>
      <c r="Q36" s="17"/>
      <c r="R36" s="48" t="s">
        <v>138</v>
      </c>
      <c r="S36" s="28">
        <v>17.0</v>
      </c>
      <c r="T36" s="29">
        <f t="shared" si="11"/>
        <v>0.02257636122</v>
      </c>
      <c r="U36" s="17"/>
      <c r="V36" s="17"/>
      <c r="W36" s="17"/>
      <c r="X36" s="17"/>
      <c r="Y36" s="17"/>
      <c r="Z36" s="17"/>
    </row>
    <row r="37">
      <c r="A37" s="17"/>
      <c r="B37" s="48" t="s">
        <v>237</v>
      </c>
      <c r="C37" s="28">
        <v>40.0</v>
      </c>
      <c r="D37" s="29">
        <f t="shared" si="14"/>
        <v>0.05312084993</v>
      </c>
      <c r="E37" s="17"/>
      <c r="F37" s="48" t="s">
        <v>3528</v>
      </c>
      <c r="G37" s="28">
        <f>C31-SUM(G29:G36)</f>
        <v>80</v>
      </c>
      <c r="H37" s="29">
        <f t="shared" si="12"/>
        <v>0.1062416999</v>
      </c>
      <c r="I37" s="17"/>
      <c r="J37" t="s">
        <v>315</v>
      </c>
      <c r="K37">
        <v>186.0</v>
      </c>
      <c r="L37" t="str">
        <f t="shared" si="3"/>
        <v>Software Engineer</v>
      </c>
      <c r="N37" s="27" t="s">
        <v>136</v>
      </c>
      <c r="O37" s="28">
        <v>3.0</v>
      </c>
      <c r="P37" s="47">
        <f t="shared" si="10"/>
        <v>0.003984063745</v>
      </c>
      <c r="Q37" s="17"/>
      <c r="R37" s="48" t="s">
        <v>457</v>
      </c>
      <c r="S37" s="28">
        <v>17.0</v>
      </c>
      <c r="T37" s="29">
        <f t="shared" si="11"/>
        <v>0.02257636122</v>
      </c>
      <c r="U37" s="17"/>
      <c r="V37" s="17"/>
      <c r="W37" s="17"/>
      <c r="X37" s="17"/>
      <c r="Y37" s="17"/>
      <c r="Z37" s="17"/>
    </row>
    <row r="38">
      <c r="A38" s="17"/>
      <c r="B38" s="48" t="s">
        <v>665</v>
      </c>
      <c r="C38" s="28">
        <v>9.0</v>
      </c>
      <c r="D38" s="29">
        <f t="shared" si="14"/>
        <v>0.01195219124</v>
      </c>
      <c r="E38" s="17"/>
      <c r="F38" s="38" t="s">
        <v>3515</v>
      </c>
      <c r="G38" s="34">
        <f t="shared" ref="G38:H38" si="15">SUM(G29:G37)</f>
        <v>753</v>
      </c>
      <c r="H38" s="45">
        <f t="shared" si="15"/>
        <v>1</v>
      </c>
      <c r="I38" s="17"/>
      <c r="J38" t="s">
        <v>625</v>
      </c>
      <c r="K38">
        <v>1.0</v>
      </c>
      <c r="L38" t="str">
        <f t="shared" si="3"/>
        <v>Other</v>
      </c>
      <c r="N38" s="27" t="s">
        <v>501</v>
      </c>
      <c r="O38" s="28">
        <v>2.0</v>
      </c>
      <c r="P38" s="47">
        <f t="shared" si="10"/>
        <v>0.002656042497</v>
      </c>
      <c r="Q38" s="17"/>
      <c r="R38" s="48" t="s">
        <v>1010</v>
      </c>
      <c r="S38" s="28">
        <v>12.0</v>
      </c>
      <c r="T38" s="29">
        <f t="shared" si="11"/>
        <v>0.01593625498</v>
      </c>
      <c r="U38" s="17"/>
      <c r="V38" s="17"/>
      <c r="W38" s="17"/>
      <c r="X38" s="17"/>
      <c r="Y38" s="17"/>
      <c r="Z38" s="17"/>
    </row>
    <row r="39">
      <c r="A39" s="17"/>
      <c r="B39" s="48" t="s">
        <v>1190</v>
      </c>
      <c r="C39" s="28">
        <v>4.0</v>
      </c>
      <c r="D39" s="29">
        <f t="shared" si="14"/>
        <v>0.005312084993</v>
      </c>
      <c r="E39" s="17"/>
      <c r="F39" s="17"/>
      <c r="G39" s="17"/>
      <c r="H39" s="17"/>
      <c r="I39" s="17"/>
      <c r="J39" t="s">
        <v>259</v>
      </c>
      <c r="K39">
        <v>10.0</v>
      </c>
      <c r="L39" t="str">
        <f t="shared" si="3"/>
        <v>Student</v>
      </c>
      <c r="N39" s="27" t="s">
        <v>714</v>
      </c>
      <c r="O39" s="28">
        <v>2.0</v>
      </c>
      <c r="P39" s="47">
        <f t="shared" si="10"/>
        <v>0.002656042497</v>
      </c>
      <c r="Q39" s="17"/>
      <c r="R39" s="48" t="s">
        <v>148</v>
      </c>
      <c r="S39" s="28">
        <v>12.0</v>
      </c>
      <c r="T39" s="29">
        <f t="shared" si="11"/>
        <v>0.01593625498</v>
      </c>
      <c r="U39" s="17"/>
      <c r="V39" s="17"/>
      <c r="W39" s="17"/>
      <c r="X39" s="17"/>
      <c r="Y39" s="17"/>
      <c r="Z39" s="17"/>
    </row>
    <row r="40">
      <c r="A40" s="17"/>
      <c r="B40" s="48" t="s">
        <v>274</v>
      </c>
      <c r="C40" s="28">
        <v>2.0</v>
      </c>
      <c r="D40" s="29">
        <f t="shared" si="14"/>
        <v>0.002656042497</v>
      </c>
      <c r="E40" s="17"/>
      <c r="F40" s="17"/>
      <c r="G40" s="17"/>
      <c r="H40" s="17"/>
      <c r="I40" s="17"/>
      <c r="J40" t="s">
        <v>1271</v>
      </c>
      <c r="K40">
        <v>1.0</v>
      </c>
      <c r="L40" t="str">
        <f t="shared" si="3"/>
        <v>Other</v>
      </c>
      <c r="N40" s="27" t="s">
        <v>496</v>
      </c>
      <c r="O40" s="28">
        <v>2.0</v>
      </c>
      <c r="P40" s="47">
        <f t="shared" si="10"/>
        <v>0.002656042497</v>
      </c>
      <c r="Q40" s="17"/>
      <c r="R40" s="48" t="s">
        <v>760</v>
      </c>
      <c r="S40" s="28">
        <v>11.0</v>
      </c>
      <c r="T40" s="29">
        <f t="shared" si="11"/>
        <v>0.01460823373</v>
      </c>
      <c r="U40" s="17"/>
      <c r="V40" s="17"/>
      <c r="W40" s="17"/>
      <c r="X40" s="17"/>
      <c r="Y40" s="17"/>
      <c r="Z40" s="17"/>
    </row>
    <row r="41">
      <c r="A41" s="17"/>
      <c r="B41" s="48" t="s">
        <v>3529</v>
      </c>
      <c r="C41" s="28">
        <v>12.0</v>
      </c>
      <c r="D41" s="29">
        <f t="shared" si="14"/>
        <v>0.01593625498</v>
      </c>
      <c r="E41" s="17"/>
      <c r="F41" s="17"/>
      <c r="G41" s="17"/>
      <c r="H41" s="17"/>
      <c r="I41" s="17"/>
      <c r="J41" t="s">
        <v>2278</v>
      </c>
      <c r="K41">
        <v>1.0</v>
      </c>
      <c r="L41" t="str">
        <f t="shared" si="3"/>
        <v>Other</v>
      </c>
      <c r="N41" s="27" t="s">
        <v>11</v>
      </c>
      <c r="O41" s="28">
        <v>34.0</v>
      </c>
      <c r="P41" s="47">
        <f t="shared" si="10"/>
        <v>0.04515272244</v>
      </c>
      <c r="Q41" s="17"/>
      <c r="R41" s="48" t="s">
        <v>175</v>
      </c>
      <c r="S41" s="28">
        <v>11.0</v>
      </c>
      <c r="T41" s="29">
        <f t="shared" si="11"/>
        <v>0.01460823373</v>
      </c>
      <c r="U41" s="17"/>
      <c r="V41" s="17"/>
      <c r="W41" s="17"/>
      <c r="X41" s="17"/>
      <c r="Y41" s="17"/>
      <c r="Z41" s="17"/>
    </row>
    <row r="42">
      <c r="A42" s="17"/>
      <c r="B42" s="48" t="s">
        <v>3509</v>
      </c>
      <c r="C42" s="28">
        <v>46.0</v>
      </c>
      <c r="D42" s="29">
        <f t="shared" si="14"/>
        <v>0.06108897742</v>
      </c>
      <c r="E42" s="17"/>
      <c r="F42" s="17"/>
      <c r="G42" s="17"/>
      <c r="H42" s="17"/>
      <c r="I42" s="17"/>
      <c r="N42" s="27" t="s">
        <v>147</v>
      </c>
      <c r="O42" s="28">
        <v>76.0</v>
      </c>
      <c r="P42" s="47">
        <f t="shared" si="10"/>
        <v>0.1009296149</v>
      </c>
      <c r="Q42" s="17"/>
      <c r="R42" s="48" t="s">
        <v>412</v>
      </c>
      <c r="S42" s="28">
        <v>10.0</v>
      </c>
      <c r="T42" s="29">
        <f t="shared" si="11"/>
        <v>0.01328021248</v>
      </c>
      <c r="U42" s="17"/>
      <c r="V42" s="17"/>
      <c r="W42" s="17"/>
      <c r="X42" s="17"/>
      <c r="Y42" s="17"/>
      <c r="Z42" s="17"/>
    </row>
    <row r="43">
      <c r="A43" s="17"/>
      <c r="B43" s="38" t="s">
        <v>3515</v>
      </c>
      <c r="C43" s="34">
        <f>SUM(C34:C42)</f>
        <v>753</v>
      </c>
      <c r="D43" s="45">
        <f t="shared" si="14"/>
        <v>1</v>
      </c>
      <c r="E43" s="17"/>
      <c r="F43" s="17"/>
      <c r="G43" s="17"/>
      <c r="H43" s="17"/>
      <c r="I43" s="17"/>
      <c r="N43" s="27" t="s">
        <v>3530</v>
      </c>
      <c r="O43" s="28">
        <v>133.0</v>
      </c>
      <c r="P43" s="47">
        <f t="shared" si="10"/>
        <v>0.176626826</v>
      </c>
      <c r="Q43" s="17"/>
      <c r="R43" s="48" t="s">
        <v>399</v>
      </c>
      <c r="S43" s="28">
        <v>9.0</v>
      </c>
      <c r="T43" s="29">
        <f t="shared" si="11"/>
        <v>0.01195219124</v>
      </c>
      <c r="U43" s="17"/>
      <c r="V43" s="17"/>
      <c r="W43" s="17"/>
      <c r="X43" s="17"/>
      <c r="Y43" s="17"/>
      <c r="Z43" s="17"/>
    </row>
    <row r="44">
      <c r="A44" s="17"/>
      <c r="B44" s="17"/>
      <c r="C44" s="17"/>
      <c r="D44" s="17"/>
      <c r="E44" s="17"/>
      <c r="F44" s="17"/>
      <c r="G44" s="17"/>
      <c r="H44" s="17"/>
      <c r="I44" s="17"/>
      <c r="J44" s="17"/>
      <c r="K44" s="17"/>
      <c r="L44" s="17"/>
      <c r="M44" s="17"/>
      <c r="N44" s="38" t="s">
        <v>3515</v>
      </c>
      <c r="O44" s="34">
        <f t="shared" ref="O44:P44" si="16">SUM(O27:O43)</f>
        <v>753</v>
      </c>
      <c r="P44" s="45">
        <f t="shared" si="16"/>
        <v>1</v>
      </c>
      <c r="Q44" s="17"/>
      <c r="R44" s="48" t="s">
        <v>407</v>
      </c>
      <c r="S44" s="28">
        <v>7.0</v>
      </c>
      <c r="T44" s="29">
        <f t="shared" si="11"/>
        <v>0.009296148738</v>
      </c>
      <c r="U44" s="17"/>
      <c r="V44" s="17"/>
      <c r="W44" s="17"/>
      <c r="X44" s="17"/>
      <c r="Y44" s="17"/>
      <c r="Z44" s="17"/>
    </row>
    <row r="45">
      <c r="A45" s="17"/>
      <c r="B45" s="17"/>
      <c r="C45" s="17"/>
      <c r="D45" s="17"/>
      <c r="E45" s="17"/>
      <c r="F45" s="17"/>
      <c r="G45" s="17"/>
      <c r="H45" s="17"/>
      <c r="I45" s="17"/>
      <c r="J45" s="17"/>
      <c r="K45" s="17"/>
      <c r="L45" s="17"/>
      <c r="M45" s="17"/>
      <c r="N45" s="17"/>
      <c r="O45" s="17"/>
      <c r="P45" s="17"/>
      <c r="Q45" s="17"/>
      <c r="R45" s="48" t="s">
        <v>1410</v>
      </c>
      <c r="S45" s="28">
        <v>6.0</v>
      </c>
      <c r="T45" s="29">
        <f t="shared" si="11"/>
        <v>0.00796812749</v>
      </c>
      <c r="U45" s="17"/>
      <c r="V45" s="17"/>
      <c r="W45" s="17"/>
      <c r="X45" s="17"/>
      <c r="Y45" s="17"/>
      <c r="Z45" s="17"/>
    </row>
    <row r="46">
      <c r="A46" s="17"/>
      <c r="B46" s="17"/>
      <c r="C46" s="17"/>
      <c r="D46" s="17"/>
      <c r="E46" s="17"/>
      <c r="F46" s="17"/>
      <c r="G46" s="17"/>
      <c r="H46" s="17"/>
      <c r="I46" s="17"/>
      <c r="J46" s="17"/>
      <c r="K46" s="17"/>
      <c r="L46" s="17"/>
      <c r="M46" s="17"/>
      <c r="N46" s="17"/>
      <c r="O46" s="17"/>
      <c r="P46" s="17"/>
      <c r="Q46" s="17"/>
      <c r="R46" s="48" t="s">
        <v>605</v>
      </c>
      <c r="S46" s="28">
        <v>6.0</v>
      </c>
      <c r="T46" s="29">
        <f t="shared" si="11"/>
        <v>0.00796812749</v>
      </c>
      <c r="U46" s="17"/>
      <c r="V46" s="17"/>
      <c r="W46" s="17"/>
      <c r="X46" s="17"/>
      <c r="Y46" s="17"/>
      <c r="Z46" s="17"/>
    </row>
    <row r="47">
      <c r="A47" s="17"/>
      <c r="B47" s="17"/>
      <c r="C47" s="17"/>
      <c r="D47" s="17"/>
      <c r="E47" s="17"/>
      <c r="F47" s="17"/>
      <c r="G47" s="17"/>
      <c r="H47" s="17"/>
      <c r="I47" s="17"/>
      <c r="J47" s="17"/>
      <c r="K47" s="17"/>
      <c r="L47" s="17"/>
      <c r="M47" s="17"/>
      <c r="N47" s="17"/>
      <c r="O47" s="17"/>
      <c r="P47" s="17"/>
      <c r="Q47" s="17"/>
      <c r="R47" s="48" t="s">
        <v>3531</v>
      </c>
      <c r="S47" s="28">
        <v>66.0</v>
      </c>
      <c r="T47" s="29">
        <f t="shared" si="11"/>
        <v>0.08764940239</v>
      </c>
      <c r="U47" s="17"/>
      <c r="V47" s="17"/>
      <c r="W47" s="17"/>
      <c r="X47" s="17"/>
      <c r="Y47" s="17"/>
      <c r="Z47" s="17"/>
    </row>
    <row r="48">
      <c r="A48" s="17"/>
      <c r="B48" s="17"/>
      <c r="C48" s="17"/>
      <c r="D48" s="17"/>
      <c r="E48" s="17"/>
      <c r="F48" s="17"/>
      <c r="G48" s="17"/>
      <c r="H48" s="17"/>
      <c r="I48" s="17"/>
      <c r="J48" s="17"/>
      <c r="K48" s="17"/>
      <c r="L48" s="17"/>
      <c r="M48" s="17"/>
      <c r="N48" s="17"/>
      <c r="O48" s="17"/>
      <c r="P48" s="17"/>
      <c r="Q48" s="17"/>
      <c r="R48" s="48" t="s">
        <v>3509</v>
      </c>
      <c r="S48" s="28">
        <v>133.0</v>
      </c>
      <c r="T48" s="29">
        <f t="shared" si="11"/>
        <v>0.176626826</v>
      </c>
      <c r="U48" s="17"/>
      <c r="V48" s="17"/>
      <c r="W48" s="17"/>
      <c r="X48" s="17"/>
      <c r="Y48" s="17"/>
      <c r="Z48" s="17"/>
    </row>
    <row r="49">
      <c r="A49" s="17"/>
      <c r="B49" s="17"/>
      <c r="C49" s="17"/>
      <c r="D49" s="17"/>
      <c r="E49" s="17"/>
      <c r="F49" s="17"/>
      <c r="G49" s="17"/>
      <c r="H49" s="17"/>
      <c r="I49" s="17"/>
      <c r="J49" s="17"/>
      <c r="K49" s="17"/>
      <c r="L49" s="17"/>
      <c r="M49" s="17"/>
      <c r="N49" s="17"/>
      <c r="O49" s="17"/>
      <c r="P49" s="17"/>
      <c r="Q49" s="17"/>
      <c r="R49" s="38" t="s">
        <v>3515</v>
      </c>
      <c r="S49" s="34">
        <f>SUM(S27:S48)</f>
        <v>753</v>
      </c>
      <c r="T49" s="45">
        <f t="shared" si="11"/>
        <v>1</v>
      </c>
      <c r="U49" s="17"/>
      <c r="V49" s="17"/>
      <c r="W49" s="17"/>
      <c r="X49" s="17"/>
      <c r="Y49" s="17"/>
      <c r="Z49" s="17"/>
    </row>
    <row r="50">
      <c r="A50" s="17"/>
      <c r="B50" s="17"/>
      <c r="C50" s="17"/>
      <c r="D50" s="17"/>
      <c r="E50" s="17"/>
      <c r="F50" s="17"/>
      <c r="G50" s="17"/>
      <c r="H50" s="17"/>
      <c r="I50" s="17"/>
      <c r="J50" s="17"/>
      <c r="K50" s="17"/>
      <c r="L50" s="17"/>
      <c r="M50" s="17"/>
      <c r="N50" s="17"/>
      <c r="O50" s="17"/>
      <c r="P50" s="17"/>
      <c r="Q50" s="17"/>
      <c r="R50" s="49"/>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49"/>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49"/>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49"/>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49"/>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49"/>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49"/>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49"/>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49"/>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49"/>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49"/>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49"/>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49"/>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49"/>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49"/>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49"/>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49"/>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49"/>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49"/>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49"/>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49"/>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49"/>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49"/>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49"/>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49"/>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49"/>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49"/>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49"/>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49"/>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49"/>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49"/>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49"/>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49"/>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49"/>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49"/>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49"/>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49"/>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49"/>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49"/>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49"/>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49"/>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49"/>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49"/>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49"/>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49"/>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49"/>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49"/>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49"/>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49"/>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49"/>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49"/>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49"/>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49"/>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49"/>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49"/>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49"/>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49"/>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49"/>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49"/>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49"/>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49"/>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49"/>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49"/>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49"/>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49"/>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49"/>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49"/>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49"/>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49"/>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49"/>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49"/>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49"/>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49"/>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49"/>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49"/>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3"/>
      <c r="Z125" s="17"/>
    </row>
    <row r="126">
      <c r="A126" s="17"/>
      <c r="B126" s="17"/>
      <c r="C126" s="17"/>
      <c r="D126" s="17"/>
      <c r="E126" s="17"/>
      <c r="F126" s="17"/>
      <c r="G126" s="17"/>
      <c r="H126" s="17"/>
      <c r="I126" s="17"/>
      <c r="J126" s="17"/>
      <c r="K126" s="17"/>
      <c r="L126" s="17"/>
      <c r="M126" s="17"/>
      <c r="N126" s="17"/>
      <c r="O126" s="17"/>
      <c r="P126" s="17"/>
      <c r="Q126" s="17"/>
      <c r="R126" s="13"/>
      <c r="Z126" s="17"/>
    </row>
    <row r="127">
      <c r="A127" s="17"/>
      <c r="B127" s="17"/>
      <c r="C127" s="17"/>
      <c r="D127" s="17"/>
      <c r="E127" s="17"/>
      <c r="F127" s="17"/>
      <c r="G127" s="17"/>
      <c r="H127" s="17"/>
      <c r="I127" s="17"/>
      <c r="J127" s="17"/>
      <c r="K127" s="17"/>
      <c r="L127" s="17"/>
      <c r="M127" s="17"/>
      <c r="N127" s="17"/>
      <c r="O127" s="17"/>
      <c r="P127" s="17"/>
      <c r="Q127" s="17"/>
      <c r="R127" s="13"/>
      <c r="Z127" s="17"/>
    </row>
    <row r="128">
      <c r="A128" s="17"/>
      <c r="E128" s="17"/>
      <c r="I128" s="17"/>
      <c r="Q128" s="17"/>
      <c r="R128" s="13"/>
      <c r="Z128" s="17"/>
    </row>
    <row r="129">
      <c r="A129" s="17"/>
      <c r="E129" s="17"/>
      <c r="I129" s="17"/>
      <c r="Q129" s="17"/>
      <c r="R129" s="13"/>
      <c r="Z129" s="17"/>
    </row>
    <row r="130">
      <c r="A130" s="17"/>
      <c r="E130" s="17"/>
      <c r="I130" s="17"/>
      <c r="Q130" s="17"/>
      <c r="R130" s="13"/>
      <c r="Z130" s="17"/>
    </row>
    <row r="131">
      <c r="A131" s="17"/>
      <c r="E131" s="17"/>
      <c r="I131" s="17"/>
      <c r="Q131" s="17"/>
      <c r="R131" s="13"/>
      <c r="Z131" s="17"/>
    </row>
    <row r="132">
      <c r="A132" s="17"/>
      <c r="E132" s="17"/>
      <c r="I132" s="17"/>
      <c r="Q132" s="17"/>
      <c r="R132" s="13"/>
      <c r="Z132" s="17"/>
    </row>
    <row r="133">
      <c r="A133" s="17"/>
      <c r="E133" s="17"/>
      <c r="I133" s="17"/>
      <c r="Q133" s="17"/>
      <c r="R133" s="13"/>
      <c r="Z133" s="17"/>
    </row>
    <row r="134">
      <c r="A134" s="17"/>
      <c r="E134" s="17"/>
      <c r="I134" s="17"/>
      <c r="Q134" s="17"/>
      <c r="R134" s="13"/>
      <c r="Z134" s="17"/>
    </row>
    <row r="135">
      <c r="A135" s="17"/>
      <c r="E135" s="17"/>
      <c r="I135" s="17"/>
      <c r="Q135" s="17"/>
      <c r="R135" s="13"/>
      <c r="Z135" s="17"/>
    </row>
    <row r="136">
      <c r="A136" s="17"/>
      <c r="E136" s="17"/>
      <c r="I136" s="17"/>
      <c r="Q136" s="17"/>
      <c r="R136" s="13"/>
      <c r="Z136" s="17"/>
    </row>
    <row r="137">
      <c r="A137" s="17"/>
      <c r="E137" s="17"/>
      <c r="I137" s="17"/>
      <c r="Q137" s="17"/>
      <c r="R137" s="13"/>
      <c r="Z137" s="17"/>
    </row>
    <row r="138">
      <c r="A138" s="17"/>
      <c r="E138" s="17"/>
      <c r="I138" s="17"/>
      <c r="Q138" s="17"/>
      <c r="R138" s="13"/>
      <c r="Z138" s="17"/>
    </row>
    <row r="139">
      <c r="A139" s="17"/>
      <c r="E139" s="17"/>
      <c r="I139" s="17"/>
      <c r="Q139" s="17"/>
      <c r="R139" s="13"/>
      <c r="Z139" s="17"/>
    </row>
    <row r="140">
      <c r="A140" s="17"/>
      <c r="E140" s="17"/>
      <c r="I140" s="17"/>
      <c r="Q140" s="17"/>
      <c r="R140" s="13"/>
      <c r="Z140" s="17"/>
    </row>
    <row r="141">
      <c r="A141" s="17"/>
      <c r="E141" s="17"/>
      <c r="I141" s="17"/>
      <c r="Q141" s="17"/>
      <c r="R141" s="13"/>
      <c r="Z141" s="17"/>
    </row>
    <row r="142">
      <c r="A142" s="17"/>
      <c r="E142" s="17"/>
      <c r="I142" s="17"/>
      <c r="Q142" s="17"/>
      <c r="R142" s="13"/>
      <c r="Z142" s="17"/>
    </row>
    <row r="143">
      <c r="A143" s="17"/>
      <c r="E143" s="17"/>
      <c r="I143" s="17"/>
      <c r="Q143" s="17"/>
      <c r="R143" s="13"/>
      <c r="Z143" s="17"/>
    </row>
    <row r="144">
      <c r="A144" s="17"/>
      <c r="E144" s="17"/>
      <c r="I144" s="17"/>
      <c r="Q144" s="17"/>
      <c r="R144" s="13"/>
      <c r="Z144" s="17"/>
    </row>
    <row r="145">
      <c r="A145" s="17"/>
      <c r="E145" s="17"/>
      <c r="I145" s="17"/>
      <c r="Q145" s="17"/>
      <c r="R145" s="13"/>
      <c r="Z145" s="17"/>
    </row>
    <row r="146">
      <c r="A146" s="17"/>
      <c r="E146" s="17"/>
      <c r="I146" s="17"/>
      <c r="Q146" s="17"/>
      <c r="R146" s="13"/>
      <c r="Z146" s="17"/>
    </row>
    <row r="147">
      <c r="A147" s="17"/>
      <c r="E147" s="17"/>
      <c r="I147" s="17"/>
      <c r="Q147" s="17"/>
      <c r="R147" s="13"/>
      <c r="Z147" s="17"/>
    </row>
    <row r="148">
      <c r="A148" s="17"/>
      <c r="E148" s="17"/>
      <c r="I148" s="17"/>
      <c r="Q148" s="17"/>
      <c r="R148" s="13"/>
      <c r="Z148" s="17"/>
    </row>
    <row r="149">
      <c r="A149" s="17"/>
      <c r="E149" s="17"/>
      <c r="I149" s="17"/>
      <c r="Q149" s="17"/>
      <c r="R149" s="13"/>
      <c r="Z149" s="17"/>
    </row>
    <row r="150">
      <c r="A150" s="17"/>
      <c r="E150" s="17"/>
      <c r="I150" s="17"/>
      <c r="Q150" s="17"/>
      <c r="R150" s="13"/>
      <c r="Z150" s="17"/>
    </row>
    <row r="151">
      <c r="A151" s="17"/>
      <c r="E151" s="17"/>
      <c r="I151" s="17"/>
      <c r="Q151" s="17"/>
      <c r="R151" s="13"/>
      <c r="Z151" s="17"/>
    </row>
    <row r="152">
      <c r="A152" s="17"/>
      <c r="E152" s="17"/>
      <c r="I152" s="17"/>
      <c r="Q152" s="17"/>
      <c r="R152" s="13"/>
      <c r="Z152" s="17"/>
    </row>
    <row r="153">
      <c r="A153" s="17"/>
      <c r="E153" s="17"/>
      <c r="I153" s="17"/>
      <c r="Q153" s="17"/>
      <c r="R153" s="13"/>
      <c r="Z153" s="17"/>
    </row>
    <row r="154">
      <c r="A154" s="17"/>
      <c r="E154" s="17"/>
      <c r="I154" s="17"/>
      <c r="Q154" s="17"/>
      <c r="R154" s="13"/>
      <c r="Z154" s="17"/>
    </row>
    <row r="155">
      <c r="A155" s="17"/>
      <c r="E155" s="17"/>
      <c r="I155" s="17"/>
      <c r="Q155" s="17"/>
      <c r="R155" s="13"/>
      <c r="Z155" s="17"/>
    </row>
    <row r="156">
      <c r="A156" s="17"/>
      <c r="E156" s="17"/>
      <c r="I156" s="17"/>
      <c r="Q156" s="17"/>
      <c r="R156" s="13"/>
      <c r="Z156" s="17"/>
    </row>
    <row r="157">
      <c r="A157" s="17"/>
      <c r="E157" s="17"/>
      <c r="I157" s="17"/>
      <c r="Q157" s="17"/>
      <c r="R157" s="13"/>
      <c r="Z157" s="17"/>
    </row>
    <row r="158">
      <c r="A158" s="17"/>
      <c r="E158" s="17"/>
      <c r="I158" s="17"/>
      <c r="Q158" s="17"/>
      <c r="R158" s="13"/>
      <c r="Z158" s="17"/>
    </row>
    <row r="159">
      <c r="A159" s="17"/>
      <c r="E159" s="17"/>
      <c r="I159" s="17"/>
      <c r="Q159" s="17"/>
      <c r="R159" s="13"/>
      <c r="Z159" s="17"/>
    </row>
    <row r="160">
      <c r="A160" s="17"/>
      <c r="E160" s="17"/>
      <c r="I160" s="17"/>
      <c r="Q160" s="17"/>
      <c r="R160" s="13"/>
      <c r="Z160" s="17"/>
    </row>
    <row r="161">
      <c r="A161" s="17"/>
      <c r="E161" s="17"/>
      <c r="I161" s="17"/>
      <c r="Q161" s="17"/>
      <c r="R161" s="13"/>
      <c r="Z161" s="17"/>
    </row>
    <row r="162">
      <c r="A162" s="17"/>
      <c r="E162" s="17"/>
      <c r="I162" s="17"/>
      <c r="Q162" s="17"/>
      <c r="R162" s="13"/>
      <c r="Z162" s="17"/>
    </row>
    <row r="163">
      <c r="A163" s="17"/>
      <c r="E163" s="17"/>
      <c r="I163" s="17"/>
      <c r="Q163" s="17"/>
      <c r="R163" s="13"/>
      <c r="Z163" s="17"/>
    </row>
    <row r="164">
      <c r="A164" s="17"/>
      <c r="E164" s="17"/>
      <c r="I164" s="17"/>
      <c r="Q164" s="17"/>
      <c r="R164" s="13"/>
      <c r="Z164" s="17"/>
    </row>
    <row r="165">
      <c r="A165" s="17"/>
      <c r="E165" s="17"/>
      <c r="I165" s="17"/>
      <c r="Q165" s="17"/>
      <c r="R165" s="13"/>
      <c r="Z165" s="17"/>
    </row>
    <row r="166">
      <c r="A166" s="17"/>
      <c r="E166" s="17"/>
      <c r="I166" s="17"/>
      <c r="Q166" s="17"/>
      <c r="R166" s="13"/>
      <c r="Z166" s="17"/>
    </row>
    <row r="167">
      <c r="A167" s="17"/>
      <c r="E167" s="17"/>
      <c r="I167" s="17"/>
      <c r="Q167" s="17"/>
      <c r="R167" s="13"/>
      <c r="Z167" s="17"/>
    </row>
    <row r="168">
      <c r="A168" s="17"/>
      <c r="E168" s="17"/>
      <c r="I168" s="17"/>
      <c r="Q168" s="17"/>
      <c r="R168" s="13"/>
      <c r="Z168" s="17"/>
    </row>
    <row r="169">
      <c r="A169" s="17"/>
      <c r="E169" s="17"/>
      <c r="I169" s="17"/>
      <c r="Q169" s="17"/>
      <c r="R169" s="13"/>
      <c r="Z169" s="17"/>
    </row>
    <row r="170">
      <c r="A170" s="17"/>
      <c r="E170" s="17"/>
      <c r="I170" s="17"/>
      <c r="Q170" s="17"/>
      <c r="R170" s="13"/>
      <c r="Z170" s="17"/>
    </row>
    <row r="171">
      <c r="A171" s="17"/>
      <c r="E171" s="17"/>
      <c r="I171" s="17"/>
      <c r="Q171" s="17"/>
      <c r="R171" s="13"/>
      <c r="Z171" s="17"/>
    </row>
    <row r="172">
      <c r="A172" s="17"/>
      <c r="E172" s="17"/>
      <c r="I172" s="17"/>
      <c r="Q172" s="17"/>
      <c r="R172" s="13"/>
      <c r="Z172" s="17"/>
    </row>
    <row r="173">
      <c r="A173" s="17"/>
      <c r="E173" s="17"/>
      <c r="I173" s="17"/>
      <c r="Q173" s="17"/>
      <c r="R173" s="13"/>
      <c r="Z173" s="17"/>
    </row>
    <row r="174">
      <c r="A174" s="17"/>
      <c r="E174" s="17"/>
      <c r="I174" s="17"/>
      <c r="Q174" s="17"/>
      <c r="R174" s="13"/>
      <c r="Z174" s="17"/>
    </row>
    <row r="175">
      <c r="A175" s="17"/>
      <c r="E175" s="17"/>
      <c r="I175" s="17"/>
      <c r="Q175" s="17"/>
      <c r="R175" s="13"/>
      <c r="Z175" s="17"/>
    </row>
    <row r="176">
      <c r="A176" s="17"/>
      <c r="E176" s="17"/>
      <c r="I176" s="17"/>
      <c r="Q176" s="17"/>
      <c r="R176" s="13"/>
      <c r="Z176" s="17"/>
    </row>
    <row r="177">
      <c r="A177" s="17"/>
      <c r="E177" s="17"/>
      <c r="I177" s="17"/>
      <c r="Q177" s="17"/>
      <c r="R177" s="13"/>
      <c r="Z177" s="17"/>
    </row>
    <row r="178">
      <c r="A178" s="17"/>
      <c r="E178" s="17"/>
      <c r="I178" s="17"/>
      <c r="Q178" s="17"/>
      <c r="R178" s="13"/>
      <c r="Z178" s="17"/>
    </row>
    <row r="179">
      <c r="A179" s="17"/>
      <c r="E179" s="17"/>
      <c r="I179" s="17"/>
      <c r="Q179" s="17"/>
      <c r="R179" s="13"/>
      <c r="Z179" s="17"/>
    </row>
    <row r="180">
      <c r="A180" s="17"/>
      <c r="E180" s="17"/>
      <c r="I180" s="17"/>
      <c r="Q180" s="17"/>
      <c r="R180" s="13"/>
      <c r="Z180" s="17"/>
    </row>
    <row r="181">
      <c r="A181" s="17"/>
      <c r="E181" s="17"/>
      <c r="I181" s="17"/>
      <c r="Q181" s="17"/>
      <c r="R181" s="13"/>
      <c r="Z181" s="17"/>
    </row>
    <row r="182">
      <c r="A182" s="17"/>
      <c r="E182" s="17"/>
      <c r="I182" s="17"/>
      <c r="Q182" s="17"/>
      <c r="R182" s="13"/>
      <c r="Z182" s="17"/>
    </row>
    <row r="183">
      <c r="A183" s="17"/>
      <c r="E183" s="17"/>
      <c r="I183" s="17"/>
      <c r="Q183" s="17"/>
      <c r="R183" s="13"/>
      <c r="Z183" s="17"/>
    </row>
    <row r="184">
      <c r="A184" s="17"/>
      <c r="E184" s="17"/>
      <c r="I184" s="17"/>
      <c r="Q184" s="17"/>
      <c r="R184" s="13"/>
      <c r="Z184" s="17"/>
    </row>
    <row r="185">
      <c r="A185" s="17"/>
      <c r="E185" s="17"/>
      <c r="I185" s="17"/>
      <c r="Q185" s="17"/>
      <c r="R185" s="13"/>
      <c r="Z185" s="17"/>
    </row>
    <row r="186">
      <c r="A186" s="17"/>
      <c r="E186" s="17"/>
      <c r="I186" s="17"/>
      <c r="Q186" s="17"/>
      <c r="R186" s="13"/>
      <c r="Z186" s="17"/>
    </row>
    <row r="187">
      <c r="A187" s="17"/>
      <c r="E187" s="17"/>
      <c r="I187" s="17"/>
      <c r="Q187" s="17"/>
      <c r="R187" s="13"/>
      <c r="Z187" s="17"/>
    </row>
    <row r="188">
      <c r="A188" s="17"/>
      <c r="E188" s="17"/>
      <c r="I188" s="17"/>
      <c r="Q188" s="17"/>
      <c r="R188" s="13"/>
      <c r="Z188" s="17"/>
    </row>
    <row r="189">
      <c r="A189" s="17"/>
      <c r="E189" s="17"/>
      <c r="I189" s="17"/>
      <c r="Q189" s="17"/>
      <c r="R189" s="13"/>
      <c r="Z189" s="17"/>
    </row>
    <row r="190">
      <c r="A190" s="17"/>
      <c r="E190" s="17"/>
      <c r="I190" s="17"/>
      <c r="Q190" s="17"/>
      <c r="R190" s="13"/>
      <c r="Z190" s="17"/>
    </row>
    <row r="191">
      <c r="A191" s="17"/>
      <c r="E191" s="17"/>
      <c r="I191" s="17"/>
      <c r="Q191" s="17"/>
      <c r="R191" s="13"/>
      <c r="Z191" s="17"/>
    </row>
    <row r="192">
      <c r="A192" s="17"/>
      <c r="E192" s="17"/>
      <c r="I192" s="17"/>
      <c r="Q192" s="17"/>
      <c r="R192" s="13"/>
      <c r="Z192" s="17"/>
    </row>
    <row r="193">
      <c r="A193" s="17"/>
      <c r="E193" s="17"/>
      <c r="I193" s="17"/>
      <c r="Q193" s="17"/>
      <c r="R193" s="13"/>
      <c r="Z193" s="17"/>
    </row>
    <row r="194">
      <c r="A194" s="17"/>
      <c r="E194" s="17"/>
      <c r="I194" s="17"/>
      <c r="Q194" s="17"/>
      <c r="R194" s="13"/>
      <c r="Z194" s="17"/>
    </row>
    <row r="195">
      <c r="A195" s="17"/>
      <c r="E195" s="17"/>
      <c r="I195" s="17"/>
      <c r="Q195" s="17"/>
      <c r="R195" s="13"/>
      <c r="Z195" s="17"/>
    </row>
    <row r="196">
      <c r="A196" s="17"/>
      <c r="E196" s="17"/>
      <c r="I196" s="17"/>
      <c r="Q196" s="17"/>
      <c r="R196" s="13"/>
      <c r="Z196" s="17"/>
    </row>
    <row r="197">
      <c r="A197" s="17"/>
      <c r="E197" s="17"/>
      <c r="I197" s="17"/>
      <c r="Q197" s="17"/>
      <c r="R197" s="13"/>
      <c r="Z197" s="17"/>
    </row>
    <row r="198">
      <c r="A198" s="17"/>
      <c r="E198" s="17"/>
      <c r="I198" s="17"/>
      <c r="Q198" s="17"/>
      <c r="R198" s="13"/>
      <c r="Z198" s="17"/>
    </row>
    <row r="199">
      <c r="A199" s="17"/>
      <c r="E199" s="17"/>
      <c r="I199" s="17"/>
      <c r="Q199" s="17"/>
      <c r="R199" s="13"/>
      <c r="Z199" s="17"/>
    </row>
    <row r="200">
      <c r="A200" s="17"/>
      <c r="E200" s="17"/>
      <c r="I200" s="17"/>
      <c r="Q200" s="17"/>
      <c r="R200" s="13"/>
      <c r="Z200" s="17"/>
    </row>
    <row r="201">
      <c r="A201" s="17"/>
      <c r="E201" s="17"/>
      <c r="I201" s="17"/>
      <c r="Q201" s="17"/>
      <c r="R201" s="13"/>
      <c r="Z201" s="17"/>
    </row>
    <row r="202">
      <c r="A202" s="17"/>
      <c r="E202" s="17"/>
      <c r="I202" s="17"/>
      <c r="Q202" s="17"/>
      <c r="R202" s="13"/>
      <c r="Z202" s="17"/>
    </row>
    <row r="203">
      <c r="A203" s="17"/>
      <c r="E203" s="17"/>
      <c r="I203" s="17"/>
      <c r="Q203" s="17"/>
      <c r="R203" s="13"/>
      <c r="Z203" s="17"/>
    </row>
    <row r="204">
      <c r="A204" s="17"/>
      <c r="E204" s="17"/>
      <c r="I204" s="17"/>
      <c r="Q204" s="17"/>
      <c r="R204" s="13"/>
      <c r="Z204" s="17"/>
    </row>
    <row r="205">
      <c r="A205" s="17"/>
      <c r="E205" s="17"/>
      <c r="I205" s="17"/>
      <c r="Q205" s="17"/>
      <c r="R205" s="13"/>
      <c r="Z205" s="17"/>
    </row>
    <row r="206">
      <c r="A206" s="17"/>
      <c r="E206" s="17"/>
      <c r="I206" s="17"/>
      <c r="Q206" s="17"/>
      <c r="R206" s="13"/>
      <c r="Z206" s="17"/>
    </row>
    <row r="207">
      <c r="A207" s="17"/>
      <c r="E207" s="17"/>
      <c r="I207" s="17"/>
      <c r="Q207" s="17"/>
      <c r="R207" s="13"/>
      <c r="Z207" s="17"/>
    </row>
    <row r="208">
      <c r="A208" s="17"/>
      <c r="E208" s="17"/>
      <c r="I208" s="17"/>
      <c r="Q208" s="17"/>
      <c r="R208" s="13"/>
      <c r="Z208" s="17"/>
    </row>
    <row r="209">
      <c r="A209" s="17"/>
      <c r="E209" s="17"/>
      <c r="I209" s="17"/>
      <c r="Q209" s="17"/>
      <c r="R209" s="13"/>
      <c r="Z209" s="17"/>
    </row>
    <row r="210">
      <c r="A210" s="17"/>
      <c r="E210" s="17"/>
      <c r="I210" s="17"/>
      <c r="Q210" s="17"/>
      <c r="R210" s="13"/>
      <c r="Z210" s="17"/>
    </row>
    <row r="211">
      <c r="A211" s="17"/>
      <c r="E211" s="17"/>
      <c r="I211" s="17"/>
      <c r="Q211" s="17"/>
      <c r="R211" s="13"/>
      <c r="Z211" s="17"/>
    </row>
    <row r="212">
      <c r="A212" s="17"/>
      <c r="E212" s="17"/>
      <c r="I212" s="17"/>
      <c r="Q212" s="17"/>
      <c r="R212" s="13"/>
      <c r="Z212" s="17"/>
    </row>
    <row r="213">
      <c r="A213" s="17"/>
      <c r="E213" s="17"/>
      <c r="I213" s="17"/>
      <c r="Q213" s="17"/>
      <c r="R213" s="13"/>
      <c r="Z213" s="17"/>
    </row>
    <row r="214">
      <c r="A214" s="17"/>
      <c r="E214" s="17"/>
      <c r="I214" s="17"/>
      <c r="Q214" s="17"/>
      <c r="R214" s="13"/>
      <c r="Z214" s="17"/>
    </row>
    <row r="215">
      <c r="A215" s="17"/>
      <c r="E215" s="17"/>
      <c r="I215" s="17"/>
      <c r="Q215" s="17"/>
      <c r="R215" s="13"/>
      <c r="Z215" s="17"/>
    </row>
    <row r="216">
      <c r="A216" s="17"/>
      <c r="E216" s="17"/>
      <c r="I216" s="17"/>
      <c r="Q216" s="17"/>
      <c r="R216" s="13"/>
      <c r="Z216" s="17"/>
    </row>
    <row r="217">
      <c r="A217" s="17"/>
      <c r="E217" s="17"/>
      <c r="I217" s="17"/>
      <c r="Q217" s="17"/>
      <c r="R217" s="13"/>
      <c r="Z217" s="17"/>
    </row>
    <row r="218">
      <c r="A218" s="17"/>
      <c r="E218" s="17"/>
      <c r="I218" s="17"/>
      <c r="Q218" s="17"/>
      <c r="R218" s="13"/>
      <c r="Z218" s="17"/>
    </row>
    <row r="219">
      <c r="A219" s="17"/>
      <c r="E219" s="17"/>
      <c r="I219" s="17"/>
      <c r="Q219" s="17"/>
      <c r="R219" s="13"/>
      <c r="Z219" s="17"/>
    </row>
    <row r="220">
      <c r="A220" s="17"/>
      <c r="E220" s="17"/>
      <c r="I220" s="17"/>
      <c r="Q220" s="17"/>
      <c r="R220" s="13"/>
      <c r="Z220" s="17"/>
    </row>
    <row r="221">
      <c r="A221" s="17"/>
      <c r="E221" s="17"/>
      <c r="I221" s="17"/>
      <c r="Q221" s="17"/>
      <c r="R221" s="13"/>
      <c r="Z221" s="17"/>
    </row>
    <row r="222">
      <c r="A222" s="17"/>
      <c r="E222" s="17"/>
      <c r="I222" s="17"/>
      <c r="Q222" s="17"/>
      <c r="R222" s="13"/>
      <c r="Z222" s="17"/>
    </row>
    <row r="223">
      <c r="A223" s="17"/>
      <c r="E223" s="17"/>
      <c r="I223" s="17"/>
      <c r="Q223" s="17"/>
      <c r="R223" s="13"/>
      <c r="Z223" s="17"/>
    </row>
    <row r="224">
      <c r="A224" s="17"/>
      <c r="E224" s="17"/>
      <c r="I224" s="17"/>
      <c r="Q224" s="17"/>
      <c r="R224" s="13"/>
      <c r="Z224" s="17"/>
    </row>
    <row r="225">
      <c r="A225" s="17"/>
      <c r="E225" s="17"/>
      <c r="I225" s="17"/>
      <c r="Q225" s="17"/>
      <c r="R225" s="13"/>
      <c r="Z225" s="17"/>
    </row>
    <row r="226">
      <c r="A226" s="17"/>
      <c r="E226" s="17"/>
      <c r="I226" s="17"/>
      <c r="Q226" s="17"/>
      <c r="R226" s="13"/>
      <c r="Z226" s="17"/>
    </row>
    <row r="227">
      <c r="A227" s="17"/>
      <c r="E227" s="17"/>
      <c r="I227" s="17"/>
      <c r="Q227" s="17"/>
      <c r="R227" s="13"/>
      <c r="Z227" s="17"/>
    </row>
    <row r="228">
      <c r="A228" s="17"/>
      <c r="E228" s="17"/>
      <c r="I228" s="17"/>
      <c r="Q228" s="17"/>
      <c r="R228" s="13"/>
      <c r="Z228" s="17"/>
    </row>
    <row r="229">
      <c r="A229" s="17"/>
      <c r="E229" s="17"/>
      <c r="I229" s="17"/>
      <c r="Q229" s="17"/>
      <c r="R229" s="13"/>
      <c r="Z229" s="17"/>
    </row>
    <row r="230">
      <c r="A230" s="17"/>
      <c r="E230" s="17"/>
      <c r="I230" s="17"/>
      <c r="Q230" s="17"/>
      <c r="R230" s="13"/>
      <c r="Z230" s="17"/>
    </row>
    <row r="231">
      <c r="A231" s="17"/>
      <c r="E231" s="17"/>
      <c r="I231" s="17"/>
      <c r="Q231" s="17"/>
      <c r="R231" s="13"/>
      <c r="Z231" s="17"/>
    </row>
    <row r="232">
      <c r="A232" s="17"/>
      <c r="E232" s="17"/>
      <c r="I232" s="17"/>
      <c r="Q232" s="17"/>
      <c r="R232" s="13"/>
      <c r="Z232" s="17"/>
    </row>
    <row r="233">
      <c r="A233" s="17"/>
      <c r="E233" s="17"/>
      <c r="I233" s="17"/>
      <c r="Q233" s="17"/>
      <c r="R233" s="13"/>
      <c r="Z233" s="17"/>
    </row>
    <row r="234">
      <c r="A234" s="17"/>
      <c r="E234" s="17"/>
      <c r="I234" s="17"/>
      <c r="Q234" s="17"/>
      <c r="R234" s="13"/>
      <c r="Z234" s="17"/>
    </row>
    <row r="235">
      <c r="A235" s="17"/>
      <c r="E235" s="17"/>
      <c r="I235" s="17"/>
      <c r="Q235" s="17"/>
      <c r="R235" s="13"/>
      <c r="Z235" s="17"/>
    </row>
    <row r="236">
      <c r="A236" s="17"/>
      <c r="E236" s="17"/>
      <c r="I236" s="17"/>
      <c r="Q236" s="17"/>
      <c r="R236" s="13"/>
      <c r="Z236" s="17"/>
    </row>
    <row r="237">
      <c r="A237" s="17"/>
      <c r="E237" s="17"/>
      <c r="I237" s="17"/>
      <c r="Q237" s="17"/>
      <c r="R237" s="13"/>
      <c r="Z237" s="17"/>
    </row>
    <row r="238">
      <c r="A238" s="17"/>
      <c r="E238" s="17"/>
      <c r="I238" s="17"/>
      <c r="Q238" s="17"/>
      <c r="R238" s="13"/>
      <c r="Z238" s="17"/>
    </row>
    <row r="239">
      <c r="A239" s="17"/>
      <c r="E239" s="17"/>
      <c r="I239" s="17"/>
      <c r="Q239" s="17"/>
      <c r="R239" s="13"/>
      <c r="Z239" s="17"/>
    </row>
    <row r="240">
      <c r="A240" s="17"/>
      <c r="E240" s="17"/>
      <c r="I240" s="17"/>
      <c r="Q240" s="17"/>
      <c r="R240" s="13"/>
      <c r="Z240" s="17"/>
    </row>
    <row r="241">
      <c r="A241" s="17"/>
      <c r="E241" s="17"/>
      <c r="I241" s="17"/>
      <c r="Q241" s="17"/>
      <c r="R241" s="13"/>
      <c r="Z241" s="17"/>
    </row>
    <row r="242">
      <c r="A242" s="17"/>
      <c r="E242" s="17"/>
      <c r="I242" s="17"/>
      <c r="Q242" s="17"/>
      <c r="R242" s="13"/>
      <c r="Z242" s="17"/>
    </row>
    <row r="243">
      <c r="A243" s="17"/>
      <c r="E243" s="17"/>
      <c r="I243" s="17"/>
      <c r="Q243" s="17"/>
      <c r="R243" s="13"/>
      <c r="Z243" s="17"/>
    </row>
    <row r="244">
      <c r="A244" s="17"/>
      <c r="E244" s="17"/>
      <c r="I244" s="17"/>
      <c r="Q244" s="17"/>
      <c r="R244" s="13"/>
      <c r="Z244" s="17"/>
    </row>
    <row r="245">
      <c r="A245" s="17"/>
      <c r="E245" s="17"/>
      <c r="I245" s="17"/>
      <c r="Q245" s="17"/>
      <c r="R245" s="13"/>
      <c r="Z245" s="17"/>
    </row>
    <row r="246">
      <c r="A246" s="17"/>
      <c r="E246" s="17"/>
      <c r="I246" s="17"/>
      <c r="Q246" s="17"/>
      <c r="R246" s="13"/>
      <c r="Z246" s="17"/>
    </row>
    <row r="247">
      <c r="A247" s="17"/>
      <c r="E247" s="17"/>
      <c r="I247" s="17"/>
      <c r="Q247" s="17"/>
      <c r="R247" s="13"/>
      <c r="Z247" s="17"/>
    </row>
    <row r="248">
      <c r="A248" s="17"/>
      <c r="E248" s="17"/>
      <c r="I248" s="17"/>
      <c r="Q248" s="17"/>
      <c r="R248" s="13"/>
      <c r="Z248" s="17"/>
    </row>
    <row r="249">
      <c r="A249" s="17"/>
      <c r="E249" s="17"/>
      <c r="I249" s="17"/>
      <c r="Q249" s="17"/>
      <c r="R249" s="13"/>
      <c r="Z249" s="17"/>
    </row>
    <row r="250">
      <c r="A250" s="17"/>
      <c r="E250" s="17"/>
      <c r="I250" s="17"/>
      <c r="Q250" s="17"/>
      <c r="R250" s="13"/>
      <c r="Z250" s="17"/>
    </row>
    <row r="251">
      <c r="A251" s="17"/>
      <c r="E251" s="17"/>
      <c r="I251" s="17"/>
      <c r="Q251" s="17"/>
      <c r="R251" s="13"/>
      <c r="Z251" s="17"/>
    </row>
    <row r="252">
      <c r="A252" s="17"/>
      <c r="E252" s="17"/>
      <c r="I252" s="17"/>
      <c r="Q252" s="17"/>
      <c r="R252" s="13"/>
      <c r="Z252" s="17"/>
    </row>
    <row r="253">
      <c r="A253" s="17"/>
      <c r="E253" s="17"/>
      <c r="I253" s="17"/>
      <c r="Q253" s="17"/>
      <c r="R253" s="13"/>
      <c r="Z253" s="17"/>
    </row>
    <row r="254">
      <c r="A254" s="17"/>
      <c r="E254" s="17"/>
      <c r="I254" s="17"/>
      <c r="Q254" s="17"/>
      <c r="R254" s="13"/>
      <c r="Z254" s="17"/>
    </row>
    <row r="255">
      <c r="A255" s="17"/>
      <c r="E255" s="17"/>
      <c r="I255" s="17"/>
      <c r="Q255" s="17"/>
      <c r="R255" s="13"/>
      <c r="Z255" s="17"/>
    </row>
    <row r="256">
      <c r="A256" s="17"/>
      <c r="E256" s="17"/>
      <c r="I256" s="17"/>
      <c r="Q256" s="17"/>
      <c r="R256" s="13"/>
      <c r="Z256" s="17"/>
    </row>
    <row r="257">
      <c r="A257" s="17"/>
      <c r="E257" s="17"/>
      <c r="I257" s="17"/>
      <c r="Q257" s="17"/>
      <c r="R257" s="13"/>
      <c r="Z257" s="17"/>
    </row>
    <row r="258">
      <c r="A258" s="17"/>
      <c r="E258" s="17"/>
      <c r="I258" s="17"/>
      <c r="Q258" s="17"/>
      <c r="R258" s="13"/>
      <c r="Z258" s="17"/>
    </row>
    <row r="259">
      <c r="A259" s="17"/>
      <c r="E259" s="17"/>
      <c r="I259" s="17"/>
      <c r="Q259" s="17"/>
      <c r="R259" s="13"/>
      <c r="Z259" s="17"/>
    </row>
    <row r="260">
      <c r="A260" s="17"/>
      <c r="E260" s="17"/>
      <c r="I260" s="17"/>
      <c r="Q260" s="17"/>
      <c r="R260" s="13"/>
      <c r="Z260" s="17"/>
    </row>
    <row r="261">
      <c r="A261" s="17"/>
      <c r="E261" s="17"/>
      <c r="I261" s="17"/>
      <c r="Q261" s="17"/>
      <c r="R261" s="13"/>
      <c r="Z261" s="17"/>
    </row>
    <row r="262">
      <c r="A262" s="17"/>
      <c r="E262" s="17"/>
      <c r="I262" s="17"/>
      <c r="Q262" s="17"/>
      <c r="R262" s="13"/>
      <c r="Z262" s="17"/>
    </row>
    <row r="263">
      <c r="A263" s="17"/>
      <c r="E263" s="17"/>
      <c r="I263" s="17"/>
      <c r="Q263" s="17"/>
      <c r="R263" s="13"/>
      <c r="Z263" s="17"/>
    </row>
    <row r="264">
      <c r="A264" s="17"/>
      <c r="E264" s="17"/>
      <c r="I264" s="17"/>
      <c r="Q264" s="17"/>
      <c r="R264" s="13"/>
      <c r="Z264" s="17"/>
    </row>
    <row r="265">
      <c r="A265" s="17"/>
      <c r="E265" s="17"/>
      <c r="I265" s="17"/>
      <c r="Q265" s="17"/>
      <c r="R265" s="13"/>
      <c r="Z265" s="17"/>
    </row>
    <row r="266">
      <c r="A266" s="17"/>
      <c r="E266" s="17"/>
      <c r="I266" s="17"/>
      <c r="Q266" s="17"/>
      <c r="R266" s="13"/>
      <c r="Z266" s="17"/>
    </row>
    <row r="267">
      <c r="A267" s="17"/>
      <c r="E267" s="17"/>
      <c r="I267" s="17"/>
      <c r="Q267" s="17"/>
      <c r="R267" s="13"/>
      <c r="Z267" s="17"/>
    </row>
    <row r="268">
      <c r="A268" s="17"/>
      <c r="E268" s="17"/>
      <c r="I268" s="17"/>
      <c r="Q268" s="17"/>
      <c r="R268" s="13"/>
      <c r="Z268" s="17"/>
    </row>
    <row r="269">
      <c r="A269" s="17"/>
      <c r="E269" s="17"/>
      <c r="I269" s="17"/>
      <c r="Q269" s="17"/>
      <c r="R269" s="13"/>
      <c r="Z269" s="17"/>
    </row>
    <row r="270">
      <c r="A270" s="17"/>
      <c r="E270" s="17"/>
      <c r="I270" s="17"/>
      <c r="Q270" s="17"/>
      <c r="R270" s="13"/>
      <c r="Z270" s="17"/>
    </row>
    <row r="271">
      <c r="A271" s="17"/>
      <c r="E271" s="17"/>
      <c r="I271" s="17"/>
      <c r="Q271" s="17"/>
      <c r="R271" s="13"/>
      <c r="Z271" s="17"/>
    </row>
    <row r="272">
      <c r="A272" s="17"/>
      <c r="E272" s="17"/>
      <c r="I272" s="17"/>
      <c r="Q272" s="17"/>
      <c r="R272" s="13"/>
      <c r="Z272" s="17"/>
    </row>
    <row r="273">
      <c r="A273" s="17"/>
      <c r="E273" s="17"/>
      <c r="I273" s="17"/>
      <c r="Q273" s="17"/>
      <c r="R273" s="13"/>
      <c r="Z273" s="17"/>
    </row>
    <row r="274">
      <c r="A274" s="17"/>
      <c r="E274" s="17"/>
      <c r="I274" s="17"/>
      <c r="Q274" s="17"/>
      <c r="R274" s="13"/>
      <c r="Z274" s="17"/>
    </row>
    <row r="275">
      <c r="A275" s="17"/>
      <c r="E275" s="17"/>
      <c r="I275" s="17"/>
      <c r="Q275" s="17"/>
      <c r="R275" s="13"/>
      <c r="Z275" s="17"/>
    </row>
    <row r="276">
      <c r="A276" s="17"/>
      <c r="E276" s="17"/>
      <c r="I276" s="17"/>
      <c r="Q276" s="17"/>
      <c r="R276" s="13"/>
      <c r="Z276" s="17"/>
    </row>
    <row r="277">
      <c r="A277" s="17"/>
      <c r="E277" s="17"/>
      <c r="I277" s="17"/>
      <c r="Q277" s="17"/>
      <c r="R277" s="13"/>
      <c r="Z277" s="17"/>
    </row>
    <row r="278">
      <c r="A278" s="17"/>
      <c r="E278" s="17"/>
      <c r="I278" s="17"/>
      <c r="Q278" s="17"/>
      <c r="R278" s="13"/>
      <c r="Z278" s="17"/>
    </row>
    <row r="279">
      <c r="A279" s="17"/>
      <c r="E279" s="17"/>
      <c r="I279" s="17"/>
      <c r="Q279" s="17"/>
      <c r="R279" s="13"/>
      <c r="Z279" s="17"/>
    </row>
    <row r="280">
      <c r="A280" s="17"/>
      <c r="E280" s="17"/>
      <c r="I280" s="17"/>
      <c r="Q280" s="17"/>
      <c r="R280" s="13"/>
      <c r="Z280" s="17"/>
    </row>
    <row r="281">
      <c r="A281" s="17"/>
      <c r="E281" s="17"/>
      <c r="I281" s="17"/>
      <c r="Q281" s="17"/>
      <c r="R281" s="13"/>
      <c r="Z281" s="17"/>
    </row>
    <row r="282">
      <c r="A282" s="17"/>
      <c r="E282" s="17"/>
      <c r="I282" s="17"/>
      <c r="Q282" s="17"/>
      <c r="R282" s="13"/>
      <c r="Z282" s="17"/>
    </row>
    <row r="283">
      <c r="A283" s="17"/>
      <c r="E283" s="17"/>
      <c r="I283" s="17"/>
      <c r="Q283" s="17"/>
      <c r="R283" s="13"/>
      <c r="Z283" s="17"/>
    </row>
    <row r="284">
      <c r="A284" s="17"/>
      <c r="E284" s="17"/>
      <c r="I284" s="17"/>
      <c r="Q284" s="17"/>
      <c r="R284" s="13"/>
      <c r="Z284" s="17"/>
    </row>
    <row r="285">
      <c r="A285" s="17"/>
      <c r="E285" s="17"/>
      <c r="I285" s="17"/>
      <c r="Q285" s="17"/>
      <c r="R285" s="13"/>
      <c r="Z285" s="17"/>
    </row>
    <row r="286">
      <c r="A286" s="17"/>
      <c r="E286" s="17"/>
      <c r="I286" s="17"/>
      <c r="Q286" s="17"/>
      <c r="R286" s="13"/>
      <c r="Z286" s="17"/>
    </row>
    <row r="287">
      <c r="A287" s="17"/>
      <c r="E287" s="17"/>
      <c r="I287" s="17"/>
      <c r="Q287" s="17"/>
      <c r="R287" s="13"/>
      <c r="Z287" s="17"/>
    </row>
    <row r="288">
      <c r="A288" s="17"/>
      <c r="E288" s="17"/>
      <c r="I288" s="17"/>
      <c r="Q288" s="17"/>
      <c r="R288" s="13"/>
      <c r="Z288" s="17"/>
    </row>
    <row r="289">
      <c r="A289" s="17"/>
      <c r="E289" s="17"/>
      <c r="I289" s="17"/>
      <c r="Q289" s="17"/>
      <c r="R289" s="13"/>
      <c r="Z289" s="17"/>
    </row>
    <row r="290">
      <c r="A290" s="17"/>
      <c r="E290" s="17"/>
      <c r="I290" s="17"/>
      <c r="Q290" s="17"/>
      <c r="R290" s="13"/>
      <c r="Z290" s="17"/>
    </row>
    <row r="291">
      <c r="A291" s="17"/>
      <c r="E291" s="17"/>
      <c r="I291" s="17"/>
      <c r="Q291" s="17"/>
      <c r="R291" s="13"/>
      <c r="Z291" s="17"/>
    </row>
    <row r="292">
      <c r="A292" s="17"/>
      <c r="E292" s="17"/>
      <c r="I292" s="17"/>
      <c r="Q292" s="17"/>
      <c r="R292" s="13"/>
      <c r="Z292" s="17"/>
    </row>
    <row r="293">
      <c r="A293" s="17"/>
      <c r="E293" s="17"/>
      <c r="I293" s="17"/>
      <c r="Q293" s="17"/>
      <c r="R293" s="13"/>
      <c r="Z293" s="17"/>
    </row>
    <row r="294">
      <c r="A294" s="17"/>
      <c r="E294" s="17"/>
      <c r="I294" s="17"/>
      <c r="Q294" s="17"/>
      <c r="R294" s="13"/>
      <c r="Z294" s="17"/>
    </row>
    <row r="295">
      <c r="A295" s="17"/>
      <c r="E295" s="17"/>
      <c r="I295" s="17"/>
      <c r="Q295" s="17"/>
      <c r="R295" s="13"/>
      <c r="Z295" s="17"/>
    </row>
    <row r="296">
      <c r="A296" s="17"/>
      <c r="E296" s="17"/>
      <c r="I296" s="17"/>
      <c r="Q296" s="17"/>
      <c r="R296" s="13"/>
      <c r="Z296" s="17"/>
    </row>
    <row r="297">
      <c r="A297" s="17"/>
      <c r="E297" s="17"/>
      <c r="I297" s="17"/>
      <c r="Q297" s="17"/>
      <c r="R297" s="13"/>
      <c r="Z297" s="17"/>
    </row>
    <row r="298">
      <c r="A298" s="17"/>
      <c r="E298" s="17"/>
      <c r="I298" s="17"/>
      <c r="Q298" s="17"/>
      <c r="R298" s="13"/>
      <c r="Z298" s="17"/>
    </row>
    <row r="299">
      <c r="A299" s="17"/>
      <c r="E299" s="17"/>
      <c r="I299" s="17"/>
      <c r="Q299" s="17"/>
      <c r="R299" s="13"/>
      <c r="Z299" s="17"/>
    </row>
    <row r="300">
      <c r="A300" s="17"/>
      <c r="E300" s="17"/>
      <c r="I300" s="17"/>
      <c r="Q300" s="17"/>
      <c r="R300" s="13"/>
      <c r="Z300" s="17"/>
    </row>
    <row r="301">
      <c r="A301" s="17"/>
      <c r="E301" s="17"/>
      <c r="I301" s="17"/>
      <c r="Q301" s="17"/>
      <c r="R301" s="13"/>
      <c r="Z301" s="17"/>
    </row>
    <row r="302">
      <c r="A302" s="17"/>
      <c r="E302" s="17"/>
      <c r="I302" s="17"/>
      <c r="Q302" s="17"/>
      <c r="R302" s="13"/>
      <c r="Z302" s="17"/>
    </row>
    <row r="303">
      <c r="A303" s="17"/>
      <c r="E303" s="17"/>
      <c r="I303" s="17"/>
      <c r="Q303" s="17"/>
      <c r="R303" s="13"/>
      <c r="Z303" s="17"/>
    </row>
    <row r="304">
      <c r="A304" s="17"/>
      <c r="E304" s="17"/>
      <c r="I304" s="17"/>
      <c r="Q304" s="17"/>
      <c r="R304" s="13"/>
      <c r="Z304" s="17"/>
    </row>
    <row r="305">
      <c r="A305" s="17"/>
      <c r="E305" s="17"/>
      <c r="I305" s="17"/>
      <c r="Q305" s="17"/>
      <c r="R305" s="13"/>
      <c r="Z305" s="17"/>
    </row>
    <row r="306">
      <c r="A306" s="17"/>
      <c r="E306" s="17"/>
      <c r="I306" s="17"/>
      <c r="Q306" s="17"/>
      <c r="R306" s="13"/>
      <c r="Z306" s="17"/>
    </row>
    <row r="307">
      <c r="A307" s="17"/>
      <c r="E307" s="17"/>
      <c r="I307" s="17"/>
      <c r="Q307" s="17"/>
      <c r="R307" s="13"/>
      <c r="Z307" s="17"/>
    </row>
    <row r="308">
      <c r="A308" s="17"/>
      <c r="E308" s="17"/>
      <c r="I308" s="17"/>
      <c r="Q308" s="17"/>
      <c r="R308" s="13"/>
      <c r="Z308" s="17"/>
    </row>
    <row r="309">
      <c r="A309" s="17"/>
      <c r="E309" s="17"/>
      <c r="I309" s="17"/>
      <c r="Q309" s="17"/>
      <c r="R309" s="13"/>
      <c r="Z309" s="17"/>
    </row>
    <row r="310">
      <c r="A310" s="17"/>
      <c r="E310" s="17"/>
      <c r="I310" s="17"/>
      <c r="Q310" s="17"/>
      <c r="R310" s="13"/>
      <c r="Z310" s="17"/>
    </row>
    <row r="311">
      <c r="A311" s="17"/>
      <c r="E311" s="17"/>
      <c r="I311" s="17"/>
      <c r="Q311" s="17"/>
      <c r="R311" s="13"/>
      <c r="Z311" s="17"/>
    </row>
    <row r="312">
      <c r="A312" s="17"/>
      <c r="E312" s="17"/>
      <c r="I312" s="17"/>
      <c r="Q312" s="17"/>
      <c r="R312" s="13"/>
      <c r="Z312" s="17"/>
    </row>
    <row r="313">
      <c r="A313" s="17"/>
      <c r="E313" s="17"/>
      <c r="I313" s="17"/>
      <c r="Q313" s="17"/>
      <c r="R313" s="13"/>
      <c r="Z313" s="17"/>
    </row>
    <row r="314">
      <c r="A314" s="17"/>
      <c r="E314" s="17"/>
      <c r="I314" s="17"/>
      <c r="Q314" s="17"/>
      <c r="R314" s="13"/>
      <c r="Z314" s="17"/>
    </row>
    <row r="315">
      <c r="A315" s="17"/>
      <c r="E315" s="17"/>
      <c r="I315" s="17"/>
      <c r="Q315" s="17"/>
      <c r="R315" s="13"/>
      <c r="Z315" s="17"/>
    </row>
    <row r="316">
      <c r="A316" s="17"/>
      <c r="E316" s="17"/>
      <c r="I316" s="17"/>
      <c r="Q316" s="17"/>
      <c r="R316" s="13"/>
      <c r="Z316" s="17"/>
    </row>
    <row r="317">
      <c r="A317" s="17"/>
      <c r="E317" s="17"/>
      <c r="I317" s="17"/>
      <c r="Q317" s="17"/>
      <c r="R317" s="13"/>
      <c r="Z317" s="17"/>
    </row>
    <row r="318">
      <c r="A318" s="17"/>
      <c r="E318" s="17"/>
      <c r="I318" s="17"/>
      <c r="Q318" s="17"/>
      <c r="R318" s="13"/>
      <c r="Z318" s="17"/>
    </row>
    <row r="319">
      <c r="A319" s="17"/>
      <c r="E319" s="17"/>
      <c r="I319" s="17"/>
      <c r="Q319" s="17"/>
      <c r="R319" s="13"/>
      <c r="Z319" s="17"/>
    </row>
    <row r="320">
      <c r="A320" s="17"/>
      <c r="E320" s="17"/>
      <c r="I320" s="17"/>
      <c r="Q320" s="17"/>
      <c r="R320" s="13"/>
      <c r="Z320" s="17"/>
    </row>
    <row r="321">
      <c r="A321" s="17"/>
      <c r="E321" s="17"/>
      <c r="I321" s="17"/>
      <c r="Q321" s="17"/>
      <c r="R321" s="13"/>
      <c r="Z321" s="17"/>
    </row>
    <row r="322">
      <c r="A322" s="17"/>
      <c r="E322" s="17"/>
      <c r="I322" s="17"/>
      <c r="Q322" s="17"/>
      <c r="R322" s="13"/>
      <c r="Z322" s="17"/>
    </row>
    <row r="323">
      <c r="A323" s="17"/>
      <c r="E323" s="17"/>
      <c r="I323" s="17"/>
      <c r="Q323" s="17"/>
      <c r="R323" s="13"/>
      <c r="Z323" s="17"/>
    </row>
    <row r="324">
      <c r="A324" s="17"/>
      <c r="E324" s="17"/>
      <c r="I324" s="17"/>
      <c r="Q324" s="17"/>
      <c r="R324" s="13"/>
      <c r="Z324" s="17"/>
    </row>
    <row r="325">
      <c r="A325" s="17"/>
      <c r="E325" s="17"/>
      <c r="I325" s="17"/>
      <c r="Q325" s="17"/>
      <c r="R325" s="13"/>
      <c r="Z325" s="17"/>
    </row>
    <row r="326">
      <c r="A326" s="17"/>
      <c r="E326" s="17"/>
      <c r="I326" s="17"/>
      <c r="Q326" s="17"/>
      <c r="R326" s="13"/>
      <c r="Z326" s="17"/>
    </row>
    <row r="327">
      <c r="A327" s="17"/>
      <c r="E327" s="17"/>
      <c r="I327" s="17"/>
      <c r="Q327" s="17"/>
      <c r="R327" s="13"/>
      <c r="Z327" s="17"/>
    </row>
    <row r="328">
      <c r="A328" s="17"/>
      <c r="E328" s="17"/>
      <c r="I328" s="17"/>
      <c r="Q328" s="17"/>
      <c r="R328" s="13"/>
      <c r="Z328" s="17"/>
    </row>
    <row r="329">
      <c r="A329" s="17"/>
      <c r="E329" s="17"/>
      <c r="I329" s="17"/>
      <c r="Q329" s="17"/>
      <c r="R329" s="13"/>
      <c r="Z329" s="17"/>
    </row>
    <row r="330">
      <c r="A330" s="17"/>
      <c r="E330" s="17"/>
      <c r="I330" s="17"/>
      <c r="Q330" s="17"/>
      <c r="R330" s="13"/>
      <c r="Z330" s="17"/>
    </row>
    <row r="331">
      <c r="A331" s="17"/>
      <c r="E331" s="17"/>
      <c r="I331" s="17"/>
      <c r="Q331" s="17"/>
      <c r="R331" s="13"/>
      <c r="Z331" s="17"/>
    </row>
    <row r="332">
      <c r="A332" s="17"/>
      <c r="E332" s="17"/>
      <c r="I332" s="17"/>
      <c r="Q332" s="17"/>
      <c r="R332" s="13"/>
      <c r="Z332" s="17"/>
    </row>
    <row r="333">
      <c r="A333" s="17"/>
      <c r="E333" s="17"/>
      <c r="I333" s="17"/>
      <c r="Q333" s="17"/>
      <c r="R333" s="13"/>
      <c r="Z333" s="17"/>
    </row>
    <row r="334">
      <c r="A334" s="17"/>
      <c r="E334" s="17"/>
      <c r="I334" s="17"/>
      <c r="Q334" s="17"/>
      <c r="R334" s="13"/>
      <c r="Z334" s="17"/>
    </row>
    <row r="335">
      <c r="A335" s="17"/>
      <c r="E335" s="17"/>
      <c r="I335" s="17"/>
      <c r="Q335" s="17"/>
      <c r="R335" s="13"/>
      <c r="Z335" s="17"/>
    </row>
    <row r="336">
      <c r="A336" s="17"/>
      <c r="E336" s="17"/>
      <c r="I336" s="17"/>
      <c r="Q336" s="17"/>
      <c r="R336" s="13"/>
      <c r="Z336" s="17"/>
    </row>
    <row r="337">
      <c r="A337" s="17"/>
      <c r="E337" s="17"/>
      <c r="I337" s="17"/>
      <c r="Q337" s="17"/>
      <c r="R337" s="13"/>
      <c r="Z337" s="17"/>
    </row>
    <row r="338">
      <c r="A338" s="17"/>
      <c r="E338" s="17"/>
      <c r="I338" s="17"/>
      <c r="Q338" s="17"/>
      <c r="R338" s="13"/>
      <c r="Z338" s="17"/>
    </row>
    <row r="339">
      <c r="A339" s="17"/>
      <c r="E339" s="17"/>
      <c r="I339" s="17"/>
      <c r="Q339" s="17"/>
      <c r="R339" s="13"/>
      <c r="Z339" s="17"/>
    </row>
    <row r="340">
      <c r="A340" s="17"/>
      <c r="E340" s="17"/>
      <c r="I340" s="17"/>
      <c r="Q340" s="17"/>
      <c r="R340" s="13"/>
      <c r="Z340" s="17"/>
    </row>
    <row r="341">
      <c r="A341" s="17"/>
      <c r="E341" s="17"/>
      <c r="I341" s="17"/>
      <c r="Q341" s="17"/>
      <c r="R341" s="13"/>
      <c r="Z341" s="17"/>
    </row>
    <row r="342">
      <c r="A342" s="17"/>
      <c r="E342" s="17"/>
      <c r="I342" s="17"/>
      <c r="Q342" s="17"/>
      <c r="R342" s="13"/>
      <c r="Z342" s="17"/>
    </row>
    <row r="343">
      <c r="A343" s="17"/>
      <c r="E343" s="17"/>
      <c r="I343" s="17"/>
      <c r="Q343" s="17"/>
      <c r="R343" s="13"/>
      <c r="Z343" s="17"/>
    </row>
    <row r="344">
      <c r="A344" s="17"/>
      <c r="E344" s="17"/>
      <c r="I344" s="17"/>
      <c r="Q344" s="17"/>
      <c r="R344" s="13"/>
      <c r="Z344" s="17"/>
    </row>
    <row r="345">
      <c r="A345" s="17"/>
      <c r="E345" s="17"/>
      <c r="I345" s="17"/>
      <c r="Q345" s="17"/>
      <c r="R345" s="13"/>
      <c r="Z345" s="17"/>
    </row>
    <row r="346">
      <c r="A346" s="17"/>
      <c r="E346" s="17"/>
      <c r="I346" s="17"/>
      <c r="Q346" s="17"/>
      <c r="R346" s="13"/>
      <c r="Z346" s="17"/>
    </row>
    <row r="347">
      <c r="A347" s="17"/>
      <c r="E347" s="17"/>
      <c r="I347" s="17"/>
      <c r="Q347" s="17"/>
      <c r="R347" s="13"/>
      <c r="Z347" s="17"/>
    </row>
    <row r="348">
      <c r="A348" s="17"/>
      <c r="E348" s="17"/>
      <c r="I348" s="17"/>
      <c r="Q348" s="17"/>
      <c r="R348" s="13"/>
      <c r="Z348" s="17"/>
    </row>
    <row r="349">
      <c r="A349" s="17"/>
      <c r="E349" s="17"/>
      <c r="I349" s="17"/>
      <c r="Q349" s="17"/>
      <c r="R349" s="13"/>
      <c r="Z349" s="17"/>
    </row>
    <row r="350">
      <c r="A350" s="17"/>
      <c r="E350" s="17"/>
      <c r="I350" s="17"/>
      <c r="Q350" s="17"/>
      <c r="R350" s="13"/>
      <c r="Z350" s="17"/>
    </row>
    <row r="351">
      <c r="A351" s="17"/>
      <c r="E351" s="17"/>
      <c r="I351" s="17"/>
      <c r="Q351" s="17"/>
      <c r="R351" s="13"/>
      <c r="Z351" s="17"/>
    </row>
    <row r="352">
      <c r="A352" s="17"/>
      <c r="E352" s="17"/>
      <c r="I352" s="17"/>
      <c r="Q352" s="17"/>
      <c r="R352" s="13"/>
      <c r="Z352" s="17"/>
    </row>
    <row r="353">
      <c r="A353" s="17"/>
      <c r="E353" s="17"/>
      <c r="I353" s="17"/>
      <c r="Q353" s="17"/>
      <c r="R353" s="13"/>
      <c r="Z353" s="17"/>
    </row>
    <row r="354">
      <c r="A354" s="17"/>
      <c r="E354" s="17"/>
      <c r="I354" s="17"/>
      <c r="Q354" s="17"/>
      <c r="R354" s="13"/>
      <c r="Z354" s="17"/>
    </row>
    <row r="355">
      <c r="A355" s="17"/>
      <c r="E355" s="17"/>
      <c r="I355" s="17"/>
      <c r="Q355" s="17"/>
      <c r="R355" s="13"/>
      <c r="Z355" s="17"/>
    </row>
    <row r="356">
      <c r="A356" s="17"/>
      <c r="E356" s="17"/>
      <c r="I356" s="17"/>
      <c r="Q356" s="17"/>
      <c r="R356" s="13"/>
      <c r="Z356" s="17"/>
    </row>
    <row r="357">
      <c r="A357" s="17"/>
      <c r="E357" s="17"/>
      <c r="I357" s="17"/>
      <c r="Q357" s="17"/>
      <c r="R357" s="13"/>
      <c r="Z357" s="17"/>
    </row>
    <row r="358">
      <c r="A358" s="17"/>
      <c r="E358" s="17"/>
      <c r="I358" s="17"/>
      <c r="Q358" s="17"/>
      <c r="R358" s="13"/>
      <c r="Z358" s="17"/>
    </row>
    <row r="359">
      <c r="A359" s="17"/>
      <c r="E359" s="17"/>
      <c r="I359" s="17"/>
      <c r="Q359" s="17"/>
      <c r="R359" s="13"/>
      <c r="Z359" s="17"/>
    </row>
    <row r="360">
      <c r="A360" s="17"/>
      <c r="E360" s="17"/>
      <c r="I360" s="17"/>
      <c r="Q360" s="17"/>
      <c r="R360" s="13"/>
      <c r="Z360" s="17"/>
    </row>
    <row r="361">
      <c r="A361" s="17"/>
      <c r="E361" s="17"/>
      <c r="I361" s="17"/>
      <c r="Q361" s="17"/>
      <c r="R361" s="13"/>
      <c r="Z361" s="17"/>
    </row>
    <row r="362">
      <c r="A362" s="17"/>
      <c r="E362" s="17"/>
      <c r="I362" s="17"/>
      <c r="Q362" s="17"/>
      <c r="R362" s="13"/>
      <c r="Z362" s="17"/>
    </row>
    <row r="363">
      <c r="A363" s="17"/>
      <c r="E363" s="17"/>
      <c r="I363" s="17"/>
      <c r="Q363" s="17"/>
      <c r="R363" s="13"/>
      <c r="Z363" s="17"/>
    </row>
    <row r="364">
      <c r="A364" s="17"/>
      <c r="E364" s="17"/>
      <c r="I364" s="17"/>
      <c r="Q364" s="17"/>
      <c r="R364" s="13"/>
      <c r="Z364" s="17"/>
    </row>
    <row r="365">
      <c r="A365" s="17"/>
      <c r="E365" s="17"/>
      <c r="I365" s="17"/>
      <c r="Q365" s="17"/>
      <c r="R365" s="13"/>
      <c r="Z365" s="17"/>
    </row>
    <row r="366">
      <c r="A366" s="17"/>
      <c r="E366" s="17"/>
      <c r="I366" s="17"/>
      <c r="Q366" s="17"/>
      <c r="R366" s="13"/>
      <c r="Z366" s="17"/>
    </row>
    <row r="367">
      <c r="A367" s="17"/>
      <c r="E367" s="17"/>
      <c r="I367" s="17"/>
      <c r="Q367" s="17"/>
      <c r="R367" s="13"/>
      <c r="Z367" s="17"/>
    </row>
    <row r="368">
      <c r="A368" s="17"/>
      <c r="E368" s="17"/>
      <c r="I368" s="17"/>
      <c r="Q368" s="17"/>
      <c r="R368" s="13"/>
      <c r="Z368" s="17"/>
    </row>
    <row r="369">
      <c r="A369" s="17"/>
      <c r="E369" s="17"/>
      <c r="I369" s="17"/>
      <c r="Q369" s="17"/>
      <c r="R369" s="13"/>
      <c r="Z369" s="17"/>
    </row>
    <row r="370">
      <c r="A370" s="17"/>
      <c r="E370" s="17"/>
      <c r="I370" s="17"/>
      <c r="Q370" s="17"/>
      <c r="R370" s="13"/>
      <c r="Z370" s="17"/>
    </row>
    <row r="371">
      <c r="A371" s="17"/>
      <c r="E371" s="17"/>
      <c r="I371" s="17"/>
      <c r="Q371" s="17"/>
      <c r="R371" s="13"/>
      <c r="Z371" s="17"/>
    </row>
    <row r="372">
      <c r="A372" s="17"/>
      <c r="E372" s="17"/>
      <c r="I372" s="17"/>
      <c r="Q372" s="17"/>
      <c r="R372" s="13"/>
      <c r="Z372" s="17"/>
    </row>
    <row r="373">
      <c r="A373" s="17"/>
      <c r="E373" s="17"/>
      <c r="I373" s="17"/>
      <c r="Q373" s="17"/>
      <c r="R373" s="13"/>
      <c r="Z373" s="17"/>
    </row>
    <row r="374">
      <c r="A374" s="17"/>
      <c r="E374" s="17"/>
      <c r="I374" s="17"/>
      <c r="Q374" s="17"/>
      <c r="R374" s="13"/>
      <c r="Z374" s="17"/>
    </row>
    <row r="375">
      <c r="A375" s="17"/>
      <c r="E375" s="17"/>
      <c r="I375" s="17"/>
      <c r="Q375" s="17"/>
      <c r="R375" s="13"/>
      <c r="Z375" s="17"/>
    </row>
    <row r="376">
      <c r="A376" s="17"/>
      <c r="E376" s="17"/>
      <c r="I376" s="17"/>
      <c r="Q376" s="17"/>
      <c r="R376" s="13"/>
      <c r="Z376" s="17"/>
    </row>
    <row r="377">
      <c r="A377" s="17"/>
      <c r="E377" s="17"/>
      <c r="I377" s="17"/>
      <c r="Q377" s="17"/>
      <c r="R377" s="13"/>
      <c r="Z377" s="17"/>
    </row>
    <row r="378">
      <c r="A378" s="17"/>
      <c r="E378" s="17"/>
      <c r="I378" s="17"/>
      <c r="Q378" s="17"/>
      <c r="R378" s="13"/>
      <c r="Z378" s="17"/>
    </row>
    <row r="379">
      <c r="A379" s="17"/>
      <c r="E379" s="17"/>
      <c r="I379" s="17"/>
      <c r="Q379" s="17"/>
      <c r="R379" s="13"/>
      <c r="Z379" s="17"/>
    </row>
    <row r="380">
      <c r="A380" s="17"/>
      <c r="E380" s="17"/>
      <c r="I380" s="17"/>
      <c r="Q380" s="17"/>
      <c r="R380" s="13"/>
      <c r="Z380" s="17"/>
    </row>
    <row r="381">
      <c r="A381" s="17"/>
      <c r="E381" s="17"/>
      <c r="I381" s="17"/>
      <c r="Q381" s="17"/>
      <c r="R381" s="13"/>
      <c r="Z381" s="17"/>
    </row>
    <row r="382">
      <c r="A382" s="17"/>
      <c r="E382" s="17"/>
      <c r="I382" s="17"/>
      <c r="Q382" s="17"/>
      <c r="R382" s="13"/>
      <c r="Z382" s="17"/>
    </row>
    <row r="383">
      <c r="A383" s="17"/>
      <c r="E383" s="17"/>
      <c r="I383" s="17"/>
      <c r="Q383" s="17"/>
      <c r="R383" s="13"/>
      <c r="Z383" s="17"/>
    </row>
    <row r="384">
      <c r="A384" s="17"/>
      <c r="E384" s="17"/>
      <c r="I384" s="17"/>
      <c r="Q384" s="17"/>
      <c r="R384" s="13"/>
      <c r="Z384" s="17"/>
    </row>
    <row r="385">
      <c r="A385" s="17"/>
      <c r="E385" s="17"/>
      <c r="I385" s="17"/>
      <c r="Q385" s="17"/>
      <c r="R385" s="13"/>
      <c r="Z385" s="17"/>
    </row>
    <row r="386">
      <c r="A386" s="17"/>
      <c r="E386" s="17"/>
      <c r="I386" s="17"/>
      <c r="Q386" s="17"/>
      <c r="R386" s="13"/>
      <c r="Z386" s="17"/>
    </row>
    <row r="387">
      <c r="A387" s="17"/>
      <c r="E387" s="17"/>
      <c r="I387" s="17"/>
      <c r="Q387" s="17"/>
      <c r="R387" s="13"/>
      <c r="Z387" s="17"/>
    </row>
    <row r="388">
      <c r="A388" s="17"/>
      <c r="E388" s="17"/>
      <c r="I388" s="17"/>
      <c r="Q388" s="17"/>
      <c r="R388" s="13"/>
      <c r="Z388" s="17"/>
    </row>
    <row r="389">
      <c r="A389" s="17"/>
      <c r="E389" s="17"/>
      <c r="I389" s="17"/>
      <c r="Q389" s="17"/>
      <c r="R389" s="13"/>
      <c r="Z389" s="17"/>
    </row>
    <row r="390">
      <c r="A390" s="17"/>
      <c r="E390" s="17"/>
      <c r="I390" s="17"/>
      <c r="Q390" s="17"/>
      <c r="R390" s="13"/>
      <c r="Z390" s="17"/>
    </row>
    <row r="391">
      <c r="A391" s="17"/>
      <c r="E391" s="17"/>
      <c r="I391" s="17"/>
      <c r="Q391" s="17"/>
      <c r="R391" s="13"/>
      <c r="Z391" s="17"/>
    </row>
    <row r="392">
      <c r="A392" s="17"/>
      <c r="E392" s="17"/>
      <c r="I392" s="17"/>
      <c r="Q392" s="17"/>
      <c r="R392" s="13"/>
      <c r="Z392" s="17"/>
    </row>
    <row r="393">
      <c r="A393" s="17"/>
      <c r="E393" s="17"/>
      <c r="I393" s="17"/>
      <c r="Q393" s="17"/>
      <c r="R393" s="13"/>
      <c r="Z393" s="17"/>
    </row>
    <row r="394">
      <c r="A394" s="17"/>
      <c r="E394" s="17"/>
      <c r="I394" s="17"/>
      <c r="Q394" s="17"/>
      <c r="R394" s="13"/>
      <c r="Z394" s="17"/>
    </row>
    <row r="395">
      <c r="A395" s="17"/>
      <c r="E395" s="17"/>
      <c r="I395" s="17"/>
      <c r="Q395" s="17"/>
      <c r="R395" s="13"/>
      <c r="Z395" s="17"/>
    </row>
    <row r="396">
      <c r="A396" s="17"/>
      <c r="E396" s="17"/>
      <c r="I396" s="17"/>
      <c r="Q396" s="17"/>
      <c r="R396" s="13"/>
      <c r="Z396" s="17"/>
    </row>
    <row r="397">
      <c r="A397" s="17"/>
      <c r="E397" s="17"/>
      <c r="I397" s="17"/>
      <c r="Q397" s="17"/>
      <c r="R397" s="13"/>
      <c r="Z397" s="17"/>
    </row>
    <row r="398">
      <c r="A398" s="17"/>
      <c r="E398" s="17"/>
      <c r="I398" s="17"/>
      <c r="Q398" s="17"/>
      <c r="R398" s="13"/>
      <c r="Z398" s="17"/>
    </row>
    <row r="399">
      <c r="A399" s="17"/>
      <c r="E399" s="17"/>
      <c r="I399" s="17"/>
      <c r="Q399" s="17"/>
      <c r="R399" s="13"/>
      <c r="Z399" s="17"/>
    </row>
    <row r="400">
      <c r="A400" s="17"/>
      <c r="E400" s="17"/>
      <c r="I400" s="17"/>
      <c r="Q400" s="17"/>
      <c r="R400" s="13"/>
      <c r="Z400" s="17"/>
    </row>
    <row r="401">
      <c r="A401" s="17"/>
      <c r="E401" s="17"/>
      <c r="I401" s="17"/>
      <c r="Q401" s="17"/>
      <c r="R401" s="13"/>
      <c r="Z401" s="17"/>
    </row>
    <row r="402">
      <c r="A402" s="17"/>
      <c r="E402" s="17"/>
      <c r="I402" s="17"/>
      <c r="Q402" s="17"/>
      <c r="R402" s="13"/>
      <c r="Z402" s="17"/>
    </row>
    <row r="403">
      <c r="A403" s="17"/>
      <c r="E403" s="17"/>
      <c r="I403" s="17"/>
      <c r="Q403" s="17"/>
      <c r="R403" s="13"/>
      <c r="Z403" s="17"/>
    </row>
    <row r="404">
      <c r="A404" s="17"/>
      <c r="E404" s="17"/>
      <c r="I404" s="17"/>
      <c r="Q404" s="17"/>
      <c r="R404" s="13"/>
      <c r="Z404" s="17"/>
    </row>
    <row r="405">
      <c r="A405" s="17"/>
      <c r="E405" s="17"/>
      <c r="I405" s="17"/>
      <c r="Q405" s="17"/>
      <c r="R405" s="13"/>
      <c r="Z405" s="17"/>
    </row>
    <row r="406">
      <c r="A406" s="17"/>
      <c r="E406" s="17"/>
      <c r="I406" s="17"/>
      <c r="Q406" s="17"/>
      <c r="R406" s="13"/>
      <c r="Z406" s="17"/>
    </row>
    <row r="407">
      <c r="A407" s="17"/>
      <c r="E407" s="17"/>
      <c r="I407" s="17"/>
      <c r="Q407" s="17"/>
      <c r="R407" s="13"/>
      <c r="Z407" s="17"/>
    </row>
    <row r="408">
      <c r="A408" s="17"/>
      <c r="E408" s="17"/>
      <c r="I408" s="17"/>
      <c r="Q408" s="17"/>
      <c r="R408" s="13"/>
      <c r="Z408" s="17"/>
    </row>
    <row r="409">
      <c r="A409" s="17"/>
      <c r="E409" s="17"/>
      <c r="I409" s="17"/>
      <c r="Q409" s="17"/>
      <c r="R409" s="13"/>
      <c r="Z409" s="17"/>
    </row>
    <row r="410">
      <c r="A410" s="17"/>
      <c r="E410" s="17"/>
      <c r="I410" s="17"/>
      <c r="Q410" s="17"/>
      <c r="R410" s="13"/>
      <c r="Z410" s="17"/>
    </row>
    <row r="411">
      <c r="A411" s="17"/>
      <c r="E411" s="17"/>
      <c r="I411" s="17"/>
      <c r="Q411" s="17"/>
      <c r="R411" s="13"/>
      <c r="Z411" s="17"/>
    </row>
    <row r="412">
      <c r="A412" s="17"/>
      <c r="E412" s="17"/>
      <c r="I412" s="17"/>
      <c r="Q412" s="17"/>
      <c r="R412" s="13"/>
      <c r="Z412" s="17"/>
    </row>
    <row r="413">
      <c r="A413" s="17"/>
      <c r="E413" s="17"/>
      <c r="I413" s="17"/>
      <c r="Q413" s="17"/>
      <c r="R413" s="13"/>
      <c r="Z413" s="17"/>
    </row>
    <row r="414">
      <c r="A414" s="17"/>
      <c r="E414" s="17"/>
      <c r="I414" s="17"/>
      <c r="Q414" s="17"/>
      <c r="R414" s="13"/>
      <c r="Z414" s="17"/>
    </row>
    <row r="415">
      <c r="A415" s="17"/>
      <c r="E415" s="17"/>
      <c r="I415" s="17"/>
      <c r="Q415" s="17"/>
      <c r="R415" s="13"/>
      <c r="Z415" s="17"/>
    </row>
    <row r="416">
      <c r="A416" s="17"/>
      <c r="E416" s="17"/>
      <c r="I416" s="17"/>
      <c r="Q416" s="17"/>
      <c r="R416" s="13"/>
      <c r="Z416" s="17"/>
    </row>
    <row r="417">
      <c r="A417" s="17"/>
      <c r="E417" s="17"/>
      <c r="I417" s="17"/>
      <c r="Q417" s="17"/>
      <c r="R417" s="13"/>
      <c r="Z417" s="17"/>
    </row>
    <row r="418">
      <c r="A418" s="17"/>
      <c r="E418" s="17"/>
      <c r="I418" s="17"/>
      <c r="Q418" s="17"/>
      <c r="R418" s="13"/>
      <c r="Z418" s="17"/>
    </row>
    <row r="419">
      <c r="A419" s="17"/>
      <c r="E419" s="17"/>
      <c r="I419" s="17"/>
      <c r="Q419" s="17"/>
      <c r="R419" s="13"/>
      <c r="Z419" s="17"/>
    </row>
    <row r="420">
      <c r="A420" s="17"/>
      <c r="E420" s="17"/>
      <c r="I420" s="17"/>
      <c r="Q420" s="17"/>
      <c r="R420" s="13"/>
      <c r="Z420" s="17"/>
    </row>
    <row r="421">
      <c r="A421" s="17"/>
      <c r="E421" s="17"/>
      <c r="I421" s="17"/>
      <c r="Q421" s="17"/>
      <c r="R421" s="13"/>
      <c r="Z421" s="17"/>
    </row>
    <row r="422">
      <c r="A422" s="17"/>
      <c r="E422" s="17"/>
      <c r="I422" s="17"/>
      <c r="Q422" s="17"/>
      <c r="R422" s="13"/>
      <c r="Z422" s="17"/>
    </row>
    <row r="423">
      <c r="A423" s="17"/>
      <c r="E423" s="17"/>
      <c r="I423" s="17"/>
      <c r="Q423" s="17"/>
      <c r="R423" s="13"/>
      <c r="Z423" s="17"/>
    </row>
    <row r="424">
      <c r="A424" s="17"/>
      <c r="E424" s="17"/>
      <c r="I424" s="17"/>
      <c r="Q424" s="17"/>
      <c r="R424" s="13"/>
      <c r="Z424" s="17"/>
    </row>
    <row r="425">
      <c r="A425" s="17"/>
      <c r="E425" s="17"/>
      <c r="I425" s="17"/>
      <c r="Q425" s="17"/>
      <c r="R425" s="13"/>
      <c r="Z425" s="17"/>
    </row>
    <row r="426">
      <c r="A426" s="17"/>
      <c r="E426" s="17"/>
      <c r="I426" s="17"/>
      <c r="Q426" s="17"/>
      <c r="R426" s="13"/>
      <c r="Z426" s="17"/>
    </row>
    <row r="427">
      <c r="A427" s="17"/>
      <c r="E427" s="17"/>
      <c r="I427" s="17"/>
      <c r="Q427" s="17"/>
      <c r="R427" s="13"/>
      <c r="Z427" s="17"/>
    </row>
    <row r="428">
      <c r="A428" s="17"/>
      <c r="E428" s="17"/>
      <c r="I428" s="17"/>
      <c r="Q428" s="17"/>
      <c r="R428" s="13"/>
      <c r="Z428" s="17"/>
    </row>
    <row r="429">
      <c r="A429" s="17"/>
      <c r="E429" s="17"/>
      <c r="I429" s="17"/>
      <c r="Q429" s="17"/>
      <c r="R429" s="13"/>
      <c r="Z429" s="17"/>
    </row>
    <row r="430">
      <c r="A430" s="17"/>
      <c r="E430" s="17"/>
      <c r="I430" s="17"/>
      <c r="Q430" s="17"/>
      <c r="R430" s="13"/>
      <c r="Z430" s="17"/>
    </row>
    <row r="431">
      <c r="A431" s="17"/>
      <c r="E431" s="17"/>
      <c r="I431" s="17"/>
      <c r="Q431" s="17"/>
      <c r="R431" s="13"/>
      <c r="Z431" s="17"/>
    </row>
    <row r="432">
      <c r="A432" s="17"/>
      <c r="E432" s="17"/>
      <c r="I432" s="17"/>
      <c r="Q432" s="17"/>
      <c r="R432" s="13"/>
      <c r="Z432" s="17"/>
    </row>
    <row r="433">
      <c r="A433" s="17"/>
      <c r="E433" s="17"/>
      <c r="I433" s="17"/>
      <c r="Q433" s="17"/>
      <c r="R433" s="13"/>
      <c r="Z433" s="17"/>
    </row>
    <row r="434">
      <c r="A434" s="17"/>
      <c r="E434" s="17"/>
      <c r="I434" s="17"/>
      <c r="Q434" s="17"/>
      <c r="R434" s="13"/>
      <c r="Z434" s="17"/>
    </row>
    <row r="435">
      <c r="A435" s="17"/>
      <c r="E435" s="17"/>
      <c r="I435" s="17"/>
      <c r="Q435" s="17"/>
      <c r="R435" s="13"/>
      <c r="Z435" s="17"/>
    </row>
    <row r="436">
      <c r="A436" s="17"/>
      <c r="E436" s="17"/>
      <c r="I436" s="17"/>
      <c r="Q436" s="17"/>
      <c r="R436" s="13"/>
      <c r="Z436" s="17"/>
    </row>
    <row r="437">
      <c r="A437" s="17"/>
      <c r="E437" s="17"/>
      <c r="I437" s="17"/>
      <c r="Q437" s="17"/>
      <c r="R437" s="13"/>
      <c r="Z437" s="17"/>
    </row>
    <row r="438">
      <c r="A438" s="17"/>
      <c r="E438" s="17"/>
      <c r="I438" s="17"/>
      <c r="Q438" s="17"/>
      <c r="R438" s="13"/>
      <c r="Z438" s="17"/>
    </row>
    <row r="439">
      <c r="A439" s="17"/>
      <c r="E439" s="17"/>
      <c r="I439" s="17"/>
      <c r="Q439" s="17"/>
      <c r="R439" s="13"/>
      <c r="Z439" s="17"/>
    </row>
    <row r="440">
      <c r="A440" s="17"/>
      <c r="E440" s="17"/>
      <c r="I440" s="17"/>
      <c r="Q440" s="17"/>
      <c r="R440" s="13"/>
      <c r="Z440" s="17"/>
    </row>
    <row r="441">
      <c r="A441" s="17"/>
      <c r="E441" s="17"/>
      <c r="I441" s="17"/>
      <c r="Q441" s="17"/>
      <c r="R441" s="13"/>
      <c r="Z441" s="17"/>
    </row>
    <row r="442">
      <c r="A442" s="17"/>
      <c r="E442" s="17"/>
      <c r="I442" s="17"/>
      <c r="Q442" s="17"/>
      <c r="R442" s="13"/>
      <c r="Z442" s="17"/>
    </row>
    <row r="443">
      <c r="A443" s="17"/>
      <c r="E443" s="17"/>
      <c r="I443" s="17"/>
      <c r="Q443" s="17"/>
      <c r="R443" s="13"/>
      <c r="Z443" s="17"/>
    </row>
    <row r="444">
      <c r="A444" s="17"/>
      <c r="E444" s="17"/>
      <c r="I444" s="17"/>
      <c r="Q444" s="17"/>
      <c r="R444" s="13"/>
      <c r="Z444" s="17"/>
    </row>
    <row r="445">
      <c r="A445" s="17"/>
      <c r="E445" s="17"/>
      <c r="I445" s="17"/>
      <c r="Q445" s="17"/>
      <c r="R445" s="13"/>
      <c r="Z445" s="17"/>
    </row>
    <row r="446">
      <c r="A446" s="17"/>
      <c r="E446" s="17"/>
      <c r="I446" s="17"/>
      <c r="Q446" s="17"/>
      <c r="R446" s="13"/>
      <c r="Z446" s="17"/>
    </row>
    <row r="447">
      <c r="A447" s="17"/>
      <c r="E447" s="17"/>
      <c r="I447" s="17"/>
      <c r="Q447" s="17"/>
      <c r="R447" s="13"/>
      <c r="Z447" s="17"/>
    </row>
    <row r="448">
      <c r="A448" s="17"/>
      <c r="E448" s="17"/>
      <c r="I448" s="17"/>
      <c r="Q448" s="17"/>
      <c r="R448" s="13"/>
      <c r="Z448" s="17"/>
    </row>
    <row r="449">
      <c r="A449" s="17"/>
      <c r="E449" s="17"/>
      <c r="I449" s="17"/>
      <c r="Q449" s="17"/>
      <c r="R449" s="13"/>
      <c r="Z449" s="17"/>
    </row>
    <row r="450">
      <c r="A450" s="17"/>
      <c r="E450" s="17"/>
      <c r="I450" s="17"/>
      <c r="Q450" s="17"/>
      <c r="R450" s="13"/>
      <c r="Z450" s="17"/>
    </row>
    <row r="451">
      <c r="A451" s="17"/>
      <c r="E451" s="17"/>
      <c r="I451" s="17"/>
      <c r="Q451" s="17"/>
      <c r="R451" s="13"/>
      <c r="Z451" s="17"/>
    </row>
    <row r="452">
      <c r="A452" s="17"/>
      <c r="E452" s="17"/>
      <c r="I452" s="17"/>
      <c r="Q452" s="17"/>
      <c r="R452" s="13"/>
      <c r="Z452" s="17"/>
    </row>
    <row r="453">
      <c r="A453" s="17"/>
      <c r="E453" s="17"/>
      <c r="I453" s="17"/>
      <c r="Q453" s="17"/>
      <c r="R453" s="13"/>
      <c r="Z453" s="17"/>
    </row>
    <row r="454">
      <c r="A454" s="17"/>
      <c r="E454" s="17"/>
      <c r="I454" s="17"/>
      <c r="Q454" s="17"/>
      <c r="R454" s="13"/>
      <c r="Z454" s="17"/>
    </row>
    <row r="455">
      <c r="A455" s="17"/>
      <c r="E455" s="17"/>
      <c r="I455" s="17"/>
      <c r="Q455" s="17"/>
      <c r="R455" s="13"/>
      <c r="Z455" s="17"/>
    </row>
    <row r="456">
      <c r="A456" s="17"/>
      <c r="E456" s="17"/>
      <c r="I456" s="17"/>
      <c r="Q456" s="17"/>
      <c r="R456" s="13"/>
      <c r="Z456" s="17"/>
    </row>
    <row r="457">
      <c r="A457" s="17"/>
      <c r="E457" s="17"/>
      <c r="I457" s="17"/>
      <c r="Q457" s="17"/>
      <c r="R457" s="13"/>
      <c r="Z457" s="17"/>
    </row>
    <row r="458">
      <c r="A458" s="17"/>
      <c r="E458" s="17"/>
      <c r="I458" s="17"/>
      <c r="Q458" s="17"/>
      <c r="R458" s="13"/>
      <c r="Z458" s="17"/>
    </row>
    <row r="459">
      <c r="A459" s="17"/>
      <c r="E459" s="17"/>
      <c r="I459" s="17"/>
      <c r="Q459" s="17"/>
      <c r="R459" s="13"/>
      <c r="Z459" s="17"/>
    </row>
    <row r="460">
      <c r="A460" s="17"/>
      <c r="E460" s="17"/>
      <c r="I460" s="17"/>
      <c r="Q460" s="17"/>
      <c r="R460" s="13"/>
      <c r="Z460" s="17"/>
    </row>
    <row r="461">
      <c r="A461" s="17"/>
      <c r="E461" s="17"/>
      <c r="I461" s="17"/>
      <c r="Q461" s="17"/>
      <c r="R461" s="13"/>
      <c r="Z461" s="17"/>
    </row>
    <row r="462">
      <c r="A462" s="17"/>
      <c r="E462" s="17"/>
      <c r="I462" s="17"/>
      <c r="Q462" s="17"/>
      <c r="R462" s="13"/>
      <c r="Z462" s="17"/>
    </row>
    <row r="463">
      <c r="A463" s="17"/>
      <c r="E463" s="17"/>
      <c r="I463" s="17"/>
      <c r="Q463" s="17"/>
      <c r="R463" s="13"/>
      <c r="Z463" s="17"/>
    </row>
    <row r="464">
      <c r="A464" s="17"/>
      <c r="E464" s="17"/>
      <c r="I464" s="17"/>
      <c r="Q464" s="17"/>
      <c r="R464" s="13"/>
      <c r="Z464" s="17"/>
    </row>
    <row r="465">
      <c r="A465" s="17"/>
      <c r="E465" s="17"/>
      <c r="I465" s="17"/>
      <c r="Q465" s="17"/>
      <c r="R465" s="13"/>
      <c r="Z465" s="17"/>
    </row>
    <row r="466">
      <c r="A466" s="17"/>
      <c r="E466" s="17"/>
      <c r="I466" s="17"/>
      <c r="Q466" s="17"/>
      <c r="R466" s="13"/>
      <c r="Z466" s="17"/>
    </row>
    <row r="467">
      <c r="A467" s="17"/>
      <c r="E467" s="17"/>
      <c r="I467" s="17"/>
      <c r="Q467" s="17"/>
      <c r="R467" s="13"/>
      <c r="Z467" s="17"/>
    </row>
    <row r="468">
      <c r="A468" s="17"/>
      <c r="E468" s="17"/>
      <c r="I468" s="17"/>
      <c r="Q468" s="17"/>
      <c r="R468" s="13"/>
      <c r="Z468" s="17"/>
    </row>
    <row r="469">
      <c r="A469" s="17"/>
      <c r="E469" s="17"/>
      <c r="I469" s="17"/>
      <c r="Q469" s="17"/>
      <c r="R469" s="13"/>
      <c r="Z469" s="17"/>
    </row>
    <row r="470">
      <c r="A470" s="17"/>
      <c r="E470" s="17"/>
      <c r="I470" s="17"/>
      <c r="Q470" s="17"/>
      <c r="R470" s="13"/>
      <c r="Z470" s="17"/>
    </row>
    <row r="471">
      <c r="A471" s="17"/>
      <c r="E471" s="17"/>
      <c r="I471" s="17"/>
      <c r="Q471" s="17"/>
      <c r="R471" s="13"/>
      <c r="Z471" s="17"/>
    </row>
    <row r="472">
      <c r="A472" s="17"/>
      <c r="E472" s="17"/>
      <c r="I472" s="17"/>
      <c r="Q472" s="17"/>
      <c r="R472" s="13"/>
      <c r="Z472" s="17"/>
    </row>
    <row r="473">
      <c r="A473" s="17"/>
      <c r="E473" s="17"/>
      <c r="I473" s="17"/>
      <c r="Q473" s="17"/>
      <c r="R473" s="13"/>
      <c r="Z473" s="17"/>
    </row>
    <row r="474">
      <c r="A474" s="17"/>
      <c r="E474" s="17"/>
      <c r="I474" s="17"/>
      <c r="Q474" s="17"/>
      <c r="R474" s="13"/>
      <c r="Z474" s="17"/>
    </row>
    <row r="475">
      <c r="A475" s="17"/>
      <c r="E475" s="17"/>
      <c r="I475" s="17"/>
      <c r="Q475" s="17"/>
      <c r="R475" s="13"/>
      <c r="Z475" s="17"/>
    </row>
    <row r="476">
      <c r="A476" s="17"/>
      <c r="E476" s="17"/>
      <c r="I476" s="17"/>
      <c r="Q476" s="17"/>
      <c r="R476" s="13"/>
      <c r="Z476" s="17"/>
    </row>
    <row r="477">
      <c r="A477" s="17"/>
      <c r="E477" s="17"/>
      <c r="I477" s="17"/>
      <c r="Q477" s="17"/>
      <c r="R477" s="13"/>
      <c r="Z477" s="17"/>
    </row>
    <row r="478">
      <c r="A478" s="17"/>
      <c r="E478" s="17"/>
      <c r="I478" s="17"/>
      <c r="Q478" s="17"/>
      <c r="R478" s="13"/>
      <c r="Z478" s="17"/>
    </row>
    <row r="479">
      <c r="A479" s="17"/>
      <c r="E479" s="17"/>
      <c r="I479" s="17"/>
      <c r="Q479" s="17"/>
      <c r="R479" s="13"/>
      <c r="Z479" s="17"/>
    </row>
    <row r="480">
      <c r="A480" s="17"/>
      <c r="E480" s="17"/>
      <c r="I480" s="17"/>
      <c r="Q480" s="17"/>
      <c r="R480" s="13"/>
      <c r="Z480" s="17"/>
    </row>
    <row r="481">
      <c r="A481" s="17"/>
      <c r="E481" s="17"/>
      <c r="I481" s="17"/>
      <c r="Q481" s="17"/>
      <c r="R481" s="13"/>
      <c r="Z481" s="17"/>
    </row>
    <row r="482">
      <c r="A482" s="17"/>
      <c r="E482" s="17"/>
      <c r="I482" s="17"/>
      <c r="Q482" s="17"/>
      <c r="R482" s="13"/>
      <c r="Z482" s="17"/>
    </row>
    <row r="483">
      <c r="A483" s="17"/>
      <c r="E483" s="17"/>
      <c r="I483" s="17"/>
      <c r="Q483" s="17"/>
      <c r="R483" s="13"/>
      <c r="Z483" s="17"/>
    </row>
    <row r="484">
      <c r="A484" s="17"/>
      <c r="E484" s="17"/>
      <c r="I484" s="17"/>
      <c r="Q484" s="17"/>
      <c r="R484" s="13"/>
      <c r="Z484" s="17"/>
    </row>
    <row r="485">
      <c r="A485" s="17"/>
      <c r="E485" s="17"/>
      <c r="I485" s="17"/>
      <c r="Q485" s="17"/>
      <c r="R485" s="13"/>
      <c r="Z485" s="17"/>
    </row>
    <row r="486">
      <c r="A486" s="17"/>
      <c r="E486" s="17"/>
      <c r="I486" s="17"/>
      <c r="Q486" s="17"/>
      <c r="R486" s="13"/>
      <c r="Z486" s="17"/>
    </row>
    <row r="487">
      <c r="A487" s="17"/>
      <c r="E487" s="17"/>
      <c r="I487" s="17"/>
      <c r="Q487" s="17"/>
      <c r="R487" s="13"/>
      <c r="Z487" s="17"/>
    </row>
    <row r="488">
      <c r="A488" s="17"/>
      <c r="E488" s="17"/>
      <c r="I488" s="17"/>
      <c r="Q488" s="17"/>
      <c r="R488" s="13"/>
      <c r="Z488" s="17"/>
    </row>
    <row r="489">
      <c r="A489" s="17"/>
      <c r="E489" s="17"/>
      <c r="I489" s="17"/>
      <c r="Q489" s="17"/>
      <c r="R489" s="13"/>
      <c r="Z489" s="17"/>
    </row>
    <row r="490">
      <c r="A490" s="17"/>
      <c r="E490" s="17"/>
      <c r="I490" s="17"/>
      <c r="Q490" s="17"/>
      <c r="R490" s="13"/>
      <c r="Z490" s="17"/>
    </row>
    <row r="491">
      <c r="A491" s="17"/>
      <c r="E491" s="17"/>
      <c r="I491" s="17"/>
      <c r="Q491" s="17"/>
      <c r="R491" s="13"/>
      <c r="Z491" s="17"/>
    </row>
    <row r="492">
      <c r="A492" s="17"/>
      <c r="E492" s="17"/>
      <c r="I492" s="17"/>
      <c r="Q492" s="17"/>
      <c r="R492" s="13"/>
      <c r="Z492" s="17"/>
    </row>
    <row r="493">
      <c r="A493" s="17"/>
      <c r="E493" s="17"/>
      <c r="I493" s="17"/>
      <c r="Q493" s="17"/>
      <c r="R493" s="13"/>
      <c r="Z493" s="17"/>
    </row>
    <row r="494">
      <c r="A494" s="17"/>
      <c r="E494" s="17"/>
      <c r="I494" s="17"/>
      <c r="Q494" s="17"/>
      <c r="R494" s="13"/>
      <c r="Z494" s="17"/>
    </row>
    <row r="495">
      <c r="A495" s="17"/>
      <c r="E495" s="17"/>
      <c r="I495" s="17"/>
      <c r="Q495" s="17"/>
      <c r="R495" s="13"/>
      <c r="Z495" s="17"/>
    </row>
    <row r="496">
      <c r="A496" s="17"/>
      <c r="E496" s="17"/>
      <c r="I496" s="17"/>
      <c r="Q496" s="17"/>
      <c r="R496" s="13"/>
      <c r="Z496" s="17"/>
    </row>
    <row r="497">
      <c r="A497" s="17"/>
      <c r="E497" s="17"/>
      <c r="I497" s="17"/>
      <c r="Q497" s="17"/>
      <c r="R497" s="13"/>
      <c r="Z497" s="17"/>
    </row>
    <row r="498">
      <c r="A498" s="17"/>
      <c r="E498" s="17"/>
      <c r="I498" s="17"/>
      <c r="Q498" s="17"/>
      <c r="R498" s="13"/>
      <c r="Z498" s="17"/>
    </row>
    <row r="499">
      <c r="A499" s="17"/>
      <c r="E499" s="17"/>
      <c r="I499" s="17"/>
      <c r="Q499" s="17"/>
      <c r="R499" s="13"/>
      <c r="Z499" s="17"/>
    </row>
    <row r="500">
      <c r="A500" s="17"/>
      <c r="E500" s="17"/>
      <c r="I500" s="17"/>
      <c r="Q500" s="17"/>
      <c r="R500" s="13"/>
      <c r="Z500" s="17"/>
    </row>
    <row r="501">
      <c r="A501" s="17"/>
      <c r="E501" s="17"/>
      <c r="I501" s="17"/>
      <c r="Q501" s="17"/>
      <c r="R501" s="13"/>
      <c r="Z501" s="17"/>
    </row>
    <row r="502">
      <c r="A502" s="17"/>
      <c r="E502" s="17"/>
      <c r="I502" s="17"/>
      <c r="Q502" s="17"/>
      <c r="R502" s="13"/>
      <c r="Z502" s="17"/>
    </row>
    <row r="503">
      <c r="A503" s="17"/>
      <c r="E503" s="17"/>
      <c r="I503" s="17"/>
      <c r="Q503" s="17"/>
      <c r="R503" s="13"/>
      <c r="Z503" s="17"/>
    </row>
    <row r="504">
      <c r="A504" s="17"/>
      <c r="E504" s="17"/>
      <c r="I504" s="17"/>
      <c r="Q504" s="17"/>
      <c r="R504" s="13"/>
      <c r="Z504" s="17"/>
    </row>
    <row r="505">
      <c r="A505" s="17"/>
      <c r="E505" s="17"/>
      <c r="I505" s="17"/>
      <c r="Q505" s="17"/>
      <c r="R505" s="13"/>
      <c r="Z505" s="17"/>
    </row>
    <row r="506">
      <c r="A506" s="17"/>
      <c r="E506" s="17"/>
      <c r="I506" s="17"/>
      <c r="Q506" s="17"/>
      <c r="R506" s="13"/>
      <c r="Z506" s="17"/>
    </row>
    <row r="507">
      <c r="A507" s="17"/>
      <c r="E507" s="17"/>
      <c r="I507" s="17"/>
      <c r="Q507" s="17"/>
      <c r="R507" s="13"/>
      <c r="Z507" s="17"/>
    </row>
    <row r="508">
      <c r="A508" s="17"/>
      <c r="E508" s="17"/>
      <c r="I508" s="17"/>
      <c r="Q508" s="17"/>
      <c r="R508" s="13"/>
      <c r="Z508" s="17"/>
    </row>
    <row r="509">
      <c r="A509" s="17"/>
      <c r="E509" s="17"/>
      <c r="I509" s="17"/>
      <c r="Q509" s="17"/>
      <c r="R509" s="13"/>
      <c r="Z509" s="17"/>
    </row>
    <row r="510">
      <c r="A510" s="17"/>
      <c r="E510" s="17"/>
      <c r="I510" s="17"/>
      <c r="Q510" s="17"/>
      <c r="R510" s="13"/>
      <c r="Z510" s="17"/>
    </row>
    <row r="511">
      <c r="A511" s="17"/>
      <c r="E511" s="17"/>
      <c r="I511" s="17"/>
      <c r="Q511" s="17"/>
      <c r="R511" s="13"/>
      <c r="Z511" s="17"/>
    </row>
    <row r="512">
      <c r="A512" s="17"/>
      <c r="E512" s="17"/>
      <c r="I512" s="17"/>
      <c r="Q512" s="17"/>
      <c r="R512" s="13"/>
      <c r="Z512" s="17"/>
    </row>
    <row r="513">
      <c r="A513" s="17"/>
      <c r="E513" s="17"/>
      <c r="I513" s="17"/>
      <c r="Q513" s="17"/>
      <c r="R513" s="13"/>
      <c r="Z513" s="17"/>
    </row>
    <row r="514">
      <c r="A514" s="17"/>
      <c r="E514" s="17"/>
      <c r="I514" s="17"/>
      <c r="Q514" s="17"/>
      <c r="R514" s="13"/>
      <c r="Z514" s="17"/>
    </row>
    <row r="515">
      <c r="A515" s="17"/>
      <c r="E515" s="17"/>
      <c r="I515" s="17"/>
      <c r="Q515" s="17"/>
      <c r="R515" s="13"/>
      <c r="Z515" s="17"/>
    </row>
    <row r="516">
      <c r="A516" s="17"/>
      <c r="E516" s="17"/>
      <c r="I516" s="17"/>
      <c r="Q516" s="17"/>
      <c r="R516" s="13"/>
      <c r="Z516" s="17"/>
    </row>
    <row r="517">
      <c r="A517" s="17"/>
      <c r="E517" s="17"/>
      <c r="I517" s="17"/>
      <c r="Q517" s="17"/>
      <c r="R517" s="13"/>
      <c r="Z517" s="17"/>
    </row>
    <row r="518">
      <c r="A518" s="17"/>
      <c r="E518" s="17"/>
      <c r="I518" s="17"/>
      <c r="Q518" s="17"/>
      <c r="R518" s="13"/>
      <c r="Z518" s="17"/>
    </row>
    <row r="519">
      <c r="A519" s="17"/>
      <c r="E519" s="17"/>
      <c r="I519" s="17"/>
      <c r="Q519" s="17"/>
      <c r="R519" s="13"/>
      <c r="Z519" s="17"/>
    </row>
    <row r="520">
      <c r="A520" s="17"/>
      <c r="E520" s="17"/>
      <c r="I520" s="17"/>
      <c r="Q520" s="17"/>
      <c r="R520" s="13"/>
      <c r="Z520" s="17"/>
    </row>
    <row r="521">
      <c r="A521" s="17"/>
      <c r="E521" s="17"/>
      <c r="I521" s="17"/>
      <c r="Q521" s="17"/>
      <c r="R521" s="13"/>
      <c r="Z521" s="17"/>
    </row>
    <row r="522">
      <c r="A522" s="17"/>
      <c r="E522" s="17"/>
      <c r="I522" s="17"/>
      <c r="Q522" s="17"/>
      <c r="R522" s="13"/>
      <c r="Z522" s="17"/>
    </row>
    <row r="523">
      <c r="A523" s="17"/>
      <c r="E523" s="17"/>
      <c r="I523" s="17"/>
      <c r="Q523" s="17"/>
      <c r="R523" s="13"/>
      <c r="Z523" s="17"/>
    </row>
    <row r="524">
      <c r="A524" s="17"/>
      <c r="E524" s="17"/>
      <c r="I524" s="17"/>
      <c r="Q524" s="17"/>
      <c r="R524" s="13"/>
      <c r="Z524" s="17"/>
    </row>
    <row r="525">
      <c r="A525" s="17"/>
      <c r="E525" s="17"/>
      <c r="I525" s="17"/>
      <c r="Q525" s="17"/>
      <c r="R525" s="13"/>
      <c r="Z525" s="17"/>
    </row>
    <row r="526">
      <c r="A526" s="17"/>
      <c r="E526" s="17"/>
      <c r="I526" s="17"/>
      <c r="Q526" s="17"/>
      <c r="R526" s="13"/>
      <c r="Z526" s="17"/>
    </row>
    <row r="527">
      <c r="A527" s="17"/>
      <c r="E527" s="17"/>
      <c r="I527" s="17"/>
      <c r="Q527" s="17"/>
      <c r="R527" s="13"/>
      <c r="Z527" s="17"/>
    </row>
    <row r="528">
      <c r="A528" s="17"/>
      <c r="E528" s="17"/>
      <c r="I528" s="17"/>
      <c r="Q528" s="17"/>
      <c r="R528" s="13"/>
      <c r="Z528" s="17"/>
    </row>
    <row r="529">
      <c r="A529" s="17"/>
      <c r="E529" s="17"/>
      <c r="I529" s="17"/>
      <c r="Q529" s="17"/>
      <c r="R529" s="13"/>
      <c r="Z529" s="17"/>
    </row>
    <row r="530">
      <c r="A530" s="17"/>
      <c r="E530" s="17"/>
      <c r="I530" s="17"/>
      <c r="Q530" s="17"/>
      <c r="R530" s="13"/>
      <c r="Z530" s="17"/>
    </row>
    <row r="531">
      <c r="A531" s="17"/>
      <c r="E531" s="17"/>
      <c r="I531" s="17"/>
      <c r="Q531" s="17"/>
      <c r="R531" s="13"/>
      <c r="Z531" s="17"/>
    </row>
    <row r="532">
      <c r="A532" s="17"/>
      <c r="E532" s="17"/>
      <c r="I532" s="17"/>
      <c r="Q532" s="17"/>
      <c r="R532" s="13"/>
      <c r="Z532" s="17"/>
    </row>
    <row r="533">
      <c r="A533" s="17"/>
      <c r="E533" s="17"/>
      <c r="I533" s="17"/>
      <c r="Q533" s="17"/>
      <c r="R533" s="13"/>
      <c r="Z533" s="17"/>
    </row>
    <row r="534">
      <c r="A534" s="17"/>
      <c r="E534" s="17"/>
      <c r="I534" s="17"/>
      <c r="Q534" s="17"/>
      <c r="R534" s="13"/>
      <c r="Z534" s="17"/>
    </row>
    <row r="535">
      <c r="A535" s="17"/>
      <c r="E535" s="17"/>
      <c r="I535" s="17"/>
      <c r="Q535" s="17"/>
      <c r="R535" s="13"/>
      <c r="Z535" s="17"/>
    </row>
    <row r="536">
      <c r="A536" s="17"/>
      <c r="E536" s="17"/>
      <c r="I536" s="17"/>
      <c r="Q536" s="17"/>
      <c r="R536" s="13"/>
      <c r="Z536" s="17"/>
    </row>
    <row r="537">
      <c r="A537" s="17"/>
      <c r="E537" s="17"/>
      <c r="I537" s="17"/>
      <c r="Q537" s="17"/>
      <c r="R537" s="13"/>
      <c r="Z537" s="17"/>
    </row>
    <row r="538">
      <c r="A538" s="17"/>
      <c r="E538" s="17"/>
      <c r="I538" s="17"/>
      <c r="Q538" s="17"/>
      <c r="R538" s="13"/>
      <c r="Z538" s="17"/>
    </row>
    <row r="539">
      <c r="A539" s="17"/>
      <c r="E539" s="17"/>
      <c r="I539" s="17"/>
      <c r="Q539" s="17"/>
      <c r="R539" s="13"/>
      <c r="Z539" s="17"/>
    </row>
    <row r="540">
      <c r="A540" s="17"/>
      <c r="E540" s="17"/>
      <c r="I540" s="17"/>
      <c r="Q540" s="17"/>
      <c r="R540" s="13"/>
      <c r="Z540" s="17"/>
    </row>
    <row r="541">
      <c r="A541" s="17"/>
      <c r="E541" s="17"/>
      <c r="I541" s="17"/>
      <c r="Q541" s="17"/>
      <c r="R541" s="13"/>
      <c r="Z541" s="17"/>
    </row>
    <row r="542">
      <c r="A542" s="17"/>
      <c r="E542" s="17"/>
      <c r="I542" s="17"/>
      <c r="Q542" s="17"/>
      <c r="R542" s="13"/>
      <c r="Z542" s="17"/>
    </row>
    <row r="543">
      <c r="A543" s="17"/>
      <c r="E543" s="17"/>
      <c r="I543" s="17"/>
      <c r="Q543" s="17"/>
      <c r="R543" s="13"/>
      <c r="Z543" s="17"/>
    </row>
    <row r="544">
      <c r="A544" s="17"/>
      <c r="E544" s="17"/>
      <c r="I544" s="17"/>
      <c r="Q544" s="17"/>
      <c r="R544" s="13"/>
      <c r="Z544" s="17"/>
    </row>
    <row r="545">
      <c r="A545" s="17"/>
      <c r="E545" s="17"/>
      <c r="I545" s="17"/>
      <c r="Q545" s="17"/>
      <c r="R545" s="13"/>
      <c r="Z545" s="17"/>
    </row>
    <row r="546">
      <c r="A546" s="17"/>
      <c r="E546" s="17"/>
      <c r="I546" s="17"/>
      <c r="Q546" s="17"/>
      <c r="R546" s="13"/>
      <c r="Z546" s="17"/>
    </row>
    <row r="547">
      <c r="A547" s="17"/>
      <c r="E547" s="17"/>
      <c r="I547" s="17"/>
      <c r="Q547" s="17"/>
      <c r="R547" s="13"/>
      <c r="Z547" s="17"/>
    </row>
    <row r="548">
      <c r="A548" s="17"/>
      <c r="E548" s="17"/>
      <c r="I548" s="17"/>
      <c r="Q548" s="17"/>
      <c r="R548" s="13"/>
      <c r="Z548" s="17"/>
    </row>
    <row r="549">
      <c r="A549" s="17"/>
      <c r="E549" s="17"/>
      <c r="I549" s="17"/>
      <c r="Q549" s="17"/>
      <c r="R549" s="13"/>
      <c r="Z549" s="17"/>
    </row>
    <row r="550">
      <c r="A550" s="17"/>
      <c r="E550" s="17"/>
      <c r="I550" s="17"/>
      <c r="Q550" s="17"/>
      <c r="R550" s="13"/>
      <c r="Z550" s="17"/>
    </row>
    <row r="551">
      <c r="A551" s="17"/>
      <c r="E551" s="17"/>
      <c r="I551" s="17"/>
      <c r="Q551" s="17"/>
      <c r="R551" s="13"/>
      <c r="Z551" s="17"/>
    </row>
    <row r="552">
      <c r="A552" s="17"/>
      <c r="E552" s="17"/>
      <c r="I552" s="17"/>
      <c r="Q552" s="17"/>
      <c r="R552" s="13"/>
      <c r="Z552" s="17"/>
    </row>
    <row r="553">
      <c r="A553" s="17"/>
      <c r="E553" s="17"/>
      <c r="I553" s="17"/>
      <c r="Q553" s="17"/>
      <c r="R553" s="13"/>
      <c r="Z553" s="17"/>
    </row>
    <row r="554">
      <c r="A554" s="17"/>
      <c r="E554" s="17"/>
      <c r="I554" s="17"/>
      <c r="Q554" s="17"/>
      <c r="R554" s="13"/>
      <c r="Z554" s="17"/>
    </row>
    <row r="555">
      <c r="A555" s="17"/>
      <c r="E555" s="17"/>
      <c r="I555" s="17"/>
      <c r="Q555" s="17"/>
      <c r="R555" s="13"/>
      <c r="Z555" s="17"/>
    </row>
    <row r="556">
      <c r="A556" s="17"/>
      <c r="E556" s="17"/>
      <c r="I556" s="17"/>
      <c r="Q556" s="17"/>
      <c r="R556" s="13"/>
      <c r="Z556" s="17"/>
    </row>
    <row r="557">
      <c r="A557" s="17"/>
      <c r="E557" s="17"/>
      <c r="I557" s="17"/>
      <c r="Q557" s="17"/>
      <c r="R557" s="13"/>
      <c r="Z557" s="17"/>
    </row>
    <row r="558">
      <c r="A558" s="17"/>
      <c r="E558" s="17"/>
      <c r="I558" s="17"/>
      <c r="Q558" s="17"/>
      <c r="R558" s="13"/>
      <c r="Z558" s="17"/>
    </row>
    <row r="559">
      <c r="A559" s="17"/>
      <c r="E559" s="17"/>
      <c r="I559" s="17"/>
      <c r="Q559" s="17"/>
      <c r="R559" s="13"/>
      <c r="Z559" s="17"/>
    </row>
    <row r="560">
      <c r="A560" s="17"/>
      <c r="E560" s="17"/>
      <c r="I560" s="17"/>
      <c r="Q560" s="17"/>
      <c r="R560" s="13"/>
      <c r="Z560" s="17"/>
    </row>
    <row r="561">
      <c r="A561" s="17"/>
      <c r="E561" s="17"/>
      <c r="I561" s="17"/>
      <c r="Q561" s="17"/>
      <c r="R561" s="13"/>
      <c r="Z561" s="17"/>
    </row>
    <row r="562">
      <c r="A562" s="17"/>
      <c r="E562" s="17"/>
      <c r="I562" s="17"/>
      <c r="Q562" s="17"/>
      <c r="R562" s="13"/>
      <c r="Z562" s="17"/>
    </row>
    <row r="563">
      <c r="A563" s="17"/>
      <c r="E563" s="17"/>
      <c r="I563" s="17"/>
      <c r="Q563" s="17"/>
      <c r="R563" s="13"/>
      <c r="Z563" s="17"/>
    </row>
    <row r="564">
      <c r="A564" s="17"/>
      <c r="E564" s="17"/>
      <c r="I564" s="17"/>
      <c r="Q564" s="17"/>
      <c r="R564" s="13"/>
      <c r="Z564" s="17"/>
    </row>
    <row r="565">
      <c r="A565" s="17"/>
      <c r="E565" s="17"/>
      <c r="I565" s="17"/>
      <c r="Q565" s="17"/>
      <c r="R565" s="13"/>
      <c r="Z565" s="17"/>
    </row>
    <row r="566">
      <c r="A566" s="17"/>
      <c r="E566" s="17"/>
      <c r="I566" s="17"/>
      <c r="Q566" s="17"/>
      <c r="R566" s="13"/>
      <c r="Z566" s="17"/>
    </row>
    <row r="567">
      <c r="A567" s="17"/>
      <c r="E567" s="17"/>
      <c r="I567" s="17"/>
      <c r="Q567" s="17"/>
      <c r="R567" s="13"/>
      <c r="Z567" s="17"/>
    </row>
    <row r="568">
      <c r="A568" s="17"/>
      <c r="E568" s="17"/>
      <c r="I568" s="17"/>
      <c r="Q568" s="17"/>
      <c r="R568" s="13"/>
      <c r="Z568" s="17"/>
    </row>
    <row r="569">
      <c r="A569" s="17"/>
      <c r="E569" s="17"/>
      <c r="I569" s="17"/>
      <c r="Q569" s="17"/>
      <c r="R569" s="13"/>
      <c r="Z569" s="17"/>
    </row>
    <row r="570">
      <c r="A570" s="17"/>
      <c r="E570" s="17"/>
      <c r="I570" s="17"/>
      <c r="Q570" s="17"/>
      <c r="R570" s="13"/>
      <c r="Z570" s="17"/>
    </row>
    <row r="571">
      <c r="A571" s="17"/>
      <c r="E571" s="17"/>
      <c r="I571" s="17"/>
      <c r="Q571" s="17"/>
      <c r="R571" s="13"/>
      <c r="Z571" s="17"/>
    </row>
    <row r="572">
      <c r="A572" s="17"/>
      <c r="E572" s="17"/>
      <c r="I572" s="17"/>
      <c r="Q572" s="17"/>
      <c r="R572" s="13"/>
      <c r="Z572" s="17"/>
    </row>
    <row r="573">
      <c r="A573" s="17"/>
      <c r="E573" s="17"/>
      <c r="I573" s="17"/>
      <c r="Q573" s="17"/>
      <c r="R573" s="13"/>
      <c r="Z573" s="17"/>
    </row>
    <row r="574">
      <c r="A574" s="17"/>
      <c r="E574" s="17"/>
      <c r="I574" s="17"/>
      <c r="Q574" s="17"/>
      <c r="R574" s="13"/>
      <c r="Z574" s="17"/>
    </row>
    <row r="575">
      <c r="A575" s="17"/>
      <c r="E575" s="17"/>
      <c r="I575" s="17"/>
      <c r="Q575" s="17"/>
      <c r="R575" s="13"/>
      <c r="Z575" s="17"/>
    </row>
    <row r="576">
      <c r="A576" s="17"/>
      <c r="E576" s="17"/>
      <c r="I576" s="17"/>
      <c r="Q576" s="17"/>
      <c r="R576" s="13"/>
      <c r="Z576" s="17"/>
    </row>
    <row r="577">
      <c r="A577" s="17"/>
      <c r="E577" s="17"/>
      <c r="I577" s="17"/>
      <c r="Q577" s="17"/>
      <c r="R577" s="13"/>
      <c r="Z577" s="17"/>
    </row>
    <row r="578">
      <c r="A578" s="17"/>
      <c r="E578" s="17"/>
      <c r="I578" s="17"/>
      <c r="Q578" s="17"/>
      <c r="R578" s="13"/>
      <c r="Z578" s="17"/>
    </row>
    <row r="579">
      <c r="A579" s="17"/>
      <c r="E579" s="17"/>
      <c r="I579" s="17"/>
      <c r="Q579" s="17"/>
      <c r="R579" s="13"/>
      <c r="Z579" s="17"/>
    </row>
    <row r="580">
      <c r="A580" s="17"/>
      <c r="E580" s="17"/>
      <c r="I580" s="17"/>
      <c r="Q580" s="17"/>
      <c r="R580" s="13"/>
      <c r="Z580" s="17"/>
    </row>
    <row r="581">
      <c r="A581" s="17"/>
      <c r="E581" s="17"/>
      <c r="I581" s="17"/>
      <c r="Q581" s="17"/>
      <c r="R581" s="13"/>
      <c r="Z581" s="17"/>
    </row>
    <row r="582">
      <c r="A582" s="17"/>
      <c r="E582" s="17"/>
      <c r="I582" s="17"/>
      <c r="Q582" s="17"/>
      <c r="R582" s="13"/>
      <c r="Z582" s="17"/>
    </row>
    <row r="583">
      <c r="A583" s="17"/>
      <c r="E583" s="17"/>
      <c r="I583" s="17"/>
      <c r="Q583" s="17"/>
      <c r="R583" s="13"/>
      <c r="Z583" s="17"/>
    </row>
    <row r="584">
      <c r="A584" s="17"/>
      <c r="E584" s="17"/>
      <c r="I584" s="17"/>
      <c r="Q584" s="17"/>
      <c r="R584" s="13"/>
      <c r="Z584" s="17"/>
    </row>
    <row r="585">
      <c r="A585" s="17"/>
      <c r="E585" s="17"/>
      <c r="I585" s="17"/>
      <c r="Q585" s="17"/>
      <c r="R585" s="13"/>
      <c r="Z585" s="17"/>
    </row>
    <row r="586">
      <c r="A586" s="17"/>
      <c r="E586" s="17"/>
      <c r="I586" s="17"/>
      <c r="Q586" s="17"/>
      <c r="R586" s="13"/>
      <c r="Z586" s="17"/>
    </row>
    <row r="587">
      <c r="A587" s="17"/>
      <c r="E587" s="17"/>
      <c r="I587" s="17"/>
      <c r="Q587" s="17"/>
      <c r="R587" s="13"/>
      <c r="Z587" s="17"/>
    </row>
    <row r="588">
      <c r="A588" s="17"/>
      <c r="E588" s="17"/>
      <c r="I588" s="17"/>
      <c r="Q588" s="17"/>
      <c r="R588" s="13"/>
      <c r="Z588" s="17"/>
    </row>
    <row r="589">
      <c r="A589" s="17"/>
      <c r="E589" s="17"/>
      <c r="I589" s="17"/>
      <c r="Q589" s="17"/>
      <c r="R589" s="13"/>
      <c r="Z589" s="17"/>
    </row>
    <row r="590">
      <c r="A590" s="17"/>
      <c r="E590" s="17"/>
      <c r="I590" s="17"/>
      <c r="Q590" s="17"/>
      <c r="R590" s="13"/>
      <c r="Z590" s="17"/>
    </row>
    <row r="591">
      <c r="A591" s="17"/>
      <c r="E591" s="17"/>
      <c r="I591" s="17"/>
      <c r="Q591" s="17"/>
      <c r="R591" s="13"/>
      <c r="Z591" s="17"/>
    </row>
    <row r="592">
      <c r="A592" s="17"/>
      <c r="E592" s="17"/>
      <c r="I592" s="17"/>
      <c r="Q592" s="17"/>
      <c r="R592" s="13"/>
      <c r="Z592" s="17"/>
    </row>
    <row r="593">
      <c r="A593" s="17"/>
      <c r="E593" s="17"/>
      <c r="I593" s="17"/>
      <c r="Q593" s="17"/>
      <c r="R593" s="13"/>
      <c r="Z593" s="17"/>
    </row>
    <row r="594">
      <c r="A594" s="17"/>
      <c r="E594" s="17"/>
      <c r="I594" s="17"/>
      <c r="Q594" s="17"/>
      <c r="R594" s="13"/>
      <c r="Z594" s="17"/>
    </row>
    <row r="595">
      <c r="A595" s="17"/>
      <c r="E595" s="17"/>
      <c r="I595" s="17"/>
      <c r="Q595" s="17"/>
      <c r="R595" s="13"/>
      <c r="Z595" s="17"/>
    </row>
    <row r="596">
      <c r="A596" s="17"/>
      <c r="E596" s="17"/>
      <c r="I596" s="17"/>
      <c r="Q596" s="17"/>
      <c r="R596" s="13"/>
      <c r="Z596" s="17"/>
    </row>
    <row r="597">
      <c r="A597" s="17"/>
      <c r="E597" s="17"/>
      <c r="I597" s="17"/>
      <c r="Q597" s="17"/>
      <c r="R597" s="13"/>
      <c r="Z597" s="17"/>
    </row>
    <row r="598">
      <c r="A598" s="17"/>
      <c r="E598" s="17"/>
      <c r="I598" s="17"/>
      <c r="Q598" s="17"/>
      <c r="R598" s="13"/>
      <c r="Z598" s="17"/>
    </row>
    <row r="599">
      <c r="A599" s="17"/>
      <c r="E599" s="17"/>
      <c r="I599" s="17"/>
      <c r="Q599" s="17"/>
      <c r="R599" s="13"/>
      <c r="Z599" s="17"/>
    </row>
    <row r="600">
      <c r="A600" s="17"/>
      <c r="E600" s="17"/>
      <c r="I600" s="17"/>
      <c r="Q600" s="17"/>
      <c r="R600" s="13"/>
      <c r="Z600" s="17"/>
    </row>
    <row r="601">
      <c r="A601" s="17"/>
      <c r="E601" s="17"/>
      <c r="I601" s="17"/>
      <c r="Q601" s="17"/>
      <c r="R601" s="13"/>
      <c r="Z601" s="17"/>
    </row>
    <row r="602">
      <c r="A602" s="17"/>
      <c r="E602" s="17"/>
      <c r="I602" s="17"/>
      <c r="Q602" s="17"/>
      <c r="R602" s="13"/>
      <c r="Z602" s="17"/>
    </row>
    <row r="603">
      <c r="A603" s="17"/>
      <c r="E603" s="17"/>
      <c r="I603" s="17"/>
      <c r="Q603" s="17"/>
      <c r="R603" s="13"/>
      <c r="Z603" s="17"/>
    </row>
    <row r="604">
      <c r="A604" s="17"/>
      <c r="E604" s="17"/>
      <c r="I604" s="17"/>
      <c r="Q604" s="17"/>
      <c r="R604" s="13"/>
      <c r="Z604" s="17"/>
    </row>
    <row r="605">
      <c r="A605" s="17"/>
      <c r="E605" s="17"/>
      <c r="I605" s="17"/>
      <c r="Q605" s="17"/>
      <c r="R605" s="13"/>
      <c r="Z605" s="17"/>
    </row>
    <row r="606">
      <c r="A606" s="17"/>
      <c r="E606" s="17"/>
      <c r="I606" s="17"/>
      <c r="Q606" s="17"/>
      <c r="R606" s="13"/>
      <c r="Z606" s="17"/>
    </row>
    <row r="607">
      <c r="A607" s="17"/>
      <c r="E607" s="17"/>
      <c r="I607" s="17"/>
      <c r="Q607" s="17"/>
      <c r="R607" s="13"/>
      <c r="Z607" s="17"/>
    </row>
    <row r="608">
      <c r="A608" s="17"/>
      <c r="E608" s="17"/>
      <c r="I608" s="17"/>
      <c r="Q608" s="17"/>
      <c r="R608" s="13"/>
      <c r="Z608" s="17"/>
    </row>
    <row r="609">
      <c r="A609" s="17"/>
      <c r="E609" s="17"/>
      <c r="I609" s="17"/>
      <c r="Q609" s="17"/>
      <c r="R609" s="13"/>
      <c r="Z609" s="17"/>
    </row>
    <row r="610">
      <c r="A610" s="17"/>
      <c r="E610" s="17"/>
      <c r="I610" s="17"/>
      <c r="Q610" s="17"/>
      <c r="R610" s="13"/>
      <c r="Z610" s="17"/>
    </row>
    <row r="611">
      <c r="A611" s="17"/>
      <c r="E611" s="17"/>
      <c r="I611" s="17"/>
      <c r="Q611" s="17"/>
      <c r="R611" s="13"/>
      <c r="Z611" s="17"/>
    </row>
    <row r="612">
      <c r="A612" s="17"/>
      <c r="E612" s="17"/>
      <c r="I612" s="17"/>
      <c r="Q612" s="17"/>
      <c r="R612" s="13"/>
      <c r="Z612" s="17"/>
    </row>
    <row r="613">
      <c r="A613" s="17"/>
      <c r="E613" s="17"/>
      <c r="I613" s="17"/>
      <c r="Q613" s="17"/>
      <c r="R613" s="13"/>
      <c r="Z613" s="17"/>
    </row>
    <row r="614">
      <c r="A614" s="17"/>
      <c r="E614" s="17"/>
      <c r="I614" s="17"/>
      <c r="Q614" s="17"/>
      <c r="R614" s="13"/>
      <c r="Z614" s="17"/>
    </row>
    <row r="615">
      <c r="A615" s="17"/>
      <c r="E615" s="17"/>
      <c r="I615" s="17"/>
      <c r="Q615" s="17"/>
      <c r="R615" s="13"/>
      <c r="Z615" s="17"/>
    </row>
    <row r="616">
      <c r="A616" s="17"/>
      <c r="E616" s="17"/>
      <c r="I616" s="17"/>
      <c r="Q616" s="17"/>
      <c r="R616" s="13"/>
      <c r="Z616" s="17"/>
    </row>
    <row r="617">
      <c r="A617" s="17"/>
      <c r="E617" s="17"/>
      <c r="I617" s="17"/>
      <c r="Q617" s="17"/>
      <c r="R617" s="13"/>
      <c r="Z617" s="17"/>
    </row>
    <row r="618">
      <c r="A618" s="17"/>
      <c r="E618" s="17"/>
      <c r="I618" s="17"/>
      <c r="Q618" s="17"/>
      <c r="R618" s="13"/>
      <c r="Z618" s="17"/>
    </row>
    <row r="619">
      <c r="A619" s="17"/>
      <c r="E619" s="17"/>
      <c r="I619" s="17"/>
      <c r="Q619" s="17"/>
      <c r="R619" s="13"/>
      <c r="Z619" s="17"/>
    </row>
    <row r="620">
      <c r="A620" s="17"/>
      <c r="E620" s="17"/>
      <c r="I620" s="17"/>
      <c r="Q620" s="17"/>
      <c r="R620" s="13"/>
      <c r="Z620" s="17"/>
    </row>
    <row r="621">
      <c r="A621" s="17"/>
      <c r="E621" s="17"/>
      <c r="I621" s="17"/>
      <c r="Q621" s="17"/>
      <c r="R621" s="13"/>
      <c r="Z621" s="17"/>
    </row>
    <row r="622">
      <c r="A622" s="17"/>
      <c r="E622" s="17"/>
      <c r="I622" s="17"/>
      <c r="Q622" s="17"/>
      <c r="R622" s="13"/>
      <c r="Z622" s="17"/>
    </row>
    <row r="623">
      <c r="A623" s="17"/>
      <c r="E623" s="17"/>
      <c r="I623" s="17"/>
      <c r="Q623" s="17"/>
      <c r="R623" s="13"/>
      <c r="Z623" s="17"/>
    </row>
    <row r="624">
      <c r="A624" s="17"/>
      <c r="E624" s="17"/>
      <c r="I624" s="17"/>
      <c r="Q624" s="17"/>
      <c r="R624" s="13"/>
      <c r="Z624" s="17"/>
    </row>
    <row r="625">
      <c r="A625" s="17"/>
      <c r="E625" s="17"/>
      <c r="I625" s="17"/>
      <c r="Q625" s="17"/>
      <c r="R625" s="13"/>
      <c r="Z625" s="17"/>
    </row>
    <row r="626">
      <c r="A626" s="17"/>
      <c r="E626" s="17"/>
      <c r="I626" s="17"/>
      <c r="Q626" s="17"/>
      <c r="R626" s="13"/>
      <c r="Z626" s="17"/>
    </row>
    <row r="627">
      <c r="A627" s="17"/>
      <c r="E627" s="17"/>
      <c r="I627" s="17"/>
      <c r="Q627" s="17"/>
      <c r="R627" s="13"/>
      <c r="Z627" s="17"/>
    </row>
    <row r="628">
      <c r="A628" s="17"/>
      <c r="E628" s="17"/>
      <c r="I628" s="17"/>
      <c r="Q628" s="17"/>
      <c r="R628" s="13"/>
      <c r="Z628" s="17"/>
    </row>
    <row r="629">
      <c r="A629" s="17"/>
      <c r="E629" s="17"/>
      <c r="I629" s="17"/>
      <c r="Q629" s="17"/>
      <c r="R629" s="13"/>
      <c r="Z629" s="17"/>
    </row>
    <row r="630">
      <c r="A630" s="17"/>
      <c r="E630" s="17"/>
      <c r="I630" s="17"/>
      <c r="Q630" s="17"/>
      <c r="R630" s="13"/>
      <c r="Z630" s="17"/>
    </row>
    <row r="631">
      <c r="A631" s="17"/>
      <c r="E631" s="17"/>
      <c r="I631" s="17"/>
      <c r="Q631" s="17"/>
      <c r="R631" s="13"/>
      <c r="Z631" s="17"/>
    </row>
    <row r="632">
      <c r="A632" s="17"/>
      <c r="E632" s="17"/>
      <c r="I632" s="17"/>
      <c r="Q632" s="17"/>
      <c r="R632" s="13"/>
      <c r="Z632" s="17"/>
    </row>
    <row r="633">
      <c r="A633" s="17"/>
      <c r="E633" s="17"/>
      <c r="I633" s="17"/>
      <c r="Q633" s="17"/>
      <c r="R633" s="13"/>
      <c r="Z633" s="17"/>
    </row>
    <row r="634">
      <c r="A634" s="17"/>
      <c r="E634" s="17"/>
      <c r="I634" s="17"/>
      <c r="Q634" s="17"/>
      <c r="R634" s="13"/>
      <c r="Z634" s="17"/>
    </row>
    <row r="635">
      <c r="A635" s="17"/>
      <c r="E635" s="17"/>
      <c r="I635" s="17"/>
      <c r="Q635" s="17"/>
      <c r="R635" s="13"/>
      <c r="Z635" s="17"/>
    </row>
    <row r="636">
      <c r="A636" s="17"/>
      <c r="E636" s="17"/>
      <c r="I636" s="17"/>
      <c r="Q636" s="17"/>
      <c r="R636" s="13"/>
      <c r="Z636" s="17"/>
    </row>
    <row r="637">
      <c r="A637" s="17"/>
      <c r="E637" s="17"/>
      <c r="I637" s="17"/>
      <c r="Q637" s="17"/>
      <c r="R637" s="13"/>
      <c r="Z637" s="17"/>
    </row>
    <row r="638">
      <c r="A638" s="17"/>
      <c r="E638" s="17"/>
      <c r="I638" s="17"/>
      <c r="Q638" s="17"/>
      <c r="R638" s="13"/>
      <c r="Z638" s="17"/>
    </row>
    <row r="639">
      <c r="A639" s="17"/>
      <c r="E639" s="17"/>
      <c r="I639" s="17"/>
      <c r="Q639" s="17"/>
      <c r="R639" s="13"/>
      <c r="Z639" s="17"/>
    </row>
    <row r="640">
      <c r="A640" s="17"/>
      <c r="E640" s="17"/>
      <c r="I640" s="17"/>
      <c r="Q640" s="17"/>
      <c r="R640" s="13"/>
      <c r="Z640" s="17"/>
    </row>
    <row r="641">
      <c r="A641" s="17"/>
      <c r="E641" s="17"/>
      <c r="I641" s="17"/>
      <c r="Q641" s="17"/>
      <c r="R641" s="13"/>
      <c r="Z641" s="17"/>
    </row>
    <row r="642">
      <c r="A642" s="17"/>
      <c r="E642" s="17"/>
      <c r="I642" s="17"/>
      <c r="Q642" s="17"/>
      <c r="R642" s="13"/>
      <c r="Z642" s="17"/>
    </row>
    <row r="643">
      <c r="A643" s="17"/>
      <c r="E643" s="17"/>
      <c r="I643" s="17"/>
      <c r="Q643" s="17"/>
      <c r="R643" s="13"/>
      <c r="Z643" s="17"/>
    </row>
    <row r="644">
      <c r="A644" s="17"/>
      <c r="E644" s="17"/>
      <c r="I644" s="17"/>
      <c r="Q644" s="17"/>
      <c r="R644" s="13"/>
      <c r="Z644" s="17"/>
    </row>
    <row r="645">
      <c r="A645" s="17"/>
      <c r="E645" s="17"/>
      <c r="I645" s="17"/>
      <c r="Q645" s="17"/>
      <c r="R645" s="13"/>
      <c r="Z645" s="17"/>
    </row>
    <row r="646">
      <c r="A646" s="17"/>
      <c r="E646" s="17"/>
      <c r="I646" s="17"/>
      <c r="Q646" s="17"/>
      <c r="R646" s="13"/>
      <c r="Z646" s="17"/>
    </row>
    <row r="647">
      <c r="A647" s="17"/>
      <c r="E647" s="17"/>
      <c r="I647" s="17"/>
      <c r="Q647" s="17"/>
      <c r="R647" s="13"/>
      <c r="Z647" s="17"/>
    </row>
    <row r="648">
      <c r="A648" s="17"/>
      <c r="E648" s="17"/>
      <c r="I648" s="17"/>
      <c r="Q648" s="17"/>
      <c r="R648" s="13"/>
      <c r="Z648" s="17"/>
    </row>
    <row r="649">
      <c r="A649" s="17"/>
      <c r="E649" s="17"/>
      <c r="I649" s="17"/>
      <c r="Q649" s="17"/>
      <c r="R649" s="13"/>
      <c r="Z649" s="17"/>
    </row>
    <row r="650">
      <c r="A650" s="17"/>
      <c r="E650" s="17"/>
      <c r="I650" s="17"/>
      <c r="Q650" s="17"/>
      <c r="R650" s="13"/>
      <c r="Z650" s="17"/>
    </row>
    <row r="651">
      <c r="A651" s="17"/>
      <c r="E651" s="17"/>
      <c r="I651" s="17"/>
      <c r="Q651" s="17"/>
      <c r="R651" s="13"/>
      <c r="Z651" s="17"/>
    </row>
    <row r="652">
      <c r="A652" s="17"/>
      <c r="E652" s="17"/>
      <c r="I652" s="17"/>
      <c r="Q652" s="17"/>
      <c r="R652" s="13"/>
      <c r="Z652" s="17"/>
    </row>
    <row r="653">
      <c r="A653" s="17"/>
      <c r="E653" s="17"/>
      <c r="I653" s="17"/>
      <c r="Q653" s="17"/>
      <c r="R653" s="13"/>
      <c r="Z653" s="17"/>
    </row>
    <row r="654">
      <c r="A654" s="17"/>
      <c r="E654" s="17"/>
      <c r="I654" s="17"/>
      <c r="Q654" s="17"/>
      <c r="R654" s="13"/>
      <c r="Z654" s="17"/>
    </row>
    <row r="655">
      <c r="A655" s="17"/>
      <c r="E655" s="17"/>
      <c r="I655" s="17"/>
      <c r="Q655" s="17"/>
      <c r="R655" s="13"/>
      <c r="Z655" s="17"/>
    </row>
    <row r="656">
      <c r="A656" s="17"/>
      <c r="E656" s="17"/>
      <c r="I656" s="17"/>
      <c r="Q656" s="17"/>
      <c r="R656" s="13"/>
      <c r="Z656" s="17"/>
    </row>
    <row r="657">
      <c r="A657" s="17"/>
      <c r="E657" s="17"/>
      <c r="I657" s="17"/>
      <c r="Q657" s="17"/>
      <c r="R657" s="13"/>
      <c r="Z657" s="17"/>
    </row>
    <row r="658">
      <c r="A658" s="17"/>
      <c r="E658" s="17"/>
      <c r="I658" s="17"/>
      <c r="Q658" s="17"/>
      <c r="R658" s="13"/>
      <c r="Z658" s="17"/>
    </row>
    <row r="659">
      <c r="A659" s="17"/>
      <c r="E659" s="17"/>
      <c r="I659" s="17"/>
      <c r="Q659" s="17"/>
      <c r="R659" s="13"/>
      <c r="Z659" s="17"/>
    </row>
    <row r="660">
      <c r="A660" s="17"/>
      <c r="E660" s="17"/>
      <c r="I660" s="17"/>
      <c r="Q660" s="17"/>
      <c r="R660" s="13"/>
      <c r="Z660" s="17"/>
    </row>
    <row r="661">
      <c r="A661" s="17"/>
      <c r="E661" s="17"/>
      <c r="I661" s="17"/>
      <c r="Q661" s="17"/>
      <c r="R661" s="13"/>
      <c r="Z661" s="17"/>
    </row>
    <row r="662">
      <c r="A662" s="17"/>
      <c r="E662" s="17"/>
      <c r="I662" s="17"/>
      <c r="Q662" s="17"/>
      <c r="R662" s="13"/>
      <c r="Z662" s="17"/>
    </row>
    <row r="663">
      <c r="A663" s="17"/>
      <c r="E663" s="17"/>
      <c r="I663" s="17"/>
      <c r="Q663" s="17"/>
      <c r="R663" s="13"/>
      <c r="Z663" s="17"/>
    </row>
    <row r="664">
      <c r="A664" s="17"/>
      <c r="E664" s="17"/>
      <c r="I664" s="17"/>
      <c r="Q664" s="17"/>
      <c r="R664" s="13"/>
      <c r="Z664" s="17"/>
    </row>
    <row r="665">
      <c r="A665" s="17"/>
      <c r="E665" s="17"/>
      <c r="I665" s="17"/>
      <c r="Q665" s="17"/>
      <c r="R665" s="13"/>
      <c r="Z665" s="17"/>
    </row>
    <row r="666">
      <c r="A666" s="17"/>
      <c r="E666" s="17"/>
      <c r="I666" s="17"/>
      <c r="Q666" s="17"/>
      <c r="R666" s="13"/>
      <c r="Z666" s="17"/>
    </row>
    <row r="667">
      <c r="A667" s="17"/>
      <c r="E667" s="17"/>
      <c r="I667" s="17"/>
      <c r="Q667" s="17"/>
      <c r="R667" s="13"/>
      <c r="Z667" s="17"/>
    </row>
    <row r="668">
      <c r="A668" s="17"/>
      <c r="E668" s="17"/>
      <c r="I668" s="17"/>
      <c r="Q668" s="17"/>
      <c r="R668" s="13"/>
      <c r="Z668" s="17"/>
    </row>
    <row r="669">
      <c r="A669" s="17"/>
      <c r="E669" s="17"/>
      <c r="I669" s="17"/>
      <c r="Q669" s="17"/>
      <c r="R669" s="13"/>
      <c r="Z669" s="17"/>
    </row>
    <row r="670">
      <c r="A670" s="17"/>
      <c r="E670" s="17"/>
      <c r="I670" s="17"/>
      <c r="Q670" s="17"/>
      <c r="R670" s="13"/>
      <c r="Z670" s="17"/>
    </row>
    <row r="671">
      <c r="A671" s="17"/>
      <c r="E671" s="17"/>
      <c r="I671" s="17"/>
      <c r="Q671" s="17"/>
      <c r="R671" s="13"/>
      <c r="Z671" s="17"/>
    </row>
    <row r="672">
      <c r="A672" s="17"/>
      <c r="E672" s="17"/>
      <c r="I672" s="17"/>
      <c r="Q672" s="17"/>
      <c r="R672" s="13"/>
      <c r="Z672" s="17"/>
    </row>
    <row r="673">
      <c r="A673" s="17"/>
      <c r="E673" s="17"/>
      <c r="I673" s="17"/>
      <c r="Q673" s="17"/>
      <c r="R673" s="13"/>
      <c r="Z673" s="17"/>
    </row>
    <row r="674">
      <c r="A674" s="17"/>
      <c r="E674" s="17"/>
      <c r="I674" s="17"/>
      <c r="Q674" s="17"/>
      <c r="R674" s="13"/>
      <c r="Z674" s="17"/>
    </row>
    <row r="675">
      <c r="A675" s="17"/>
      <c r="E675" s="17"/>
      <c r="I675" s="17"/>
      <c r="Q675" s="17"/>
      <c r="R675" s="13"/>
      <c r="Z675" s="17"/>
    </row>
    <row r="676">
      <c r="A676" s="17"/>
      <c r="E676" s="17"/>
      <c r="I676" s="17"/>
      <c r="Q676" s="17"/>
      <c r="R676" s="13"/>
      <c r="Z676" s="17"/>
    </row>
    <row r="677">
      <c r="A677" s="17"/>
      <c r="E677" s="17"/>
      <c r="I677" s="17"/>
      <c r="Q677" s="17"/>
      <c r="R677" s="13"/>
      <c r="Z677" s="17"/>
    </row>
    <row r="678">
      <c r="A678" s="17"/>
      <c r="E678" s="17"/>
      <c r="I678" s="17"/>
      <c r="Q678" s="17"/>
      <c r="R678" s="13"/>
      <c r="Z678" s="17"/>
    </row>
    <row r="679">
      <c r="A679" s="17"/>
      <c r="E679" s="17"/>
      <c r="I679" s="17"/>
      <c r="Q679" s="17"/>
      <c r="R679" s="13"/>
      <c r="Z679" s="17"/>
    </row>
    <row r="680">
      <c r="A680" s="17"/>
      <c r="E680" s="17"/>
      <c r="I680" s="17"/>
      <c r="Q680" s="17"/>
      <c r="R680" s="13"/>
      <c r="Z680" s="17"/>
    </row>
    <row r="681">
      <c r="A681" s="17"/>
      <c r="E681" s="17"/>
      <c r="I681" s="17"/>
      <c r="Q681" s="17"/>
      <c r="R681" s="13"/>
      <c r="Z681" s="17"/>
    </row>
    <row r="682">
      <c r="A682" s="17"/>
      <c r="E682" s="17"/>
      <c r="I682" s="17"/>
      <c r="Q682" s="17"/>
      <c r="R682" s="13"/>
      <c r="Z682" s="17"/>
    </row>
    <row r="683">
      <c r="A683" s="17"/>
      <c r="E683" s="17"/>
      <c r="I683" s="17"/>
      <c r="Q683" s="17"/>
      <c r="R683" s="13"/>
      <c r="Z683" s="17"/>
    </row>
    <row r="684">
      <c r="A684" s="17"/>
      <c r="E684" s="17"/>
      <c r="I684" s="17"/>
      <c r="Q684" s="17"/>
      <c r="R684" s="13"/>
      <c r="Z684" s="17"/>
    </row>
    <row r="685">
      <c r="A685" s="17"/>
      <c r="E685" s="17"/>
      <c r="I685" s="17"/>
      <c r="Q685" s="17"/>
      <c r="R685" s="13"/>
      <c r="Z685" s="17"/>
    </row>
    <row r="686">
      <c r="A686" s="17"/>
      <c r="E686" s="17"/>
      <c r="I686" s="17"/>
      <c r="Q686" s="17"/>
      <c r="R686" s="13"/>
      <c r="Z686" s="17"/>
    </row>
    <row r="687">
      <c r="A687" s="17"/>
      <c r="E687" s="17"/>
      <c r="I687" s="17"/>
      <c r="Q687" s="17"/>
      <c r="R687" s="13"/>
      <c r="Z687" s="17"/>
    </row>
    <row r="688">
      <c r="A688" s="17"/>
      <c r="E688" s="17"/>
      <c r="I688" s="17"/>
      <c r="Q688" s="17"/>
      <c r="R688" s="13"/>
      <c r="Z688" s="17"/>
    </row>
    <row r="689">
      <c r="A689" s="17"/>
      <c r="E689" s="17"/>
      <c r="I689" s="17"/>
      <c r="Q689" s="17"/>
      <c r="R689" s="13"/>
      <c r="Z689" s="17"/>
    </row>
    <row r="690">
      <c r="A690" s="17"/>
      <c r="E690" s="17"/>
      <c r="I690" s="17"/>
      <c r="Q690" s="17"/>
      <c r="R690" s="13"/>
      <c r="Z690" s="17"/>
    </row>
    <row r="691">
      <c r="A691" s="17"/>
      <c r="E691" s="17"/>
      <c r="I691" s="17"/>
      <c r="Q691" s="17"/>
      <c r="R691" s="13"/>
      <c r="Z691" s="17"/>
    </row>
    <row r="692">
      <c r="A692" s="17"/>
      <c r="E692" s="17"/>
      <c r="I692" s="17"/>
      <c r="Q692" s="17"/>
      <c r="R692" s="13"/>
      <c r="Z692" s="17"/>
    </row>
    <row r="693">
      <c r="A693" s="17"/>
      <c r="E693" s="17"/>
      <c r="I693" s="17"/>
      <c r="Q693" s="17"/>
      <c r="R693" s="13"/>
      <c r="Z693" s="17"/>
    </row>
    <row r="694">
      <c r="A694" s="17"/>
      <c r="E694" s="17"/>
      <c r="I694" s="17"/>
      <c r="Q694" s="17"/>
      <c r="R694" s="13"/>
      <c r="Z694" s="17"/>
    </row>
    <row r="695">
      <c r="A695" s="17"/>
      <c r="E695" s="17"/>
      <c r="I695" s="17"/>
      <c r="Q695" s="17"/>
      <c r="R695" s="13"/>
      <c r="Z695" s="17"/>
    </row>
    <row r="696">
      <c r="A696" s="17"/>
      <c r="E696" s="17"/>
      <c r="I696" s="17"/>
      <c r="Q696" s="17"/>
      <c r="R696" s="13"/>
      <c r="Z696" s="17"/>
    </row>
    <row r="697">
      <c r="A697" s="17"/>
      <c r="E697" s="17"/>
      <c r="I697" s="17"/>
      <c r="Q697" s="17"/>
      <c r="R697" s="13"/>
      <c r="Z697" s="17"/>
    </row>
    <row r="698">
      <c r="A698" s="17"/>
      <c r="E698" s="17"/>
      <c r="I698" s="17"/>
      <c r="Q698" s="17"/>
      <c r="R698" s="13"/>
      <c r="Z698" s="17"/>
    </row>
    <row r="699">
      <c r="A699" s="17"/>
      <c r="E699" s="17"/>
      <c r="I699" s="17"/>
      <c r="Q699" s="17"/>
      <c r="R699" s="13"/>
      <c r="Z699" s="17"/>
    </row>
    <row r="700">
      <c r="A700" s="17"/>
      <c r="E700" s="17"/>
      <c r="I700" s="17"/>
      <c r="Q700" s="17"/>
      <c r="R700" s="13"/>
      <c r="Z700" s="17"/>
    </row>
    <row r="701">
      <c r="A701" s="17"/>
      <c r="E701" s="17"/>
      <c r="I701" s="17"/>
      <c r="Q701" s="17"/>
      <c r="R701" s="13"/>
      <c r="Z701" s="17"/>
    </row>
    <row r="702">
      <c r="A702" s="17"/>
      <c r="E702" s="17"/>
      <c r="I702" s="17"/>
      <c r="Q702" s="17"/>
      <c r="R702" s="13"/>
      <c r="Z702" s="17"/>
    </row>
    <row r="703">
      <c r="A703" s="17"/>
      <c r="E703" s="17"/>
      <c r="I703" s="17"/>
      <c r="Q703" s="17"/>
      <c r="R703" s="13"/>
      <c r="Z703" s="17"/>
    </row>
    <row r="704">
      <c r="A704" s="17"/>
      <c r="E704" s="17"/>
      <c r="I704" s="17"/>
      <c r="Q704" s="17"/>
      <c r="R704" s="13"/>
      <c r="Z704" s="17"/>
    </row>
    <row r="705">
      <c r="A705" s="17"/>
      <c r="E705" s="17"/>
      <c r="I705" s="17"/>
      <c r="Q705" s="17"/>
      <c r="R705" s="13"/>
      <c r="Z705" s="17"/>
    </row>
    <row r="706">
      <c r="A706" s="17"/>
      <c r="E706" s="17"/>
      <c r="I706" s="17"/>
      <c r="Q706" s="17"/>
      <c r="R706" s="13"/>
      <c r="Z706" s="17"/>
    </row>
    <row r="707">
      <c r="A707" s="17"/>
      <c r="E707" s="17"/>
      <c r="I707" s="17"/>
      <c r="Q707" s="17"/>
      <c r="R707" s="13"/>
      <c r="Z707" s="17"/>
    </row>
    <row r="708">
      <c r="A708" s="17"/>
      <c r="E708" s="17"/>
      <c r="I708" s="17"/>
      <c r="Q708" s="17"/>
      <c r="R708" s="13"/>
      <c r="Z708" s="17"/>
    </row>
    <row r="709">
      <c r="A709" s="17"/>
      <c r="E709" s="17"/>
      <c r="I709" s="17"/>
      <c r="Q709" s="17"/>
      <c r="R709" s="13"/>
      <c r="Z709" s="17"/>
    </row>
    <row r="710">
      <c r="A710" s="17"/>
      <c r="E710" s="17"/>
      <c r="I710" s="17"/>
      <c r="Q710" s="17"/>
      <c r="R710" s="13"/>
      <c r="Z710" s="17"/>
    </row>
    <row r="711">
      <c r="A711" s="17"/>
      <c r="E711" s="17"/>
      <c r="I711" s="17"/>
      <c r="Q711" s="17"/>
      <c r="R711" s="13"/>
      <c r="Z711" s="17"/>
    </row>
    <row r="712">
      <c r="A712" s="17"/>
      <c r="E712" s="17"/>
      <c r="I712" s="17"/>
      <c r="Q712" s="17"/>
      <c r="R712" s="13"/>
      <c r="Z712" s="17"/>
    </row>
    <row r="713">
      <c r="A713" s="17"/>
      <c r="E713" s="17"/>
      <c r="I713" s="17"/>
      <c r="Q713" s="17"/>
      <c r="R713" s="13"/>
      <c r="Z713" s="17"/>
    </row>
    <row r="714">
      <c r="A714" s="17"/>
      <c r="E714" s="17"/>
      <c r="I714" s="17"/>
      <c r="Q714" s="17"/>
      <c r="R714" s="13"/>
      <c r="Z714" s="17"/>
    </row>
    <row r="715">
      <c r="A715" s="17"/>
      <c r="E715" s="17"/>
      <c r="I715" s="17"/>
      <c r="Q715" s="17"/>
      <c r="R715" s="13"/>
      <c r="Z715" s="17"/>
    </row>
    <row r="716">
      <c r="A716" s="17"/>
      <c r="E716" s="17"/>
      <c r="I716" s="17"/>
      <c r="Q716" s="17"/>
      <c r="R716" s="13"/>
      <c r="Z716" s="17"/>
    </row>
    <row r="717">
      <c r="A717" s="17"/>
      <c r="E717" s="17"/>
      <c r="I717" s="17"/>
      <c r="Q717" s="17"/>
      <c r="R717" s="13"/>
      <c r="Z717" s="17"/>
    </row>
    <row r="718">
      <c r="A718" s="17"/>
      <c r="E718" s="17"/>
      <c r="I718" s="17"/>
      <c r="Q718" s="17"/>
      <c r="R718" s="13"/>
      <c r="Z718" s="17"/>
    </row>
    <row r="719">
      <c r="A719" s="17"/>
      <c r="E719" s="17"/>
      <c r="I719" s="17"/>
      <c r="Q719" s="17"/>
      <c r="R719" s="13"/>
      <c r="Z719" s="17"/>
    </row>
    <row r="720">
      <c r="A720" s="17"/>
      <c r="E720" s="17"/>
      <c r="I720" s="17"/>
      <c r="Q720" s="17"/>
      <c r="R720" s="13"/>
      <c r="Z720" s="17"/>
    </row>
    <row r="721">
      <c r="A721" s="17"/>
      <c r="E721" s="17"/>
      <c r="I721" s="17"/>
      <c r="Q721" s="17"/>
      <c r="R721" s="13"/>
      <c r="Z721" s="17"/>
    </row>
    <row r="722">
      <c r="A722" s="17"/>
      <c r="E722" s="17"/>
      <c r="I722" s="17"/>
      <c r="Q722" s="17"/>
      <c r="R722" s="13"/>
      <c r="Z722" s="17"/>
    </row>
    <row r="723">
      <c r="A723" s="17"/>
      <c r="E723" s="17"/>
      <c r="I723" s="17"/>
      <c r="Q723" s="17"/>
      <c r="R723" s="13"/>
      <c r="Z723" s="17"/>
    </row>
    <row r="724">
      <c r="A724" s="17"/>
      <c r="E724" s="17"/>
      <c r="I724" s="17"/>
      <c r="Q724" s="17"/>
      <c r="R724" s="13"/>
      <c r="Z724" s="17"/>
    </row>
    <row r="725">
      <c r="A725" s="17"/>
      <c r="E725" s="17"/>
      <c r="I725" s="17"/>
      <c r="Q725" s="17"/>
      <c r="R725" s="13"/>
      <c r="Z725" s="17"/>
    </row>
    <row r="726">
      <c r="A726" s="17"/>
      <c r="E726" s="17"/>
      <c r="I726" s="17"/>
      <c r="Q726" s="17"/>
      <c r="R726" s="13"/>
      <c r="Z726" s="17"/>
    </row>
    <row r="727">
      <c r="A727" s="17"/>
      <c r="E727" s="17"/>
      <c r="I727" s="17"/>
      <c r="Q727" s="17"/>
      <c r="R727" s="13"/>
      <c r="Z727" s="17"/>
    </row>
    <row r="728">
      <c r="A728" s="17"/>
      <c r="E728" s="17"/>
      <c r="I728" s="17"/>
      <c r="Q728" s="17"/>
      <c r="R728" s="13"/>
      <c r="Z728" s="17"/>
    </row>
    <row r="729">
      <c r="A729" s="17"/>
      <c r="E729" s="17"/>
      <c r="I729" s="17"/>
      <c r="Q729" s="17"/>
      <c r="R729" s="13"/>
      <c r="Z729" s="17"/>
    </row>
    <row r="730">
      <c r="A730" s="17"/>
      <c r="E730" s="17"/>
      <c r="I730" s="17"/>
      <c r="Q730" s="17"/>
      <c r="R730" s="13"/>
      <c r="Z730" s="17"/>
    </row>
    <row r="731">
      <c r="A731" s="17"/>
      <c r="E731" s="17"/>
      <c r="I731" s="17"/>
      <c r="Q731" s="17"/>
      <c r="R731" s="13"/>
      <c r="Z731" s="17"/>
    </row>
    <row r="732">
      <c r="A732" s="17"/>
      <c r="E732" s="17"/>
      <c r="I732" s="17"/>
      <c r="Q732" s="17"/>
      <c r="R732" s="13"/>
      <c r="Z732" s="17"/>
    </row>
    <row r="733">
      <c r="A733" s="17"/>
      <c r="E733" s="17"/>
      <c r="I733" s="17"/>
      <c r="Q733" s="17"/>
      <c r="R733" s="13"/>
      <c r="Z733" s="17"/>
    </row>
    <row r="734">
      <c r="A734" s="17"/>
      <c r="E734" s="17"/>
      <c r="I734" s="17"/>
      <c r="Q734" s="17"/>
      <c r="R734" s="13"/>
      <c r="Z734" s="17"/>
    </row>
    <row r="735">
      <c r="A735" s="17"/>
      <c r="E735" s="17"/>
      <c r="I735" s="17"/>
      <c r="Q735" s="17"/>
      <c r="R735" s="13"/>
      <c r="Z735" s="17"/>
    </row>
    <row r="736">
      <c r="A736" s="17"/>
      <c r="E736" s="17"/>
      <c r="I736" s="17"/>
      <c r="Q736" s="17"/>
      <c r="R736" s="13"/>
      <c r="Z736" s="17"/>
    </row>
    <row r="737">
      <c r="A737" s="17"/>
      <c r="E737" s="17"/>
      <c r="I737" s="17"/>
      <c r="Q737" s="17"/>
      <c r="R737" s="13"/>
      <c r="Z737" s="17"/>
    </row>
    <row r="738">
      <c r="A738" s="17"/>
      <c r="E738" s="17"/>
      <c r="I738" s="17"/>
      <c r="Q738" s="17"/>
      <c r="R738" s="13"/>
      <c r="Z738" s="17"/>
    </row>
    <row r="739">
      <c r="A739" s="17"/>
      <c r="E739" s="17"/>
      <c r="I739" s="17"/>
      <c r="Q739" s="17"/>
      <c r="R739" s="13"/>
      <c r="Z739" s="17"/>
    </row>
    <row r="740">
      <c r="A740" s="17"/>
      <c r="E740" s="17"/>
      <c r="I740" s="17"/>
      <c r="Q740" s="17"/>
      <c r="R740" s="13"/>
      <c r="Z740" s="17"/>
    </row>
    <row r="741">
      <c r="A741" s="17"/>
      <c r="E741" s="17"/>
      <c r="I741" s="17"/>
      <c r="Q741" s="17"/>
      <c r="R741" s="13"/>
      <c r="Z741" s="17"/>
    </row>
    <row r="742">
      <c r="A742" s="17"/>
      <c r="E742" s="17"/>
      <c r="I742" s="17"/>
      <c r="Q742" s="17"/>
      <c r="R742" s="13"/>
      <c r="Z742" s="17"/>
    </row>
    <row r="743">
      <c r="A743" s="17"/>
      <c r="E743" s="17"/>
      <c r="I743" s="17"/>
      <c r="Q743" s="17"/>
      <c r="R743" s="13"/>
      <c r="Z743" s="17"/>
    </row>
    <row r="744">
      <c r="A744" s="17"/>
      <c r="E744" s="17"/>
      <c r="I744" s="17"/>
      <c r="Q744" s="17"/>
      <c r="R744" s="13"/>
      <c r="Z744" s="17"/>
    </row>
    <row r="745">
      <c r="A745" s="17"/>
      <c r="E745" s="17"/>
      <c r="I745" s="17"/>
      <c r="Q745" s="17"/>
      <c r="R745" s="13"/>
      <c r="Z745" s="17"/>
    </row>
    <row r="746">
      <c r="A746" s="17"/>
      <c r="E746" s="17"/>
      <c r="I746" s="17"/>
      <c r="Q746" s="17"/>
      <c r="R746" s="13"/>
      <c r="Z746" s="17"/>
    </row>
    <row r="747">
      <c r="A747" s="17"/>
      <c r="E747" s="17"/>
      <c r="I747" s="17"/>
      <c r="Q747" s="17"/>
      <c r="R747" s="13"/>
      <c r="Z747" s="17"/>
    </row>
    <row r="748">
      <c r="A748" s="17"/>
      <c r="E748" s="17"/>
      <c r="I748" s="17"/>
      <c r="Q748" s="17"/>
      <c r="R748" s="13"/>
      <c r="Z748" s="17"/>
    </row>
    <row r="749">
      <c r="A749" s="17"/>
      <c r="E749" s="17"/>
      <c r="I749" s="17"/>
      <c r="Q749" s="17"/>
      <c r="R749" s="13"/>
      <c r="Z749" s="17"/>
    </row>
    <row r="750">
      <c r="A750" s="17"/>
      <c r="E750" s="17"/>
      <c r="I750" s="17"/>
      <c r="Q750" s="17"/>
      <c r="R750" s="13"/>
      <c r="Z750" s="17"/>
    </row>
    <row r="751">
      <c r="A751" s="17"/>
      <c r="E751" s="17"/>
      <c r="I751" s="17"/>
      <c r="Q751" s="17"/>
      <c r="R751" s="13"/>
      <c r="Z751" s="17"/>
    </row>
    <row r="752">
      <c r="A752" s="17"/>
      <c r="E752" s="17"/>
      <c r="I752" s="17"/>
      <c r="Q752" s="17"/>
      <c r="R752" s="13"/>
      <c r="Z752" s="17"/>
    </row>
    <row r="753">
      <c r="A753" s="17"/>
      <c r="E753" s="17"/>
      <c r="I753" s="17"/>
      <c r="Q753" s="17"/>
      <c r="R753" s="13"/>
      <c r="Z753" s="17"/>
    </row>
    <row r="754">
      <c r="A754" s="17"/>
      <c r="E754" s="17"/>
      <c r="I754" s="17"/>
      <c r="Q754" s="17"/>
      <c r="R754" s="13"/>
      <c r="Z754" s="17"/>
    </row>
    <row r="755">
      <c r="A755" s="17"/>
      <c r="E755" s="17"/>
      <c r="I755" s="17"/>
      <c r="Q755" s="17"/>
      <c r="R755" s="13"/>
      <c r="Z755" s="17"/>
    </row>
    <row r="756">
      <c r="A756" s="17"/>
      <c r="E756" s="17"/>
      <c r="I756" s="17"/>
      <c r="Q756" s="17"/>
      <c r="R756" s="13"/>
      <c r="Z756" s="17"/>
    </row>
    <row r="757">
      <c r="A757" s="17"/>
      <c r="E757" s="17"/>
      <c r="I757" s="17"/>
      <c r="Q757" s="17"/>
      <c r="R757" s="13"/>
      <c r="Z757" s="17"/>
    </row>
    <row r="758">
      <c r="A758" s="17"/>
      <c r="E758" s="17"/>
      <c r="I758" s="17"/>
      <c r="Q758" s="17"/>
      <c r="R758" s="13"/>
      <c r="Z758" s="17"/>
    </row>
    <row r="759">
      <c r="A759" s="17"/>
      <c r="E759" s="17"/>
      <c r="I759" s="17"/>
      <c r="Q759" s="17"/>
      <c r="R759" s="13"/>
      <c r="Z759" s="17"/>
    </row>
    <row r="760">
      <c r="A760" s="17"/>
      <c r="E760" s="17"/>
      <c r="I760" s="17"/>
      <c r="Q760" s="17"/>
      <c r="R760" s="13"/>
      <c r="Z760" s="17"/>
    </row>
    <row r="761">
      <c r="A761" s="17"/>
      <c r="E761" s="17"/>
      <c r="I761" s="17"/>
      <c r="Q761" s="17"/>
      <c r="R761" s="13"/>
      <c r="Z761" s="17"/>
    </row>
    <row r="762">
      <c r="A762" s="17"/>
      <c r="E762" s="17"/>
      <c r="I762" s="17"/>
      <c r="Q762" s="17"/>
      <c r="R762" s="13"/>
      <c r="Z762" s="17"/>
    </row>
    <row r="763">
      <c r="A763" s="17"/>
      <c r="E763" s="17"/>
      <c r="I763" s="17"/>
      <c r="Q763" s="17"/>
      <c r="R763" s="13"/>
      <c r="Z763" s="17"/>
    </row>
    <row r="764">
      <c r="A764" s="17"/>
      <c r="E764" s="17"/>
      <c r="I764" s="17"/>
      <c r="Q764" s="17"/>
      <c r="R764" s="13"/>
      <c r="Z764" s="17"/>
    </row>
    <row r="765">
      <c r="A765" s="17"/>
      <c r="E765" s="17"/>
      <c r="I765" s="17"/>
      <c r="Q765" s="17"/>
      <c r="R765" s="13"/>
      <c r="Z765" s="17"/>
    </row>
    <row r="766">
      <c r="A766" s="17"/>
      <c r="E766" s="17"/>
      <c r="I766" s="17"/>
      <c r="Q766" s="17"/>
      <c r="R766" s="13"/>
      <c r="Z766" s="17"/>
    </row>
    <row r="767">
      <c r="A767" s="17"/>
      <c r="E767" s="17"/>
      <c r="I767" s="17"/>
      <c r="Q767" s="17"/>
      <c r="R767" s="13"/>
      <c r="Z767" s="17"/>
    </row>
    <row r="768">
      <c r="A768" s="17"/>
      <c r="E768" s="17"/>
      <c r="I768" s="17"/>
      <c r="Q768" s="17"/>
      <c r="R768" s="13"/>
      <c r="Z768" s="17"/>
    </row>
    <row r="769">
      <c r="A769" s="17"/>
      <c r="E769" s="17"/>
      <c r="I769" s="17"/>
      <c r="Q769" s="17"/>
      <c r="R769" s="13"/>
      <c r="Z769" s="17"/>
    </row>
    <row r="770">
      <c r="A770" s="17"/>
      <c r="E770" s="17"/>
      <c r="I770" s="17"/>
      <c r="Q770" s="17"/>
      <c r="R770" s="13"/>
      <c r="Z770" s="17"/>
    </row>
    <row r="771">
      <c r="A771" s="17"/>
      <c r="E771" s="17"/>
      <c r="I771" s="17"/>
      <c r="Q771" s="17"/>
      <c r="R771" s="13"/>
      <c r="Z771" s="17"/>
    </row>
    <row r="772">
      <c r="A772" s="17"/>
      <c r="E772" s="17"/>
      <c r="I772" s="17"/>
      <c r="Q772" s="17"/>
      <c r="R772" s="13"/>
      <c r="Z772" s="17"/>
    </row>
    <row r="773">
      <c r="A773" s="17"/>
      <c r="E773" s="17"/>
      <c r="I773" s="17"/>
      <c r="Q773" s="17"/>
      <c r="R773" s="13"/>
      <c r="Z773" s="17"/>
    </row>
    <row r="774">
      <c r="A774" s="17"/>
      <c r="E774" s="17"/>
      <c r="I774" s="17"/>
      <c r="Q774" s="17"/>
      <c r="R774" s="13"/>
      <c r="Z774" s="17"/>
    </row>
    <row r="775">
      <c r="A775" s="17"/>
      <c r="E775" s="17"/>
      <c r="I775" s="17"/>
      <c r="Q775" s="17"/>
      <c r="R775" s="13"/>
      <c r="Z775" s="17"/>
    </row>
    <row r="776">
      <c r="A776" s="17"/>
      <c r="E776" s="17"/>
      <c r="I776" s="17"/>
      <c r="Q776" s="17"/>
      <c r="R776" s="13"/>
      <c r="Z776" s="17"/>
    </row>
    <row r="777">
      <c r="A777" s="17"/>
      <c r="E777" s="17"/>
      <c r="I777" s="17"/>
      <c r="Q777" s="17"/>
      <c r="R777" s="13"/>
      <c r="Z777" s="17"/>
    </row>
    <row r="778">
      <c r="A778" s="17"/>
      <c r="E778" s="17"/>
      <c r="I778" s="17"/>
      <c r="Q778" s="17"/>
      <c r="R778" s="13"/>
      <c r="Z778" s="17"/>
    </row>
    <row r="779">
      <c r="A779" s="17"/>
      <c r="E779" s="17"/>
      <c r="I779" s="17"/>
      <c r="Q779" s="17"/>
      <c r="R779" s="13"/>
      <c r="Z779" s="17"/>
    </row>
    <row r="780">
      <c r="A780" s="17"/>
      <c r="E780" s="17"/>
      <c r="I780" s="17"/>
      <c r="Q780" s="17"/>
      <c r="R780" s="13"/>
      <c r="Z780" s="17"/>
    </row>
    <row r="781">
      <c r="A781" s="17"/>
      <c r="E781" s="17"/>
      <c r="I781" s="17"/>
      <c r="Q781" s="17"/>
      <c r="R781" s="13"/>
      <c r="Z781" s="17"/>
    </row>
    <row r="782">
      <c r="A782" s="17"/>
      <c r="E782" s="17"/>
      <c r="I782" s="17"/>
      <c r="Q782" s="17"/>
      <c r="R782" s="13"/>
      <c r="Z782" s="17"/>
    </row>
    <row r="783">
      <c r="A783" s="17"/>
      <c r="E783" s="17"/>
      <c r="I783" s="17"/>
      <c r="Q783" s="17"/>
      <c r="R783" s="13"/>
      <c r="Z783" s="17"/>
    </row>
    <row r="784">
      <c r="A784" s="17"/>
      <c r="E784" s="17"/>
      <c r="I784" s="17"/>
      <c r="Q784" s="17"/>
      <c r="R784" s="13"/>
      <c r="Z784" s="17"/>
    </row>
    <row r="785">
      <c r="A785" s="17"/>
      <c r="E785" s="17"/>
      <c r="I785" s="17"/>
      <c r="Q785" s="17"/>
      <c r="R785" s="13"/>
      <c r="Z785" s="17"/>
    </row>
    <row r="786">
      <c r="A786" s="17"/>
      <c r="E786" s="17"/>
      <c r="I786" s="17"/>
      <c r="Q786" s="17"/>
      <c r="R786" s="13"/>
      <c r="Z786" s="17"/>
    </row>
    <row r="787">
      <c r="A787" s="17"/>
      <c r="E787" s="17"/>
      <c r="I787" s="17"/>
      <c r="Q787" s="17"/>
      <c r="R787" s="13"/>
      <c r="Z787" s="17"/>
    </row>
    <row r="788">
      <c r="A788" s="17"/>
      <c r="E788" s="17"/>
      <c r="I788" s="17"/>
      <c r="Q788" s="17"/>
      <c r="R788" s="13"/>
      <c r="Z788" s="17"/>
    </row>
    <row r="789">
      <c r="A789" s="17"/>
      <c r="E789" s="17"/>
      <c r="I789" s="17"/>
      <c r="Q789" s="17"/>
      <c r="R789" s="13"/>
      <c r="Z789" s="17"/>
    </row>
    <row r="790">
      <c r="A790" s="17"/>
      <c r="E790" s="17"/>
      <c r="I790" s="17"/>
      <c r="Q790" s="17"/>
      <c r="R790" s="13"/>
      <c r="Z790" s="17"/>
    </row>
    <row r="791">
      <c r="A791" s="17"/>
      <c r="E791" s="17"/>
      <c r="I791" s="17"/>
      <c r="Q791" s="17"/>
      <c r="R791" s="13"/>
      <c r="Z791" s="17"/>
    </row>
    <row r="792">
      <c r="A792" s="17"/>
      <c r="E792" s="17"/>
      <c r="I792" s="17"/>
      <c r="Q792" s="17"/>
      <c r="R792" s="13"/>
      <c r="Z792" s="17"/>
    </row>
    <row r="793">
      <c r="A793" s="17"/>
      <c r="E793" s="17"/>
      <c r="I793" s="17"/>
      <c r="Q793" s="17"/>
      <c r="R793" s="13"/>
      <c r="Z793" s="17"/>
    </row>
    <row r="794">
      <c r="A794" s="17"/>
      <c r="E794" s="17"/>
      <c r="I794" s="17"/>
      <c r="Q794" s="17"/>
      <c r="R794" s="13"/>
      <c r="Z794" s="17"/>
    </row>
    <row r="795">
      <c r="A795" s="17"/>
      <c r="E795" s="17"/>
      <c r="I795" s="17"/>
      <c r="Q795" s="17"/>
      <c r="R795" s="13"/>
      <c r="Z795" s="17"/>
    </row>
    <row r="796">
      <c r="A796" s="17"/>
      <c r="E796" s="17"/>
      <c r="I796" s="17"/>
      <c r="Q796" s="17"/>
      <c r="R796" s="13"/>
      <c r="Z796" s="17"/>
    </row>
    <row r="797">
      <c r="A797" s="17"/>
      <c r="E797" s="17"/>
      <c r="I797" s="17"/>
      <c r="Q797" s="17"/>
      <c r="R797" s="13"/>
      <c r="Z797" s="17"/>
    </row>
    <row r="798">
      <c r="A798" s="17"/>
      <c r="E798" s="17"/>
      <c r="I798" s="17"/>
      <c r="Q798" s="17"/>
      <c r="R798" s="13"/>
      <c r="Z798" s="17"/>
    </row>
    <row r="799">
      <c r="A799" s="17"/>
      <c r="E799" s="17"/>
      <c r="I799" s="17"/>
      <c r="Q799" s="17"/>
      <c r="R799" s="13"/>
      <c r="Z799" s="17"/>
    </row>
    <row r="800">
      <c r="A800" s="17"/>
      <c r="E800" s="17"/>
      <c r="I800" s="17"/>
      <c r="Q800" s="17"/>
      <c r="R800" s="13"/>
      <c r="Z800" s="17"/>
    </row>
    <row r="801">
      <c r="A801" s="17"/>
      <c r="E801" s="17"/>
      <c r="I801" s="17"/>
      <c r="Q801" s="17"/>
      <c r="R801" s="13"/>
      <c r="Z801" s="17"/>
    </row>
    <row r="802">
      <c r="A802" s="17"/>
      <c r="E802" s="17"/>
      <c r="I802" s="17"/>
      <c r="Q802" s="17"/>
      <c r="R802" s="13"/>
      <c r="Z802" s="17"/>
    </row>
    <row r="803">
      <c r="A803" s="17"/>
      <c r="E803" s="17"/>
      <c r="I803" s="17"/>
      <c r="Q803" s="17"/>
      <c r="R803" s="13"/>
      <c r="Z803" s="17"/>
    </row>
    <row r="804">
      <c r="A804" s="17"/>
      <c r="E804" s="17"/>
      <c r="I804" s="17"/>
      <c r="Q804" s="17"/>
      <c r="R804" s="13"/>
      <c r="Z804" s="17"/>
    </row>
    <row r="805">
      <c r="A805" s="17"/>
      <c r="E805" s="17"/>
      <c r="I805" s="17"/>
      <c r="Q805" s="17"/>
      <c r="R805" s="13"/>
      <c r="Z805" s="17"/>
    </row>
    <row r="806">
      <c r="A806" s="17"/>
      <c r="E806" s="17"/>
      <c r="I806" s="17"/>
      <c r="Q806" s="17"/>
      <c r="R806" s="13"/>
      <c r="Z806" s="17"/>
    </row>
    <row r="807">
      <c r="A807" s="17"/>
      <c r="E807" s="17"/>
      <c r="I807" s="17"/>
      <c r="Q807" s="17"/>
      <c r="R807" s="13"/>
      <c r="Z807" s="17"/>
    </row>
    <row r="808">
      <c r="A808" s="17"/>
      <c r="E808" s="17"/>
      <c r="I808" s="17"/>
      <c r="Q808" s="17"/>
      <c r="R808" s="13"/>
      <c r="Z808" s="17"/>
    </row>
    <row r="809">
      <c r="A809" s="17"/>
      <c r="E809" s="17"/>
      <c r="I809" s="17"/>
      <c r="Q809" s="17"/>
      <c r="R809" s="13"/>
      <c r="Z809" s="17"/>
    </row>
    <row r="810">
      <c r="A810" s="17"/>
      <c r="E810" s="17"/>
      <c r="I810" s="17"/>
      <c r="Q810" s="17"/>
      <c r="R810" s="13"/>
      <c r="Z810" s="17"/>
    </row>
    <row r="811">
      <c r="A811" s="17"/>
      <c r="E811" s="17"/>
      <c r="I811" s="17"/>
      <c r="Q811" s="17"/>
      <c r="R811" s="13"/>
      <c r="Z811" s="17"/>
    </row>
    <row r="812">
      <c r="A812" s="17"/>
      <c r="E812" s="17"/>
      <c r="I812" s="17"/>
      <c r="Q812" s="17"/>
      <c r="R812" s="13"/>
      <c r="Z812" s="17"/>
    </row>
    <row r="813">
      <c r="A813" s="17"/>
      <c r="E813" s="17"/>
      <c r="I813" s="17"/>
      <c r="Q813" s="17"/>
      <c r="R813" s="13"/>
      <c r="Z813" s="17"/>
    </row>
    <row r="814">
      <c r="A814" s="17"/>
      <c r="E814" s="17"/>
      <c r="I814" s="17"/>
      <c r="Q814" s="17"/>
      <c r="R814" s="13"/>
      <c r="Z814" s="17"/>
    </row>
    <row r="815">
      <c r="A815" s="17"/>
      <c r="E815" s="17"/>
      <c r="I815" s="17"/>
      <c r="Q815" s="17"/>
      <c r="R815" s="13"/>
      <c r="Z815" s="17"/>
    </row>
    <row r="816">
      <c r="A816" s="17"/>
      <c r="E816" s="17"/>
      <c r="I816" s="17"/>
      <c r="Q816" s="17"/>
      <c r="R816" s="13"/>
      <c r="Z816" s="17"/>
    </row>
    <row r="817">
      <c r="A817" s="17"/>
      <c r="E817" s="17"/>
      <c r="I817" s="17"/>
      <c r="Q817" s="17"/>
      <c r="R817" s="13"/>
      <c r="Z817" s="17"/>
    </row>
    <row r="818">
      <c r="A818" s="17"/>
      <c r="E818" s="17"/>
      <c r="I818" s="17"/>
      <c r="Q818" s="17"/>
      <c r="R818" s="13"/>
      <c r="Z818" s="17"/>
    </row>
    <row r="819">
      <c r="A819" s="17"/>
      <c r="E819" s="17"/>
      <c r="I819" s="17"/>
      <c r="Q819" s="17"/>
      <c r="R819" s="13"/>
      <c r="Z819" s="17"/>
    </row>
    <row r="820">
      <c r="A820" s="17"/>
      <c r="E820" s="17"/>
      <c r="I820" s="17"/>
      <c r="Q820" s="17"/>
      <c r="R820" s="13"/>
      <c r="Z820" s="17"/>
    </row>
    <row r="821">
      <c r="A821" s="17"/>
      <c r="E821" s="17"/>
      <c r="I821" s="17"/>
      <c r="Q821" s="17"/>
      <c r="R821" s="13"/>
      <c r="Z821" s="17"/>
    </row>
    <row r="822">
      <c r="A822" s="17"/>
      <c r="E822" s="17"/>
      <c r="I822" s="17"/>
      <c r="Q822" s="17"/>
      <c r="R822" s="13"/>
      <c r="Z822" s="17"/>
    </row>
    <row r="823">
      <c r="A823" s="17"/>
      <c r="E823" s="17"/>
      <c r="I823" s="17"/>
      <c r="Q823" s="17"/>
      <c r="R823" s="13"/>
      <c r="Z823" s="17"/>
    </row>
    <row r="824">
      <c r="A824" s="17"/>
      <c r="E824" s="17"/>
      <c r="I824" s="17"/>
      <c r="Q824" s="17"/>
      <c r="R824" s="13"/>
      <c r="Z824" s="17"/>
    </row>
    <row r="825">
      <c r="A825" s="17"/>
      <c r="E825" s="17"/>
      <c r="I825" s="17"/>
      <c r="Q825" s="17"/>
      <c r="R825" s="13"/>
      <c r="Z825" s="17"/>
    </row>
    <row r="826">
      <c r="A826" s="17"/>
      <c r="E826" s="17"/>
      <c r="I826" s="17"/>
      <c r="Q826" s="17"/>
      <c r="R826" s="13"/>
      <c r="Z826" s="17"/>
    </row>
    <row r="827">
      <c r="A827" s="17"/>
      <c r="E827" s="17"/>
      <c r="I827" s="17"/>
      <c r="Q827" s="17"/>
      <c r="R827" s="13"/>
      <c r="Z827" s="17"/>
    </row>
    <row r="828">
      <c r="A828" s="17"/>
      <c r="E828" s="17"/>
      <c r="I828" s="17"/>
      <c r="Q828" s="17"/>
      <c r="R828" s="13"/>
      <c r="Z828" s="17"/>
    </row>
    <row r="829">
      <c r="A829" s="17"/>
      <c r="E829" s="17"/>
      <c r="I829" s="17"/>
      <c r="Q829" s="17"/>
      <c r="R829" s="13"/>
      <c r="Z829" s="17"/>
    </row>
    <row r="830">
      <c r="A830" s="17"/>
      <c r="E830" s="17"/>
      <c r="I830" s="17"/>
      <c r="Q830" s="17"/>
      <c r="R830" s="13"/>
      <c r="Z830" s="17"/>
    </row>
    <row r="831">
      <c r="A831" s="17"/>
      <c r="E831" s="17"/>
      <c r="I831" s="17"/>
      <c r="Q831" s="17"/>
      <c r="R831" s="13"/>
      <c r="Z831" s="17"/>
    </row>
    <row r="832">
      <c r="A832" s="17"/>
      <c r="E832" s="17"/>
      <c r="I832" s="17"/>
      <c r="Q832" s="17"/>
      <c r="R832" s="13"/>
      <c r="Z832" s="17"/>
    </row>
    <row r="833">
      <c r="A833" s="17"/>
      <c r="E833" s="17"/>
      <c r="I833" s="17"/>
      <c r="Q833" s="17"/>
      <c r="R833" s="13"/>
      <c r="Z833" s="17"/>
    </row>
    <row r="834">
      <c r="A834" s="17"/>
      <c r="E834" s="17"/>
      <c r="I834" s="17"/>
      <c r="Q834" s="17"/>
      <c r="R834" s="13"/>
      <c r="Z834" s="17"/>
    </row>
    <row r="835">
      <c r="A835" s="17"/>
      <c r="E835" s="17"/>
      <c r="I835" s="17"/>
      <c r="Q835" s="17"/>
      <c r="R835" s="13"/>
      <c r="Z835" s="17"/>
    </row>
    <row r="836">
      <c r="A836" s="17"/>
      <c r="E836" s="17"/>
      <c r="I836" s="17"/>
      <c r="Q836" s="17"/>
      <c r="R836" s="13"/>
      <c r="Z836" s="17"/>
    </row>
    <row r="837">
      <c r="A837" s="17"/>
      <c r="E837" s="17"/>
      <c r="I837" s="17"/>
      <c r="Q837" s="17"/>
      <c r="R837" s="13"/>
      <c r="Z837" s="17"/>
    </row>
    <row r="838">
      <c r="A838" s="17"/>
      <c r="E838" s="17"/>
      <c r="I838" s="17"/>
      <c r="Q838" s="17"/>
      <c r="R838" s="13"/>
      <c r="Z838" s="17"/>
    </row>
    <row r="839">
      <c r="A839" s="17"/>
      <c r="E839" s="17"/>
      <c r="I839" s="17"/>
      <c r="Q839" s="17"/>
      <c r="Z839" s="17"/>
    </row>
    <row r="840">
      <c r="A840" s="17"/>
      <c r="E840" s="17"/>
      <c r="I840" s="17"/>
      <c r="Q840" s="17"/>
      <c r="Z840" s="17"/>
    </row>
    <row r="841">
      <c r="A841" s="17"/>
      <c r="E841" s="17"/>
      <c r="I841" s="17"/>
      <c r="Q841" s="17"/>
      <c r="Z841" s="17"/>
    </row>
    <row r="842">
      <c r="A842" s="17"/>
      <c r="E842" s="17"/>
      <c r="I842" s="17"/>
      <c r="Q842" s="17"/>
      <c r="Z842" s="17"/>
    </row>
    <row r="843">
      <c r="A843" s="17"/>
      <c r="E843" s="17"/>
      <c r="I843" s="17"/>
      <c r="Q843" s="17"/>
      <c r="Z843" s="17"/>
    </row>
    <row r="844">
      <c r="A844" s="17"/>
      <c r="E844" s="17"/>
      <c r="I844" s="17"/>
      <c r="Q844" s="17"/>
      <c r="Z844" s="17"/>
    </row>
    <row r="845">
      <c r="A845" s="17"/>
      <c r="E845" s="17"/>
      <c r="I845" s="17"/>
      <c r="Q845" s="17"/>
      <c r="Z845" s="17"/>
    </row>
    <row r="846">
      <c r="A846" s="17"/>
      <c r="E846" s="17"/>
      <c r="I846" s="17"/>
      <c r="Q846" s="17"/>
      <c r="Z846" s="17"/>
    </row>
    <row r="847">
      <c r="A847" s="17"/>
      <c r="E847" s="17"/>
      <c r="I847" s="17"/>
      <c r="Q847" s="17"/>
      <c r="Z847" s="17"/>
    </row>
    <row r="848">
      <c r="A848" s="17"/>
      <c r="E848" s="17"/>
      <c r="I848" s="17"/>
      <c r="Q848" s="17"/>
      <c r="Z848" s="17"/>
    </row>
    <row r="849">
      <c r="A849" s="17"/>
      <c r="E849" s="17"/>
      <c r="I849" s="17"/>
      <c r="Q849" s="17"/>
      <c r="Z849" s="17"/>
    </row>
    <row r="850">
      <c r="A850" s="17"/>
      <c r="E850" s="17"/>
      <c r="I850" s="17"/>
      <c r="Q850" s="17"/>
      <c r="Z850" s="17"/>
    </row>
    <row r="851">
      <c r="A851" s="17"/>
      <c r="E851" s="17"/>
      <c r="I851" s="17"/>
      <c r="Q851" s="17"/>
      <c r="Z851" s="17"/>
    </row>
    <row r="852">
      <c r="A852" s="17"/>
      <c r="E852" s="17"/>
      <c r="I852" s="17"/>
      <c r="Q852" s="17"/>
      <c r="Z852" s="17"/>
    </row>
    <row r="853">
      <c r="A853" s="17"/>
      <c r="E853" s="17"/>
      <c r="I853" s="17"/>
      <c r="Q853" s="17"/>
      <c r="Z853" s="17"/>
    </row>
    <row r="854">
      <c r="A854" s="17"/>
      <c r="E854" s="17"/>
      <c r="I854" s="17"/>
      <c r="Q854" s="17"/>
      <c r="Z854" s="17"/>
    </row>
    <row r="855">
      <c r="A855" s="17"/>
      <c r="E855" s="17"/>
      <c r="I855" s="17"/>
      <c r="Q855" s="17"/>
      <c r="Z855" s="17"/>
    </row>
    <row r="856">
      <c r="A856" s="17"/>
      <c r="E856" s="17"/>
      <c r="I856" s="17"/>
      <c r="Q856" s="17"/>
      <c r="Z856" s="17"/>
    </row>
    <row r="857">
      <c r="A857" s="17"/>
      <c r="E857" s="17"/>
      <c r="I857" s="17"/>
      <c r="Q857" s="17"/>
      <c r="Z857" s="17"/>
    </row>
    <row r="858">
      <c r="A858" s="17"/>
      <c r="E858" s="17"/>
      <c r="I858" s="17"/>
      <c r="Q858" s="17"/>
      <c r="Z858" s="17"/>
    </row>
    <row r="859">
      <c r="A859" s="17"/>
      <c r="E859" s="17"/>
      <c r="I859" s="17"/>
      <c r="Q859" s="17"/>
      <c r="Z859" s="17"/>
    </row>
    <row r="860">
      <c r="A860" s="17"/>
      <c r="E860" s="17"/>
      <c r="I860" s="17"/>
      <c r="Q860" s="17"/>
      <c r="Z860" s="17"/>
    </row>
    <row r="861">
      <c r="A861" s="17"/>
      <c r="E861" s="17"/>
      <c r="I861" s="17"/>
      <c r="Q861" s="17"/>
      <c r="Z861" s="17"/>
    </row>
    <row r="862">
      <c r="A862" s="17"/>
      <c r="E862" s="17"/>
      <c r="I862" s="17"/>
      <c r="Q862" s="17"/>
      <c r="Z862" s="17"/>
    </row>
    <row r="863">
      <c r="A863" s="17"/>
      <c r="E863" s="17"/>
      <c r="I863" s="17"/>
      <c r="Q863" s="17"/>
      <c r="Z863" s="17"/>
    </row>
    <row r="864">
      <c r="A864" s="17"/>
      <c r="E864" s="17"/>
      <c r="I864" s="17"/>
      <c r="Q864" s="17"/>
      <c r="Z864" s="17"/>
    </row>
    <row r="865">
      <c r="A865" s="17"/>
      <c r="E865" s="17"/>
      <c r="I865" s="17"/>
      <c r="Q865" s="17"/>
      <c r="Z865" s="17"/>
    </row>
    <row r="866">
      <c r="A866" s="17"/>
      <c r="E866" s="17"/>
      <c r="I866" s="17"/>
      <c r="Q866" s="17"/>
      <c r="Z866" s="17"/>
    </row>
    <row r="867">
      <c r="A867" s="17"/>
      <c r="E867" s="17"/>
      <c r="I867" s="17"/>
      <c r="Q867" s="17"/>
      <c r="Z867" s="17"/>
    </row>
    <row r="868">
      <c r="A868" s="17"/>
      <c r="E868" s="17"/>
      <c r="I868" s="17"/>
      <c r="Q868" s="17"/>
      <c r="Z868" s="17"/>
    </row>
    <row r="869">
      <c r="A869" s="17"/>
      <c r="E869" s="17"/>
      <c r="I869" s="17"/>
      <c r="Q869" s="17"/>
      <c r="Z869" s="17"/>
    </row>
    <row r="870">
      <c r="A870" s="17"/>
      <c r="E870" s="17"/>
      <c r="I870" s="17"/>
      <c r="Q870" s="17"/>
      <c r="Z870" s="17"/>
    </row>
    <row r="871">
      <c r="A871" s="17"/>
      <c r="E871" s="17"/>
      <c r="I871" s="17"/>
      <c r="Q871" s="17"/>
      <c r="Z871" s="17"/>
    </row>
    <row r="872">
      <c r="A872" s="17"/>
      <c r="E872" s="17"/>
      <c r="I872" s="17"/>
      <c r="Q872" s="17"/>
      <c r="Z872" s="17"/>
    </row>
    <row r="873">
      <c r="A873" s="17"/>
      <c r="E873" s="17"/>
      <c r="I873" s="17"/>
      <c r="Q873" s="17"/>
      <c r="Z873" s="17"/>
    </row>
    <row r="874">
      <c r="A874" s="17"/>
      <c r="E874" s="17"/>
      <c r="I874" s="17"/>
      <c r="Q874" s="17"/>
      <c r="Z874" s="17"/>
    </row>
    <row r="875">
      <c r="A875" s="17"/>
      <c r="E875" s="17"/>
      <c r="I875" s="17"/>
      <c r="Q875" s="17"/>
      <c r="Z875" s="17"/>
    </row>
    <row r="876">
      <c r="A876" s="17"/>
      <c r="E876" s="17"/>
      <c r="I876" s="17"/>
      <c r="Q876" s="17"/>
      <c r="Z876" s="17"/>
    </row>
    <row r="877">
      <c r="A877" s="17"/>
      <c r="E877" s="17"/>
      <c r="I877" s="17"/>
      <c r="Q877" s="17"/>
      <c r="Z877" s="17"/>
    </row>
    <row r="878">
      <c r="A878" s="17"/>
      <c r="E878" s="17"/>
      <c r="I878" s="17"/>
      <c r="Q878" s="17"/>
      <c r="Z878" s="17"/>
    </row>
    <row r="879">
      <c r="A879" s="17"/>
      <c r="E879" s="17"/>
      <c r="I879" s="17"/>
      <c r="Q879" s="17"/>
      <c r="Z879" s="17"/>
    </row>
    <row r="880">
      <c r="A880" s="17"/>
      <c r="E880" s="17"/>
      <c r="I880" s="17"/>
      <c r="Q880" s="17"/>
      <c r="Z880" s="17"/>
    </row>
    <row r="881">
      <c r="A881" s="17"/>
      <c r="E881" s="17"/>
      <c r="I881" s="17"/>
      <c r="Q881" s="17"/>
      <c r="Z881" s="17"/>
    </row>
    <row r="882">
      <c r="A882" s="17"/>
      <c r="E882" s="17"/>
      <c r="I882" s="17"/>
      <c r="Q882" s="17"/>
      <c r="Z882" s="17"/>
    </row>
    <row r="883">
      <c r="A883" s="17"/>
      <c r="E883" s="17"/>
      <c r="I883" s="17"/>
      <c r="Q883" s="17"/>
      <c r="Z883" s="17"/>
    </row>
    <row r="884">
      <c r="A884" s="17"/>
      <c r="E884" s="17"/>
      <c r="I884" s="17"/>
      <c r="Q884" s="17"/>
      <c r="Z884" s="17"/>
    </row>
    <row r="885">
      <c r="A885" s="17"/>
      <c r="E885" s="17"/>
      <c r="I885" s="17"/>
      <c r="Q885" s="17"/>
      <c r="Z885" s="17"/>
    </row>
    <row r="886">
      <c r="A886" s="17"/>
      <c r="E886" s="17"/>
      <c r="I886" s="17"/>
      <c r="Q886" s="17"/>
      <c r="Z886" s="17"/>
    </row>
    <row r="887">
      <c r="A887" s="17"/>
      <c r="E887" s="17"/>
      <c r="I887" s="17"/>
      <c r="Q887" s="17"/>
      <c r="Z887" s="17"/>
    </row>
    <row r="888">
      <c r="A888" s="17"/>
      <c r="E888" s="17"/>
      <c r="I888" s="17"/>
      <c r="Q888" s="17"/>
      <c r="Z888" s="17"/>
    </row>
    <row r="889">
      <c r="A889" s="17"/>
      <c r="E889" s="17"/>
      <c r="I889" s="17"/>
      <c r="Q889" s="17"/>
      <c r="Z889" s="17"/>
    </row>
    <row r="890">
      <c r="A890" s="17"/>
      <c r="E890" s="17"/>
      <c r="I890" s="17"/>
      <c r="Q890" s="17"/>
      <c r="Z890" s="17"/>
    </row>
    <row r="891">
      <c r="A891" s="17"/>
      <c r="E891" s="17"/>
      <c r="I891" s="17"/>
      <c r="Q891" s="17"/>
      <c r="Z891" s="17"/>
    </row>
    <row r="892">
      <c r="A892" s="17"/>
      <c r="E892" s="17"/>
      <c r="I892" s="17"/>
      <c r="Q892" s="17"/>
      <c r="Z892" s="17"/>
    </row>
    <row r="893">
      <c r="A893" s="17"/>
      <c r="E893" s="17"/>
      <c r="I893" s="17"/>
      <c r="Q893" s="17"/>
      <c r="Z893" s="17"/>
    </row>
    <row r="894">
      <c r="A894" s="17"/>
      <c r="E894" s="17"/>
      <c r="I894" s="17"/>
      <c r="Q894" s="17"/>
      <c r="Z894" s="17"/>
    </row>
    <row r="895">
      <c r="A895" s="17"/>
      <c r="E895" s="17"/>
      <c r="I895" s="17"/>
      <c r="Q895" s="17"/>
      <c r="Z895" s="17"/>
    </row>
    <row r="896">
      <c r="A896" s="17"/>
      <c r="E896" s="17"/>
      <c r="I896" s="17"/>
      <c r="Q896" s="17"/>
      <c r="Z896" s="17"/>
    </row>
    <row r="897">
      <c r="A897" s="17"/>
      <c r="E897" s="17"/>
      <c r="I897" s="17"/>
      <c r="Q897" s="17"/>
      <c r="Z897" s="17"/>
    </row>
    <row r="898">
      <c r="A898" s="17"/>
      <c r="E898" s="17"/>
      <c r="I898" s="17"/>
      <c r="Q898" s="17"/>
      <c r="Z898" s="17"/>
    </row>
    <row r="899">
      <c r="A899" s="17"/>
      <c r="E899" s="17"/>
      <c r="I899" s="17"/>
      <c r="Q899" s="17"/>
      <c r="Z899" s="17"/>
    </row>
    <row r="900">
      <c r="A900" s="17"/>
      <c r="E900" s="17"/>
      <c r="I900" s="17"/>
      <c r="Q900" s="17"/>
      <c r="Z900" s="17"/>
    </row>
    <row r="901">
      <c r="A901" s="17"/>
      <c r="E901" s="17"/>
      <c r="I901" s="17"/>
      <c r="Q901" s="17"/>
      <c r="Z901" s="17"/>
    </row>
    <row r="902">
      <c r="A902" s="17"/>
      <c r="E902" s="17"/>
      <c r="I902" s="17"/>
      <c r="Q902" s="17"/>
      <c r="Z902" s="17"/>
    </row>
    <row r="903">
      <c r="A903" s="17"/>
      <c r="E903" s="17"/>
      <c r="I903" s="17"/>
      <c r="Q903" s="17"/>
      <c r="Z903" s="17"/>
    </row>
    <row r="904">
      <c r="A904" s="17"/>
      <c r="E904" s="17"/>
      <c r="I904" s="17"/>
      <c r="Q904" s="17"/>
      <c r="Z904" s="17"/>
    </row>
    <row r="905">
      <c r="A905" s="17"/>
      <c r="E905" s="17"/>
      <c r="I905" s="17"/>
      <c r="Q905" s="17"/>
      <c r="Z905" s="17"/>
    </row>
    <row r="906">
      <c r="A906" s="17"/>
      <c r="E906" s="17"/>
      <c r="I906" s="17"/>
      <c r="Q906" s="17"/>
      <c r="Z906" s="17"/>
    </row>
    <row r="907">
      <c r="A907" s="17"/>
      <c r="E907" s="17"/>
      <c r="I907" s="17"/>
      <c r="Q907" s="17"/>
      <c r="Z907" s="17"/>
    </row>
    <row r="908">
      <c r="A908" s="17"/>
      <c r="E908" s="17"/>
      <c r="I908" s="17"/>
      <c r="Q908" s="17"/>
      <c r="Z908" s="17"/>
    </row>
    <row r="909">
      <c r="A909" s="17"/>
      <c r="E909" s="17"/>
      <c r="I909" s="17"/>
      <c r="Q909" s="17"/>
      <c r="Z909" s="17"/>
    </row>
    <row r="910">
      <c r="A910" s="17"/>
      <c r="E910" s="17"/>
      <c r="I910" s="17"/>
      <c r="Q910" s="17"/>
      <c r="Z910" s="17"/>
    </row>
    <row r="911">
      <c r="A911" s="17"/>
      <c r="E911" s="17"/>
      <c r="I911" s="17"/>
      <c r="Q911" s="17"/>
      <c r="Z911" s="17"/>
    </row>
    <row r="912">
      <c r="A912" s="17"/>
      <c r="E912" s="17"/>
      <c r="I912" s="17"/>
      <c r="Q912" s="17"/>
      <c r="Z912" s="17"/>
    </row>
    <row r="913">
      <c r="A913" s="17"/>
      <c r="E913" s="17"/>
      <c r="I913" s="17"/>
      <c r="Q913" s="17"/>
      <c r="Z913" s="17"/>
    </row>
    <row r="914">
      <c r="A914" s="17"/>
      <c r="E914" s="17"/>
      <c r="I914" s="17"/>
      <c r="Q914" s="17"/>
      <c r="Z914" s="17"/>
    </row>
    <row r="915">
      <c r="A915" s="17"/>
      <c r="E915" s="17"/>
      <c r="I915" s="17"/>
      <c r="Q915" s="17"/>
      <c r="Z915" s="17"/>
    </row>
    <row r="916">
      <c r="A916" s="17"/>
      <c r="E916" s="17"/>
      <c r="I916" s="17"/>
      <c r="Q916" s="17"/>
      <c r="Z916" s="17"/>
    </row>
    <row r="917">
      <c r="A917" s="17"/>
      <c r="E917" s="17"/>
      <c r="I917" s="17"/>
      <c r="Q917" s="17"/>
      <c r="Z917" s="17"/>
    </row>
    <row r="918">
      <c r="A918" s="17"/>
      <c r="E918" s="17"/>
      <c r="I918" s="17"/>
      <c r="Q918" s="17"/>
      <c r="Z918" s="17"/>
    </row>
    <row r="919">
      <c r="A919" s="17"/>
      <c r="E919" s="17"/>
      <c r="I919" s="17"/>
      <c r="Q919" s="17"/>
      <c r="Z919" s="17"/>
    </row>
    <row r="920">
      <c r="A920" s="17"/>
      <c r="E920" s="17"/>
      <c r="I920" s="17"/>
      <c r="Q920" s="17"/>
      <c r="Z920" s="17"/>
    </row>
    <row r="921">
      <c r="A921" s="17"/>
      <c r="E921" s="17"/>
      <c r="I921" s="17"/>
      <c r="Q921" s="17"/>
      <c r="Z921" s="17"/>
    </row>
    <row r="922">
      <c r="A922" s="17"/>
      <c r="E922" s="17"/>
      <c r="I922" s="17"/>
      <c r="Q922" s="17"/>
      <c r="Z922" s="17"/>
    </row>
    <row r="923">
      <c r="A923" s="17"/>
      <c r="E923" s="17"/>
      <c r="I923" s="17"/>
      <c r="Q923" s="17"/>
      <c r="Z923" s="17"/>
    </row>
    <row r="924">
      <c r="A924" s="17"/>
      <c r="E924" s="17"/>
      <c r="I924" s="17"/>
      <c r="Q924" s="17"/>
      <c r="Z924" s="17"/>
    </row>
    <row r="925">
      <c r="A925" s="17"/>
      <c r="E925" s="17"/>
      <c r="I925" s="17"/>
      <c r="Q925" s="17"/>
      <c r="Z925" s="17"/>
    </row>
    <row r="926">
      <c r="A926" s="17"/>
      <c r="E926" s="17"/>
      <c r="I926" s="17"/>
      <c r="Q926" s="17"/>
      <c r="Z926" s="17"/>
    </row>
    <row r="927">
      <c r="A927" s="17"/>
      <c r="E927" s="17"/>
      <c r="I927" s="17"/>
      <c r="Q927" s="17"/>
      <c r="Z927" s="17"/>
    </row>
    <row r="928">
      <c r="A928" s="17"/>
      <c r="E928" s="17"/>
      <c r="I928" s="17"/>
      <c r="Q928" s="17"/>
      <c r="Z928" s="17"/>
    </row>
    <row r="929">
      <c r="A929" s="17"/>
      <c r="E929" s="17"/>
      <c r="I929" s="17"/>
      <c r="Q929" s="17"/>
      <c r="Z929" s="17"/>
    </row>
    <row r="930">
      <c r="A930" s="17"/>
      <c r="E930" s="17"/>
      <c r="I930" s="17"/>
      <c r="Q930" s="17"/>
      <c r="Z930" s="17"/>
    </row>
    <row r="931">
      <c r="A931" s="17"/>
      <c r="E931" s="17"/>
      <c r="I931" s="17"/>
      <c r="Q931" s="17"/>
      <c r="Z931" s="17"/>
    </row>
    <row r="932">
      <c r="A932" s="17"/>
      <c r="E932" s="17"/>
      <c r="I932" s="17"/>
      <c r="Q932" s="17"/>
      <c r="Z932" s="17"/>
    </row>
    <row r="933">
      <c r="A933" s="17"/>
      <c r="E933" s="17"/>
      <c r="I933" s="17"/>
      <c r="Q933" s="17"/>
      <c r="Z933" s="17"/>
    </row>
    <row r="934">
      <c r="A934" s="17"/>
      <c r="E934" s="17"/>
      <c r="I934" s="17"/>
      <c r="Q934" s="17"/>
      <c r="Z934" s="17"/>
    </row>
    <row r="935">
      <c r="A935" s="17"/>
      <c r="E935" s="17"/>
      <c r="I935" s="17"/>
      <c r="Q935" s="17"/>
      <c r="Z935" s="17"/>
    </row>
    <row r="936">
      <c r="A936" s="17"/>
      <c r="E936" s="17"/>
      <c r="I936" s="17"/>
      <c r="Q936" s="17"/>
      <c r="Z936" s="17"/>
    </row>
    <row r="937">
      <c r="A937" s="17"/>
      <c r="E937" s="17"/>
      <c r="I937" s="17"/>
      <c r="Q937" s="17"/>
      <c r="Z937" s="17"/>
    </row>
    <row r="938">
      <c r="A938" s="17"/>
      <c r="E938" s="17"/>
      <c r="I938" s="17"/>
      <c r="Q938" s="17"/>
      <c r="Z938" s="17"/>
    </row>
    <row r="939">
      <c r="A939" s="17"/>
      <c r="E939" s="17"/>
      <c r="I939" s="17"/>
      <c r="Q939" s="17"/>
      <c r="Z939" s="17"/>
    </row>
    <row r="940">
      <c r="A940" s="17"/>
      <c r="E940" s="17"/>
      <c r="I940" s="17"/>
      <c r="Q940" s="17"/>
      <c r="Z940" s="17"/>
    </row>
    <row r="941">
      <c r="A941" s="17"/>
      <c r="E941" s="17"/>
      <c r="I941" s="17"/>
      <c r="Q941" s="17"/>
      <c r="Z941" s="17"/>
    </row>
    <row r="942">
      <c r="A942" s="17"/>
      <c r="E942" s="17"/>
      <c r="I942" s="17"/>
      <c r="Q942" s="17"/>
      <c r="Z942" s="17"/>
    </row>
    <row r="943">
      <c r="A943" s="17"/>
      <c r="E943" s="17"/>
      <c r="I943" s="17"/>
      <c r="Q943" s="17"/>
      <c r="Z943" s="17"/>
    </row>
    <row r="944">
      <c r="A944" s="17"/>
      <c r="E944" s="17"/>
      <c r="I944" s="17"/>
      <c r="Q944" s="17"/>
      <c r="Z944" s="17"/>
    </row>
    <row r="945">
      <c r="A945" s="17"/>
      <c r="E945" s="17"/>
      <c r="I945" s="17"/>
      <c r="Q945" s="17"/>
      <c r="Z945" s="17"/>
    </row>
    <row r="946">
      <c r="A946" s="17"/>
      <c r="E946" s="17"/>
      <c r="I946" s="17"/>
      <c r="Q946" s="17"/>
      <c r="Z946" s="17"/>
    </row>
    <row r="947">
      <c r="A947" s="17"/>
      <c r="E947" s="17"/>
      <c r="I947" s="17"/>
      <c r="Q947" s="17"/>
      <c r="Z947" s="17"/>
    </row>
    <row r="948">
      <c r="A948" s="17"/>
      <c r="E948" s="17"/>
      <c r="I948" s="17"/>
      <c r="Q948" s="17"/>
      <c r="Z948" s="17"/>
    </row>
    <row r="949">
      <c r="A949" s="17"/>
      <c r="E949" s="17"/>
      <c r="I949" s="17"/>
      <c r="Q949" s="17"/>
      <c r="Z949" s="17"/>
    </row>
    <row r="950">
      <c r="A950" s="17"/>
      <c r="E950" s="17"/>
      <c r="I950" s="17"/>
      <c r="Q950" s="17"/>
      <c r="Z950" s="17"/>
    </row>
    <row r="951">
      <c r="A951" s="17"/>
      <c r="E951" s="17"/>
      <c r="I951" s="17"/>
      <c r="Q951" s="17"/>
      <c r="Z951" s="17"/>
    </row>
    <row r="952">
      <c r="A952" s="17"/>
      <c r="E952" s="17"/>
      <c r="I952" s="17"/>
      <c r="Q952" s="17"/>
      <c r="Z952" s="17"/>
    </row>
    <row r="953">
      <c r="A953" s="17"/>
      <c r="E953" s="17"/>
      <c r="I953" s="17"/>
      <c r="Q953" s="17"/>
      <c r="Z953" s="17"/>
    </row>
    <row r="954">
      <c r="A954" s="17"/>
      <c r="E954" s="17"/>
      <c r="I954" s="17"/>
      <c r="Q954" s="17"/>
      <c r="Z954" s="17"/>
    </row>
    <row r="955">
      <c r="A955" s="17"/>
      <c r="E955" s="17"/>
      <c r="I955" s="17"/>
      <c r="Q955" s="17"/>
      <c r="Z955" s="17"/>
    </row>
    <row r="956">
      <c r="A956" s="17"/>
      <c r="E956" s="17"/>
      <c r="I956" s="17"/>
      <c r="Q956" s="17"/>
      <c r="Z956" s="17"/>
    </row>
    <row r="957">
      <c r="A957" s="17"/>
      <c r="E957" s="17"/>
      <c r="I957" s="17"/>
      <c r="Q957" s="17"/>
      <c r="Z957" s="17"/>
    </row>
    <row r="958">
      <c r="A958" s="17"/>
      <c r="E958" s="17"/>
      <c r="I958" s="17"/>
      <c r="Q958" s="17"/>
      <c r="Z958" s="17"/>
    </row>
    <row r="959">
      <c r="A959" s="17"/>
      <c r="E959" s="17"/>
      <c r="I959" s="17"/>
      <c r="Q959" s="17"/>
      <c r="Z959" s="17"/>
    </row>
    <row r="960">
      <c r="A960" s="17"/>
      <c r="E960" s="17"/>
      <c r="I960" s="17"/>
      <c r="Q960" s="17"/>
      <c r="Z960" s="17"/>
    </row>
    <row r="961">
      <c r="A961" s="17"/>
      <c r="E961" s="17"/>
      <c r="I961" s="17"/>
      <c r="Q961" s="17"/>
      <c r="Z961" s="17"/>
    </row>
    <row r="962">
      <c r="A962" s="17"/>
      <c r="E962" s="17"/>
      <c r="I962" s="17"/>
      <c r="Q962" s="17"/>
      <c r="Z962" s="17"/>
    </row>
    <row r="963">
      <c r="A963" s="17"/>
      <c r="E963" s="17"/>
      <c r="I963" s="17"/>
      <c r="Q963" s="17"/>
      <c r="Z963" s="17"/>
    </row>
    <row r="964">
      <c r="A964" s="17"/>
      <c r="E964" s="17"/>
      <c r="I964" s="17"/>
      <c r="Q964" s="17"/>
      <c r="Z964" s="17"/>
    </row>
    <row r="965">
      <c r="A965" s="17"/>
      <c r="E965" s="17"/>
      <c r="I965" s="17"/>
      <c r="Q965" s="17"/>
      <c r="Z965" s="17"/>
    </row>
    <row r="966">
      <c r="A966" s="17"/>
      <c r="E966" s="17"/>
      <c r="I966" s="17"/>
      <c r="Q966" s="17"/>
      <c r="Z966" s="17"/>
    </row>
    <row r="967">
      <c r="A967" s="17"/>
      <c r="E967" s="17"/>
      <c r="I967" s="17"/>
      <c r="Q967" s="17"/>
      <c r="Z967" s="17"/>
    </row>
    <row r="968">
      <c r="A968" s="17"/>
      <c r="E968" s="17"/>
      <c r="I968" s="17"/>
      <c r="Q968" s="17"/>
      <c r="Z968" s="17"/>
    </row>
    <row r="969">
      <c r="A969" s="17"/>
      <c r="E969" s="17"/>
      <c r="I969" s="17"/>
      <c r="Q969" s="17"/>
      <c r="Z969" s="17"/>
    </row>
    <row r="970">
      <c r="A970" s="17"/>
      <c r="E970" s="17"/>
      <c r="I970" s="17"/>
      <c r="Q970" s="17"/>
      <c r="Z970" s="17"/>
    </row>
    <row r="971">
      <c r="A971" s="17"/>
      <c r="E971" s="17"/>
      <c r="I971" s="17"/>
      <c r="Q971" s="17"/>
      <c r="Z971" s="17"/>
    </row>
    <row r="972">
      <c r="A972" s="17"/>
      <c r="E972" s="17"/>
      <c r="I972" s="17"/>
      <c r="Q972" s="17"/>
      <c r="Z972" s="17"/>
    </row>
    <row r="973">
      <c r="A973" s="17"/>
      <c r="E973" s="17"/>
      <c r="I973" s="17"/>
      <c r="Q973" s="17"/>
      <c r="Z973" s="17"/>
    </row>
    <row r="974">
      <c r="A974" s="17"/>
      <c r="E974" s="17"/>
      <c r="I974" s="17"/>
      <c r="Q974" s="17"/>
      <c r="Z974" s="17"/>
    </row>
    <row r="975">
      <c r="A975" s="17"/>
      <c r="E975" s="17"/>
      <c r="I975" s="17"/>
      <c r="Q975" s="17"/>
      <c r="Z975" s="17"/>
    </row>
    <row r="976">
      <c r="A976" s="17"/>
      <c r="E976" s="17"/>
      <c r="I976" s="17"/>
      <c r="Q976" s="17"/>
      <c r="Z976" s="17"/>
    </row>
    <row r="977">
      <c r="A977" s="17"/>
      <c r="E977" s="17"/>
      <c r="I977" s="17"/>
      <c r="Q977" s="17"/>
      <c r="Z977" s="17"/>
    </row>
    <row r="978">
      <c r="A978" s="17"/>
      <c r="E978" s="17"/>
      <c r="I978" s="17"/>
      <c r="Q978" s="17"/>
      <c r="Z978" s="17"/>
    </row>
    <row r="979">
      <c r="A979" s="17"/>
      <c r="E979" s="17"/>
      <c r="I979" s="17"/>
      <c r="Q979" s="17"/>
      <c r="Z979" s="17"/>
    </row>
    <row r="980">
      <c r="A980" s="17"/>
      <c r="E980" s="17"/>
      <c r="I980" s="17"/>
      <c r="Q980" s="17"/>
      <c r="Z980" s="17"/>
    </row>
    <row r="981">
      <c r="A981" s="17"/>
      <c r="E981" s="17"/>
      <c r="I981" s="17"/>
      <c r="Q981" s="17"/>
      <c r="Z981" s="17"/>
    </row>
    <row r="982">
      <c r="A982" s="17"/>
      <c r="E982" s="17"/>
      <c r="I982" s="17"/>
      <c r="Q982" s="17"/>
      <c r="Z982" s="17"/>
    </row>
    <row r="983">
      <c r="A983" s="17"/>
      <c r="E983" s="17"/>
      <c r="I983" s="17"/>
      <c r="Q983" s="17"/>
      <c r="Z983" s="17"/>
    </row>
    <row r="984">
      <c r="A984" s="17"/>
      <c r="E984" s="17"/>
      <c r="I984" s="17"/>
      <c r="Q984" s="17"/>
      <c r="Z984" s="17"/>
    </row>
    <row r="985">
      <c r="A985" s="17"/>
      <c r="E985" s="17"/>
      <c r="I985" s="17"/>
      <c r="Q985" s="17"/>
      <c r="Z985" s="17"/>
    </row>
    <row r="986">
      <c r="A986" s="17"/>
      <c r="E986" s="17"/>
      <c r="I986" s="17"/>
      <c r="Q986" s="17"/>
      <c r="Z986" s="17"/>
    </row>
    <row r="987">
      <c r="A987" s="17"/>
      <c r="E987" s="17"/>
      <c r="I987" s="17"/>
      <c r="Q987" s="17"/>
      <c r="Z987" s="17"/>
    </row>
    <row r="988">
      <c r="A988" s="17"/>
      <c r="E988" s="17"/>
      <c r="I988" s="17"/>
      <c r="Q988" s="17"/>
      <c r="Z988" s="17"/>
    </row>
    <row r="989">
      <c r="A989" s="17"/>
      <c r="E989" s="17"/>
      <c r="I989" s="17"/>
      <c r="Q989" s="17"/>
      <c r="Z989" s="17"/>
    </row>
    <row r="990">
      <c r="A990" s="17"/>
      <c r="E990" s="17"/>
      <c r="I990" s="17"/>
      <c r="Q990" s="17"/>
      <c r="Z990" s="17"/>
    </row>
    <row r="991">
      <c r="A991" s="17"/>
      <c r="E991" s="17"/>
      <c r="I991" s="17"/>
      <c r="Q991" s="17"/>
      <c r="Z991" s="17"/>
    </row>
    <row r="992">
      <c r="A992" s="17"/>
      <c r="E992" s="17"/>
      <c r="I992" s="17"/>
      <c r="Q992" s="17"/>
      <c r="Z992" s="17"/>
    </row>
    <row r="993">
      <c r="A993" s="17"/>
      <c r="E993" s="17"/>
      <c r="I993" s="17"/>
      <c r="Q993" s="17"/>
      <c r="Z993" s="17"/>
    </row>
    <row r="994">
      <c r="A994" s="17"/>
      <c r="E994" s="17"/>
      <c r="I994" s="17"/>
      <c r="Q994" s="17"/>
      <c r="Z994" s="17"/>
    </row>
    <row r="995">
      <c r="A995" s="17"/>
      <c r="E995" s="17"/>
      <c r="I995" s="17"/>
      <c r="Q995" s="17"/>
      <c r="Z995" s="17"/>
    </row>
    <row r="996">
      <c r="A996" s="17"/>
      <c r="E996" s="17"/>
      <c r="I996" s="17"/>
      <c r="Q996" s="17"/>
      <c r="Z996" s="17"/>
    </row>
    <row r="997">
      <c r="A997" s="17"/>
      <c r="E997" s="17"/>
      <c r="I997" s="17"/>
      <c r="Q997" s="17"/>
      <c r="Z997" s="17"/>
    </row>
    <row r="998">
      <c r="A998" s="17"/>
      <c r="E998" s="17"/>
      <c r="I998" s="17"/>
      <c r="Q998" s="17"/>
      <c r="Z998" s="17"/>
    </row>
    <row r="999">
      <c r="A999" s="17"/>
      <c r="E999" s="17"/>
      <c r="I999" s="17"/>
      <c r="Q999" s="17"/>
      <c r="Z999" s="17"/>
    </row>
    <row r="1000">
      <c r="A1000" s="17"/>
      <c r="E1000" s="17"/>
      <c r="I1000" s="17"/>
      <c r="Q1000" s="17"/>
      <c r="Z1000" s="17"/>
    </row>
    <row r="1001">
      <c r="A1001" s="17"/>
      <c r="E1001" s="17"/>
      <c r="I1001" s="17"/>
      <c r="Q1001" s="17"/>
      <c r="Z1001" s="17"/>
    </row>
    <row r="1002">
      <c r="A1002" s="17"/>
      <c r="E1002" s="17"/>
      <c r="I1002" s="17"/>
      <c r="Q1002" s="17"/>
      <c r="Z1002" s="17"/>
    </row>
  </sheetData>
  <mergeCells count="15">
    <mergeCell ref="N26:P26"/>
    <mergeCell ref="R26:T26"/>
    <mergeCell ref="B2:D2"/>
    <mergeCell ref="F2:H2"/>
    <mergeCell ref="N2:P2"/>
    <mergeCell ref="F11:H11"/>
    <mergeCell ref="F13:H13"/>
    <mergeCell ref="F8:H8"/>
    <mergeCell ref="F9:H9"/>
    <mergeCell ref="F10:H10"/>
    <mergeCell ref="B24:D24"/>
    <mergeCell ref="B33:D33"/>
    <mergeCell ref="F28:H28"/>
    <mergeCell ref="F7:H7"/>
    <mergeCell ref="B11:D11"/>
  </mergeCells>
  <conditionalFormatting sqref="P3:P23">
    <cfRule type="colorScale" priority="1">
      <colorScale>
        <cfvo type="min"/>
        <cfvo type="percentile" val="50"/>
        <cfvo type="max"/>
        <color rgb="FF57BB8A"/>
        <color rgb="FFFFD666"/>
        <color rgb="FFE67C73"/>
      </colorScale>
    </cfRule>
  </conditionalFormatting>
  <conditionalFormatting sqref="H14:H25">
    <cfRule type="colorScale" priority="2">
      <colorScale>
        <cfvo type="min"/>
        <cfvo type="percentile" val="50"/>
        <cfvo type="max"/>
        <color rgb="FF57BB8A"/>
        <color rgb="FFFFD666"/>
        <color rgb="FFE67C73"/>
      </colorScale>
    </cfRule>
  </conditionalFormatting>
  <conditionalFormatting sqref="D12:D21">
    <cfRule type="colorScale" priority="3">
      <colorScale>
        <cfvo type="min"/>
        <cfvo type="percentile" val="50"/>
        <cfvo type="max"/>
        <color rgb="FF57BB8A"/>
        <color rgb="FFFFD666"/>
        <color rgb="FFE67C73"/>
      </colorScale>
    </cfRule>
  </conditionalFormatting>
  <conditionalFormatting sqref="D3:D8">
    <cfRule type="colorScale" priority="4">
      <colorScale>
        <cfvo type="min"/>
        <cfvo type="percentile" val="50"/>
        <cfvo type="max"/>
        <color rgb="FF57BB8A"/>
        <color rgb="FFFFD666"/>
        <color rgb="FFE67C73"/>
      </colorScale>
    </cfRule>
  </conditionalFormatting>
  <conditionalFormatting sqref="D25:D30">
    <cfRule type="colorScale" priority="5">
      <colorScale>
        <cfvo type="min"/>
        <cfvo type="percentile" val="50"/>
        <cfvo type="max"/>
        <color rgb="FF57BB8A"/>
        <color rgb="FFFFD666"/>
        <color rgb="FFE67C73"/>
      </colorScale>
    </cfRule>
  </conditionalFormatting>
  <conditionalFormatting sqref="P27:P43">
    <cfRule type="colorScale" priority="6">
      <colorScale>
        <cfvo type="min"/>
        <cfvo type="percentile" val="50"/>
        <cfvo type="max"/>
        <color rgb="FF57BB8A"/>
        <color rgb="FFFFD666"/>
        <color rgb="FFE67C73"/>
      </colorScale>
    </cfRule>
  </conditionalFormatting>
  <conditionalFormatting sqref="T27:T48">
    <cfRule type="colorScale" priority="7">
      <colorScale>
        <cfvo type="min"/>
        <cfvo type="percentile" val="50"/>
        <cfvo type="max"/>
        <color rgb="FF57BB8A"/>
        <color rgb="FFFFD666"/>
        <color rgb="FFE67C73"/>
      </colorScale>
    </cfRule>
  </conditionalFormatting>
  <conditionalFormatting sqref="D34:D42">
    <cfRule type="colorScale" priority="8">
      <colorScale>
        <cfvo type="min"/>
        <cfvo type="percentile" val="50"/>
        <cfvo type="max"/>
        <color rgb="FF57BB8A"/>
        <color rgb="FFFFD666"/>
        <color rgb="FFE67C73"/>
      </colorScale>
    </cfRule>
  </conditionalFormatting>
  <conditionalFormatting sqref="H29:H37">
    <cfRule type="colorScale" priority="9">
      <colorScale>
        <cfvo type="min"/>
        <cfvo type="percentile" val="50"/>
        <cfvo type="max"/>
        <color rgb="FF57BB8A"/>
        <color rgb="FFFFD666"/>
        <color rgb="FFE67C73"/>
      </colorScale>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75"/>
  <sheetData>
    <row r="1">
      <c r="A1" t="str">
        <f>DATA!J1</f>
        <v>avg_hours_sleep_per_night</v>
      </c>
      <c r="G1" t="str">
        <f>DATA!L1</f>
        <v>avg_hours_sitting_per_day</v>
      </c>
    </row>
    <row r="21">
      <c r="A21" t="str">
        <f>DATA!K1</f>
        <v>avg_minutes_commute_per_day</v>
      </c>
      <c r="G21" t="str">
        <f>DATA!I1</f>
        <v>age</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16.0"/>
  </cols>
  <sheetData>
    <row r="1">
      <c r="A1" s="50" t="s">
        <v>3538</v>
      </c>
    </row>
    <row r="2">
      <c r="A2" s="51">
        <v>32.0</v>
      </c>
      <c r="B2" s="52" t="s">
        <v>3539</v>
      </c>
      <c r="C2" s="31">
        <f>AVERAGE(A:A)</f>
        <v>33.09831461</v>
      </c>
    </row>
    <row r="3">
      <c r="A3" s="51">
        <v>38.0</v>
      </c>
      <c r="B3" s="52" t="s">
        <v>3540</v>
      </c>
      <c r="C3" s="31">
        <f>MEDIAN(A:A)</f>
        <v>32</v>
      </c>
    </row>
    <row r="4">
      <c r="A4" s="51">
        <v>30.0</v>
      </c>
      <c r="B4" s="52" t="s">
        <v>3541</v>
      </c>
      <c r="C4" s="31">
        <f>STDEVP(A:A)</f>
        <v>8.350226901</v>
      </c>
    </row>
    <row r="5">
      <c r="A5" s="51">
        <v>37.0</v>
      </c>
      <c r="B5" s="52" t="s">
        <v>3542</v>
      </c>
      <c r="C5" s="31">
        <f>QUARTILE(A:A, 1)</f>
        <v>27</v>
      </c>
    </row>
    <row r="6">
      <c r="A6" s="51">
        <v>24.0</v>
      </c>
      <c r="B6" s="52" t="s">
        <v>3543</v>
      </c>
      <c r="C6" s="31">
        <f>QUARTILE(A:A, 3)</f>
        <v>37</v>
      </c>
    </row>
    <row r="7">
      <c r="A7" s="51">
        <v>27.0</v>
      </c>
    </row>
    <row r="8">
      <c r="A8" s="51">
        <v>32.0</v>
      </c>
    </row>
    <row r="9">
      <c r="A9" s="51">
        <v>34.0</v>
      </c>
    </row>
    <row r="10">
      <c r="A10" s="51">
        <v>45.0</v>
      </c>
    </row>
    <row r="11">
      <c r="A11" s="51">
        <v>40.0</v>
      </c>
    </row>
    <row r="12">
      <c r="A12" s="51">
        <v>31.0</v>
      </c>
    </row>
    <row r="13">
      <c r="A13" s="51">
        <v>29.0</v>
      </c>
    </row>
    <row r="14">
      <c r="A14" s="51">
        <v>28.0</v>
      </c>
    </row>
    <row r="15">
      <c r="A15" s="51">
        <v>24.0</v>
      </c>
    </row>
    <row r="16">
      <c r="A16" s="51">
        <v>21.0</v>
      </c>
    </row>
    <row r="17">
      <c r="A17" s="51">
        <v>36.0</v>
      </c>
    </row>
    <row r="18">
      <c r="A18" s="51">
        <v>23.0</v>
      </c>
    </row>
    <row r="19">
      <c r="A19" s="51">
        <v>22.0</v>
      </c>
    </row>
    <row r="20">
      <c r="A20" s="51">
        <v>27.0</v>
      </c>
    </row>
    <row r="21">
      <c r="A21" s="51">
        <v>31.0</v>
      </c>
    </row>
    <row r="22">
      <c r="A22" s="51">
        <v>40.0</v>
      </c>
    </row>
    <row r="23">
      <c r="A23" s="51">
        <v>44.0</v>
      </c>
    </row>
    <row r="24">
      <c r="A24" s="51">
        <v>38.0</v>
      </c>
    </row>
    <row r="25">
      <c r="A25" s="51">
        <v>38.0</v>
      </c>
    </row>
    <row r="26">
      <c r="A26" s="51">
        <v>43.0</v>
      </c>
    </row>
    <row r="27">
      <c r="A27" s="51">
        <v>30.0</v>
      </c>
    </row>
    <row r="28">
      <c r="A28" s="51">
        <v>37.0</v>
      </c>
    </row>
    <row r="29">
      <c r="A29" s="51">
        <v>32.0</v>
      </c>
    </row>
    <row r="30">
      <c r="A30" s="51">
        <v>39.0</v>
      </c>
    </row>
    <row r="31">
      <c r="A31" s="51">
        <v>26.0</v>
      </c>
    </row>
    <row r="32">
      <c r="A32" s="51">
        <v>34.0</v>
      </c>
    </row>
    <row r="33">
      <c r="A33" s="51">
        <v>38.0</v>
      </c>
    </row>
    <row r="34">
      <c r="A34" s="51">
        <v>34.0</v>
      </c>
    </row>
    <row r="35">
      <c r="A35" s="51">
        <v>22.0</v>
      </c>
    </row>
    <row r="36">
      <c r="A36" s="51">
        <v>28.0</v>
      </c>
    </row>
    <row r="37">
      <c r="A37" s="51">
        <v>40.0</v>
      </c>
    </row>
    <row r="38">
      <c r="A38" s="51">
        <v>42.0</v>
      </c>
    </row>
    <row r="39">
      <c r="A39" s="51">
        <v>27.0</v>
      </c>
    </row>
    <row r="40">
      <c r="A40" s="51">
        <v>38.0</v>
      </c>
    </row>
    <row r="41">
      <c r="A41" s="51">
        <v>22.0</v>
      </c>
    </row>
    <row r="42">
      <c r="A42" s="51">
        <v>31.0</v>
      </c>
    </row>
    <row r="43">
      <c r="A43" s="51">
        <v>37.0</v>
      </c>
    </row>
    <row r="44">
      <c r="A44" s="51">
        <v>34.0</v>
      </c>
    </row>
    <row r="45">
      <c r="A45" s="51">
        <v>26.0</v>
      </c>
    </row>
    <row r="46">
      <c r="A46" s="51">
        <v>37.0</v>
      </c>
    </row>
    <row r="47">
      <c r="A47" s="51">
        <v>41.0</v>
      </c>
    </row>
    <row r="48">
      <c r="A48" s="51">
        <v>27.0</v>
      </c>
    </row>
    <row r="49">
      <c r="A49" s="51">
        <v>39.0</v>
      </c>
    </row>
    <row r="50">
      <c r="A50" s="51">
        <v>45.0</v>
      </c>
    </row>
    <row r="51">
      <c r="A51" s="51">
        <v>32.0</v>
      </c>
    </row>
    <row r="52">
      <c r="A52" s="51">
        <v>23.0</v>
      </c>
    </row>
    <row r="53">
      <c r="A53" s="51">
        <v>22.0</v>
      </c>
    </row>
    <row r="54">
      <c r="A54" s="51">
        <v>33.0</v>
      </c>
    </row>
    <row r="55">
      <c r="A55" s="51">
        <v>32.0</v>
      </c>
    </row>
    <row r="56">
      <c r="A56" s="51">
        <v>37.0</v>
      </c>
    </row>
    <row r="57">
      <c r="A57" s="51">
        <v>33.0</v>
      </c>
    </row>
    <row r="58">
      <c r="A58" s="51">
        <v>28.0</v>
      </c>
    </row>
    <row r="59">
      <c r="A59" s="51">
        <v>40.0</v>
      </c>
    </row>
    <row r="60">
      <c r="A60" s="51">
        <v>51.0</v>
      </c>
    </row>
    <row r="61">
      <c r="A61" s="51">
        <v>32.0</v>
      </c>
    </row>
    <row r="62">
      <c r="A62" s="51">
        <v>44.0</v>
      </c>
    </row>
    <row r="63">
      <c r="A63" s="51">
        <v>24.0</v>
      </c>
    </row>
    <row r="64">
      <c r="A64" s="51">
        <v>35.0</v>
      </c>
    </row>
    <row r="65">
      <c r="A65" s="51">
        <v>33.0</v>
      </c>
    </row>
    <row r="66">
      <c r="A66" s="51">
        <v>31.0</v>
      </c>
    </row>
    <row r="67">
      <c r="A67" s="51">
        <v>35.0</v>
      </c>
    </row>
    <row r="68">
      <c r="A68" s="51">
        <v>23.0</v>
      </c>
    </row>
    <row r="69">
      <c r="A69" s="51">
        <v>31.0</v>
      </c>
    </row>
    <row r="70">
      <c r="A70" s="51">
        <v>40.0</v>
      </c>
    </row>
    <row r="71">
      <c r="A71" s="51">
        <v>24.0</v>
      </c>
    </row>
    <row r="72">
      <c r="A72" s="51">
        <v>27.0</v>
      </c>
    </row>
    <row r="73">
      <c r="A73" s="51">
        <v>48.0</v>
      </c>
    </row>
    <row r="74">
      <c r="A74" s="51">
        <v>22.0</v>
      </c>
    </row>
    <row r="75">
      <c r="A75" s="51">
        <v>30.0</v>
      </c>
    </row>
    <row r="76">
      <c r="A76" s="51">
        <v>41.0</v>
      </c>
    </row>
    <row r="77">
      <c r="A77" s="51">
        <v>26.0</v>
      </c>
    </row>
    <row r="78">
      <c r="A78" s="51">
        <v>27.0</v>
      </c>
    </row>
    <row r="79">
      <c r="A79" s="51">
        <v>30.0</v>
      </c>
    </row>
    <row r="80">
      <c r="A80" s="51">
        <v>30.0</v>
      </c>
    </row>
    <row r="81">
      <c r="A81" s="51">
        <v>25.0</v>
      </c>
    </row>
    <row r="82">
      <c r="A82" s="51">
        <v>28.0</v>
      </c>
    </row>
    <row r="83">
      <c r="A83" s="51">
        <v>44.0</v>
      </c>
    </row>
    <row r="84">
      <c r="A84" s="51">
        <v>36.0</v>
      </c>
    </row>
    <row r="85">
      <c r="A85" s="51">
        <v>36.0</v>
      </c>
    </row>
    <row r="86">
      <c r="A86" s="51">
        <v>25.0</v>
      </c>
    </row>
    <row r="87">
      <c r="A87" s="51">
        <v>22.0</v>
      </c>
    </row>
    <row r="88">
      <c r="A88" s="51">
        <v>28.0</v>
      </c>
    </row>
    <row r="89">
      <c r="A89" s="51">
        <v>32.0</v>
      </c>
    </row>
    <row r="90">
      <c r="A90" s="51">
        <v>28.0</v>
      </c>
    </row>
    <row r="91">
      <c r="A91" s="51">
        <v>30.0</v>
      </c>
    </row>
    <row r="92">
      <c r="A92" s="51">
        <v>22.0</v>
      </c>
    </row>
    <row r="93">
      <c r="A93" s="51">
        <v>51.0</v>
      </c>
    </row>
    <row r="94">
      <c r="A94" s="51">
        <v>39.0</v>
      </c>
    </row>
    <row r="95">
      <c r="A95" s="51">
        <v>28.0</v>
      </c>
    </row>
    <row r="96">
      <c r="A96" s="51">
        <v>44.0</v>
      </c>
    </row>
    <row r="97">
      <c r="A97" s="51">
        <v>32.0</v>
      </c>
    </row>
    <row r="98">
      <c r="A98" s="51">
        <v>29.0</v>
      </c>
    </row>
    <row r="99">
      <c r="A99" s="51">
        <v>55.0</v>
      </c>
    </row>
    <row r="100">
      <c r="A100" s="51">
        <v>29.0</v>
      </c>
    </row>
    <row r="101">
      <c r="A101" s="51">
        <v>33.0</v>
      </c>
    </row>
    <row r="102">
      <c r="A102" s="51">
        <v>36.0</v>
      </c>
    </row>
    <row r="103">
      <c r="A103" s="51">
        <v>35.0</v>
      </c>
    </row>
    <row r="104">
      <c r="A104" s="51">
        <v>35.0</v>
      </c>
    </row>
    <row r="105">
      <c r="A105" s="51">
        <v>34.0</v>
      </c>
    </row>
    <row r="106">
      <c r="A106" s="51">
        <v>22.0</v>
      </c>
    </row>
    <row r="107">
      <c r="A107" s="51">
        <v>33.0</v>
      </c>
    </row>
    <row r="108">
      <c r="A108" s="51">
        <v>26.0</v>
      </c>
    </row>
    <row r="109">
      <c r="A109" s="51">
        <v>25.0</v>
      </c>
    </row>
    <row r="110">
      <c r="A110" s="51">
        <v>36.0</v>
      </c>
    </row>
    <row r="111">
      <c r="A111" s="51">
        <v>21.0</v>
      </c>
    </row>
    <row r="112">
      <c r="A112" s="51">
        <v>27.0</v>
      </c>
    </row>
    <row r="113">
      <c r="A113" s="51">
        <v>28.0</v>
      </c>
    </row>
    <row r="114">
      <c r="A114" s="51">
        <v>44.0</v>
      </c>
    </row>
    <row r="115">
      <c r="A115" s="51">
        <v>24.0</v>
      </c>
    </row>
    <row r="116">
      <c r="A116" s="51">
        <v>23.0</v>
      </c>
    </row>
    <row r="117">
      <c r="A117" s="51">
        <v>39.0</v>
      </c>
    </row>
    <row r="118">
      <c r="A118" s="51">
        <v>37.0</v>
      </c>
    </row>
    <row r="119">
      <c r="A119" s="51">
        <v>27.0</v>
      </c>
    </row>
    <row r="120">
      <c r="A120" s="51">
        <v>31.0</v>
      </c>
    </row>
    <row r="121">
      <c r="A121" s="51">
        <v>25.0</v>
      </c>
    </row>
    <row r="122">
      <c r="A122" s="51">
        <v>39.0</v>
      </c>
    </row>
    <row r="123">
      <c r="A123" s="51">
        <v>32.0</v>
      </c>
    </row>
    <row r="124">
      <c r="A124" s="51">
        <v>52.0</v>
      </c>
    </row>
    <row r="125">
      <c r="A125" s="51">
        <v>36.0</v>
      </c>
    </row>
    <row r="126">
      <c r="A126" s="51">
        <v>31.0</v>
      </c>
    </row>
    <row r="127">
      <c r="A127" s="51">
        <v>23.0</v>
      </c>
    </row>
    <row r="128">
      <c r="A128" s="51">
        <v>25.0</v>
      </c>
    </row>
    <row r="129">
      <c r="A129" s="51">
        <v>25.0</v>
      </c>
    </row>
    <row r="130">
      <c r="A130" s="51">
        <v>36.0</v>
      </c>
    </row>
    <row r="131">
      <c r="A131" s="51">
        <v>25.0</v>
      </c>
    </row>
    <row r="132">
      <c r="A132" s="51">
        <v>38.0</v>
      </c>
    </row>
    <row r="133">
      <c r="A133" s="51">
        <v>25.0</v>
      </c>
    </row>
    <row r="134">
      <c r="A134" s="51">
        <v>25.0</v>
      </c>
    </row>
    <row r="135">
      <c r="A135" s="51">
        <v>28.0</v>
      </c>
    </row>
    <row r="136">
      <c r="A136" s="51">
        <v>28.0</v>
      </c>
    </row>
    <row r="137">
      <c r="A137" s="51">
        <v>30.0</v>
      </c>
    </row>
    <row r="138">
      <c r="A138" s="51">
        <v>25.0</v>
      </c>
    </row>
    <row r="139">
      <c r="A139" s="51">
        <v>29.0</v>
      </c>
    </row>
    <row r="140">
      <c r="A140" s="51">
        <v>28.0</v>
      </c>
    </row>
    <row r="141">
      <c r="A141" s="51">
        <v>23.0</v>
      </c>
    </row>
    <row r="142">
      <c r="A142" s="51">
        <v>35.0</v>
      </c>
    </row>
    <row r="143">
      <c r="A143" s="51">
        <v>25.0</v>
      </c>
    </row>
    <row r="144">
      <c r="A144" s="51">
        <v>33.0</v>
      </c>
    </row>
    <row r="145">
      <c r="A145" s="51">
        <v>37.0</v>
      </c>
    </row>
    <row r="146">
      <c r="A146" s="51">
        <v>52.0</v>
      </c>
    </row>
    <row r="147">
      <c r="A147" s="51">
        <v>31.0</v>
      </c>
    </row>
    <row r="148">
      <c r="A148" s="51">
        <v>36.0</v>
      </c>
    </row>
    <row r="149">
      <c r="A149" s="51">
        <v>19.0</v>
      </c>
    </row>
    <row r="150">
      <c r="A150" s="51">
        <v>31.0</v>
      </c>
    </row>
    <row r="151">
      <c r="A151" s="51">
        <v>48.0</v>
      </c>
    </row>
    <row r="152">
      <c r="A152" s="51">
        <v>24.0</v>
      </c>
    </row>
    <row r="153">
      <c r="A153" s="51">
        <v>21.0</v>
      </c>
    </row>
    <row r="154">
      <c r="A154" s="51">
        <v>23.0</v>
      </c>
    </row>
    <row r="155">
      <c r="A155" s="51">
        <v>22.0</v>
      </c>
    </row>
    <row r="156">
      <c r="A156" s="51">
        <v>30.0</v>
      </c>
    </row>
    <row r="157">
      <c r="A157" s="51">
        <v>45.0</v>
      </c>
    </row>
    <row r="158">
      <c r="A158" s="51">
        <v>29.0</v>
      </c>
    </row>
    <row r="159">
      <c r="A159" s="51">
        <v>30.0</v>
      </c>
    </row>
    <row r="160">
      <c r="A160" s="51">
        <v>37.0</v>
      </c>
    </row>
    <row r="161">
      <c r="A161" s="51">
        <v>33.0</v>
      </c>
    </row>
    <row r="162">
      <c r="A162" s="51">
        <v>24.0</v>
      </c>
    </row>
    <row r="163">
      <c r="A163" s="51">
        <v>35.0</v>
      </c>
    </row>
    <row r="164">
      <c r="A164" s="51">
        <v>42.0</v>
      </c>
    </row>
    <row r="165">
      <c r="A165" s="51">
        <v>58.0</v>
      </c>
    </row>
    <row r="166">
      <c r="A166" s="51">
        <v>32.0</v>
      </c>
    </row>
    <row r="167">
      <c r="A167" s="51">
        <v>23.0</v>
      </c>
    </row>
    <row r="168">
      <c r="A168" s="51">
        <v>37.0</v>
      </c>
    </row>
    <row r="169">
      <c r="A169" s="51">
        <v>32.0</v>
      </c>
    </row>
    <row r="170">
      <c r="A170" s="51">
        <v>22.0</v>
      </c>
    </row>
    <row r="171">
      <c r="A171" s="51">
        <v>29.0</v>
      </c>
    </row>
    <row r="172">
      <c r="A172" s="51">
        <v>21.0</v>
      </c>
    </row>
    <row r="173">
      <c r="A173" s="51">
        <v>24.0</v>
      </c>
    </row>
    <row r="174">
      <c r="A174" s="51">
        <v>37.0</v>
      </c>
    </row>
    <row r="175">
      <c r="A175" s="51">
        <v>26.0</v>
      </c>
    </row>
    <row r="176">
      <c r="A176" s="51">
        <v>34.0</v>
      </c>
    </row>
    <row r="177">
      <c r="A177" s="51">
        <v>33.0</v>
      </c>
    </row>
    <row r="178">
      <c r="A178" s="51">
        <v>28.0</v>
      </c>
    </row>
    <row r="179">
      <c r="A179" s="51">
        <v>33.0</v>
      </c>
    </row>
    <row r="180">
      <c r="A180" s="51">
        <v>31.0</v>
      </c>
    </row>
    <row r="181">
      <c r="A181" s="51">
        <v>59.0</v>
      </c>
    </row>
    <row r="182">
      <c r="A182" s="51">
        <v>78.0</v>
      </c>
    </row>
    <row r="183">
      <c r="A183" s="51">
        <v>37.0</v>
      </c>
    </row>
    <row r="184">
      <c r="A184" s="51">
        <v>44.0</v>
      </c>
    </row>
    <row r="185">
      <c r="A185" s="51">
        <v>37.0</v>
      </c>
    </row>
    <row r="186">
      <c r="A186" s="51">
        <v>23.0</v>
      </c>
    </row>
    <row r="187">
      <c r="A187" s="51">
        <v>32.0</v>
      </c>
    </row>
    <row r="188">
      <c r="A188" s="51">
        <v>39.0</v>
      </c>
    </row>
    <row r="189">
      <c r="A189" s="51">
        <v>31.0</v>
      </c>
    </row>
    <row r="190">
      <c r="A190" s="51">
        <v>27.0</v>
      </c>
    </row>
    <row r="191">
      <c r="A191" s="51">
        <v>31.0</v>
      </c>
    </row>
    <row r="192">
      <c r="A192" s="51">
        <v>32.0</v>
      </c>
    </row>
    <row r="193">
      <c r="A193" s="51">
        <v>31.0</v>
      </c>
    </row>
    <row r="194">
      <c r="A194" s="51">
        <v>40.0</v>
      </c>
    </row>
    <row r="195">
      <c r="A195" s="51">
        <v>42.0</v>
      </c>
    </row>
    <row r="196">
      <c r="A196" s="51">
        <v>38.0</v>
      </c>
    </row>
    <row r="197">
      <c r="A197" s="51">
        <v>37.0</v>
      </c>
    </row>
    <row r="198">
      <c r="A198" s="51">
        <v>29.0</v>
      </c>
    </row>
    <row r="199">
      <c r="A199" s="51">
        <v>32.0</v>
      </c>
    </row>
    <row r="200">
      <c r="A200" s="51">
        <v>31.0</v>
      </c>
    </row>
    <row r="201">
      <c r="A201" s="51">
        <v>25.0</v>
      </c>
    </row>
    <row r="202">
      <c r="A202" s="51">
        <v>28.0</v>
      </c>
    </row>
    <row r="203">
      <c r="A203" s="51">
        <v>36.0</v>
      </c>
    </row>
    <row r="204">
      <c r="A204" s="51">
        <v>51.0</v>
      </c>
    </row>
    <row r="205">
      <c r="A205" s="51">
        <v>27.0</v>
      </c>
    </row>
    <row r="206">
      <c r="A206" s="51">
        <v>40.0</v>
      </c>
    </row>
    <row r="207">
      <c r="A207" s="51">
        <v>23.0</v>
      </c>
    </row>
    <row r="208">
      <c r="A208" s="51">
        <v>28.0</v>
      </c>
    </row>
    <row r="209">
      <c r="A209" s="51">
        <v>42.0</v>
      </c>
    </row>
    <row r="210">
      <c r="A210" s="51">
        <v>27.0</v>
      </c>
    </row>
    <row r="211">
      <c r="A211" s="51">
        <v>25.0</v>
      </c>
    </row>
    <row r="212">
      <c r="A212" s="51">
        <v>29.0</v>
      </c>
    </row>
    <row r="213">
      <c r="A213" s="51">
        <v>27.0</v>
      </c>
    </row>
    <row r="214">
      <c r="A214" s="51">
        <v>25.0</v>
      </c>
    </row>
    <row r="215">
      <c r="A215" s="51">
        <v>48.0</v>
      </c>
    </row>
    <row r="216">
      <c r="A216" s="51">
        <v>41.0</v>
      </c>
    </row>
    <row r="217">
      <c r="A217" s="51">
        <v>24.0</v>
      </c>
    </row>
    <row r="218">
      <c r="A218" s="51">
        <v>28.0</v>
      </c>
    </row>
    <row r="219">
      <c r="A219" s="51">
        <v>32.0</v>
      </c>
    </row>
    <row r="220">
      <c r="A220" s="51">
        <v>39.0</v>
      </c>
    </row>
    <row r="221">
      <c r="A221" s="51">
        <v>31.0</v>
      </c>
    </row>
    <row r="222">
      <c r="A222" s="51">
        <v>41.0</v>
      </c>
    </row>
    <row r="223">
      <c r="A223" s="51">
        <v>50.0</v>
      </c>
    </row>
    <row r="224">
      <c r="A224" s="51">
        <v>26.0</v>
      </c>
    </row>
    <row r="225">
      <c r="A225" s="51">
        <v>29.0</v>
      </c>
    </row>
    <row r="226">
      <c r="A226" s="51">
        <v>43.0</v>
      </c>
    </row>
    <row r="227">
      <c r="A227" s="51">
        <v>29.0</v>
      </c>
    </row>
    <row r="228">
      <c r="A228" s="51">
        <v>49.0</v>
      </c>
    </row>
    <row r="229">
      <c r="A229" s="51">
        <v>24.0</v>
      </c>
    </row>
    <row r="230">
      <c r="A230" s="51">
        <v>48.0</v>
      </c>
    </row>
    <row r="231">
      <c r="A231" s="51">
        <v>33.0</v>
      </c>
    </row>
    <row r="232">
      <c r="A232" s="51">
        <v>29.0</v>
      </c>
    </row>
    <row r="233">
      <c r="A233" s="51">
        <v>32.0</v>
      </c>
    </row>
    <row r="234">
      <c r="A234" s="51">
        <v>34.0</v>
      </c>
    </row>
    <row r="235">
      <c r="A235" s="51">
        <v>25.0</v>
      </c>
    </row>
    <row r="236">
      <c r="A236" s="51">
        <v>22.0</v>
      </c>
    </row>
    <row r="237">
      <c r="A237" s="51">
        <v>36.0</v>
      </c>
    </row>
    <row r="238">
      <c r="A238" s="51">
        <v>47.0</v>
      </c>
    </row>
    <row r="239">
      <c r="A239" s="51">
        <v>31.0</v>
      </c>
    </row>
    <row r="240">
      <c r="A240" s="51">
        <v>24.0</v>
      </c>
    </row>
    <row r="241">
      <c r="A241" s="51">
        <v>39.0</v>
      </c>
    </row>
    <row r="242">
      <c r="A242" s="51">
        <v>49.0</v>
      </c>
    </row>
    <row r="243">
      <c r="A243" s="51">
        <v>32.0</v>
      </c>
    </row>
    <row r="244">
      <c r="A244" s="51">
        <v>34.0</v>
      </c>
    </row>
    <row r="245">
      <c r="A245" s="51">
        <v>24.0</v>
      </c>
    </row>
    <row r="246">
      <c r="A246" s="51">
        <v>37.0</v>
      </c>
    </row>
    <row r="247">
      <c r="A247" s="51">
        <v>28.0</v>
      </c>
    </row>
    <row r="248">
      <c r="A248" s="51">
        <v>27.0</v>
      </c>
    </row>
    <row r="249">
      <c r="A249" s="51">
        <v>31.0</v>
      </c>
    </row>
    <row r="250">
      <c r="A250" s="51">
        <v>36.0</v>
      </c>
    </row>
    <row r="251">
      <c r="A251" s="51">
        <v>30.0</v>
      </c>
    </row>
    <row r="252">
      <c r="A252" s="51">
        <v>33.0</v>
      </c>
    </row>
    <row r="253">
      <c r="A253" s="51">
        <v>22.0</v>
      </c>
    </row>
    <row r="254">
      <c r="A254" s="51">
        <v>30.0</v>
      </c>
    </row>
    <row r="255">
      <c r="A255" s="51">
        <v>56.0</v>
      </c>
    </row>
    <row r="256">
      <c r="A256" s="51">
        <v>28.0</v>
      </c>
    </row>
    <row r="257">
      <c r="A257" s="51">
        <v>42.0</v>
      </c>
    </row>
    <row r="258">
      <c r="A258" s="51">
        <v>34.0</v>
      </c>
    </row>
    <row r="259">
      <c r="A259" s="51">
        <v>30.0</v>
      </c>
    </row>
    <row r="260">
      <c r="A260" s="51">
        <v>29.0</v>
      </c>
    </row>
    <row r="261">
      <c r="A261" s="51">
        <v>32.0</v>
      </c>
    </row>
    <row r="262">
      <c r="A262" s="51">
        <v>29.0</v>
      </c>
    </row>
    <row r="263">
      <c r="A263" s="51">
        <v>28.0</v>
      </c>
    </row>
    <row r="264">
      <c r="A264" s="51">
        <v>39.0</v>
      </c>
    </row>
    <row r="265">
      <c r="A265" s="51">
        <v>25.0</v>
      </c>
    </row>
    <row r="266">
      <c r="A266" s="51">
        <v>33.0</v>
      </c>
    </row>
    <row r="267">
      <c r="A267" s="51">
        <v>31.0</v>
      </c>
    </row>
    <row r="268">
      <c r="A268" s="51">
        <v>23.0</v>
      </c>
    </row>
    <row r="269">
      <c r="A269" s="51">
        <v>28.0</v>
      </c>
    </row>
    <row r="270">
      <c r="A270" s="51">
        <v>31.0</v>
      </c>
    </row>
    <row r="271">
      <c r="A271" s="51">
        <v>28.0</v>
      </c>
    </row>
    <row r="272">
      <c r="A272" s="51">
        <v>42.0</v>
      </c>
    </row>
    <row r="273">
      <c r="A273" s="51">
        <v>33.0</v>
      </c>
    </row>
    <row r="274">
      <c r="A274" s="51">
        <v>39.0</v>
      </c>
    </row>
    <row r="275">
      <c r="A275" s="51">
        <v>29.0</v>
      </c>
    </row>
    <row r="276">
      <c r="A276" s="51">
        <v>32.0</v>
      </c>
    </row>
    <row r="277">
      <c r="A277" s="51">
        <v>32.0</v>
      </c>
    </row>
    <row r="278">
      <c r="A278" s="51">
        <v>23.0</v>
      </c>
    </row>
    <row r="279">
      <c r="A279" s="51">
        <v>27.0</v>
      </c>
    </row>
    <row r="280">
      <c r="A280" s="51">
        <v>43.0</v>
      </c>
    </row>
    <row r="281">
      <c r="A281" s="51">
        <v>28.0</v>
      </c>
    </row>
    <row r="282">
      <c r="A282" s="51">
        <v>34.0</v>
      </c>
    </row>
    <row r="283">
      <c r="A283" s="51">
        <v>30.0</v>
      </c>
    </row>
    <row r="284">
      <c r="A284" s="51">
        <v>58.0</v>
      </c>
    </row>
    <row r="285">
      <c r="A285" s="51">
        <v>29.0</v>
      </c>
    </row>
    <row r="286">
      <c r="A286" s="51">
        <v>36.0</v>
      </c>
    </row>
    <row r="287">
      <c r="A287" s="51">
        <v>30.0</v>
      </c>
    </row>
    <row r="288">
      <c r="A288" s="51">
        <v>31.0</v>
      </c>
    </row>
    <row r="289">
      <c r="A289" s="51">
        <v>24.0</v>
      </c>
    </row>
    <row r="290">
      <c r="A290" s="51">
        <v>35.0</v>
      </c>
    </row>
    <row r="291">
      <c r="A291" s="51">
        <v>29.0</v>
      </c>
    </row>
    <row r="292">
      <c r="A292" s="51">
        <v>27.0</v>
      </c>
    </row>
    <row r="293">
      <c r="A293" s="51">
        <v>36.0</v>
      </c>
    </row>
    <row r="294">
      <c r="A294" s="51">
        <v>44.0</v>
      </c>
    </row>
    <row r="295">
      <c r="A295" s="51">
        <v>53.0</v>
      </c>
    </row>
    <row r="296">
      <c r="A296" s="51">
        <v>45.0</v>
      </c>
    </row>
    <row r="297">
      <c r="A297" s="51">
        <v>26.0</v>
      </c>
    </row>
    <row r="298">
      <c r="A298" s="51">
        <v>46.0</v>
      </c>
    </row>
    <row r="299">
      <c r="A299" s="51">
        <v>29.0</v>
      </c>
    </row>
    <row r="300">
      <c r="A300" s="51">
        <v>26.0</v>
      </c>
    </row>
    <row r="301">
      <c r="A301" s="51">
        <v>26.0</v>
      </c>
    </row>
    <row r="302">
      <c r="A302" s="51">
        <v>27.0</v>
      </c>
    </row>
    <row r="303">
      <c r="A303" s="51">
        <v>44.0</v>
      </c>
    </row>
    <row r="304">
      <c r="A304" s="51">
        <v>25.0</v>
      </c>
    </row>
    <row r="305">
      <c r="A305" s="51">
        <v>27.0</v>
      </c>
    </row>
    <row r="306">
      <c r="A306" s="51">
        <v>39.0</v>
      </c>
    </row>
    <row r="307">
      <c r="A307" s="51">
        <v>38.0</v>
      </c>
    </row>
    <row r="308">
      <c r="A308" s="51">
        <v>39.0</v>
      </c>
    </row>
    <row r="309">
      <c r="A309" s="51">
        <v>26.0</v>
      </c>
    </row>
    <row r="310">
      <c r="A310" s="51">
        <v>26.0</v>
      </c>
    </row>
    <row r="311">
      <c r="A311" s="51">
        <v>45.0</v>
      </c>
    </row>
    <row r="312">
      <c r="A312" s="51">
        <v>33.0</v>
      </c>
    </row>
    <row r="313">
      <c r="A313" s="51">
        <v>49.0</v>
      </c>
    </row>
    <row r="314">
      <c r="A314" s="51">
        <v>29.0</v>
      </c>
    </row>
    <row r="315">
      <c r="A315" s="51">
        <v>26.0</v>
      </c>
    </row>
    <row r="316">
      <c r="A316" s="51">
        <v>46.0</v>
      </c>
    </row>
    <row r="317">
      <c r="A317" s="51">
        <v>35.0</v>
      </c>
    </row>
    <row r="318">
      <c r="A318" s="51">
        <v>29.0</v>
      </c>
    </row>
    <row r="319">
      <c r="A319" s="51">
        <v>20.0</v>
      </c>
    </row>
    <row r="320">
      <c r="A320" s="51">
        <v>23.0</v>
      </c>
    </row>
    <row r="321">
      <c r="A321" s="51">
        <v>21.0</v>
      </c>
    </row>
    <row r="322">
      <c r="A322" s="51">
        <v>29.0</v>
      </c>
    </row>
    <row r="323">
      <c r="A323" s="51">
        <v>29.0</v>
      </c>
    </row>
    <row r="324">
      <c r="A324" s="51">
        <v>22.0</v>
      </c>
    </row>
    <row r="325">
      <c r="A325" s="51">
        <v>30.0</v>
      </c>
    </row>
    <row r="326">
      <c r="A326" s="51">
        <v>28.0</v>
      </c>
    </row>
    <row r="327">
      <c r="A327" s="51">
        <v>30.0</v>
      </c>
    </row>
    <row r="328">
      <c r="A328" s="51">
        <v>29.0</v>
      </c>
    </row>
    <row r="329">
      <c r="A329" s="51">
        <v>32.0</v>
      </c>
    </row>
    <row r="330">
      <c r="A330" s="51">
        <v>29.0</v>
      </c>
    </row>
    <row r="331">
      <c r="A331" s="51">
        <v>31.0</v>
      </c>
    </row>
    <row r="332">
      <c r="A332" s="51">
        <v>26.0</v>
      </c>
    </row>
    <row r="333">
      <c r="A333" s="51">
        <v>40.0</v>
      </c>
    </row>
    <row r="334">
      <c r="A334" s="51">
        <v>35.0</v>
      </c>
    </row>
    <row r="335">
      <c r="A335" s="51">
        <v>45.0</v>
      </c>
    </row>
    <row r="336">
      <c r="A336" s="51">
        <v>26.0</v>
      </c>
    </row>
    <row r="337">
      <c r="A337" s="51">
        <v>26.0</v>
      </c>
    </row>
    <row r="338">
      <c r="A338" s="51">
        <v>30.0</v>
      </c>
    </row>
    <row r="339">
      <c r="A339" s="51">
        <v>39.0</v>
      </c>
    </row>
    <row r="340">
      <c r="A340" s="51">
        <v>32.0</v>
      </c>
    </row>
    <row r="341">
      <c r="A341" s="51">
        <v>45.0</v>
      </c>
    </row>
    <row r="342">
      <c r="A342" s="51">
        <v>41.0</v>
      </c>
    </row>
    <row r="343">
      <c r="A343" s="51">
        <v>36.0</v>
      </c>
    </row>
    <row r="344">
      <c r="A344" s="51">
        <v>27.0</v>
      </c>
    </row>
    <row r="345">
      <c r="A345" s="51">
        <v>27.0</v>
      </c>
    </row>
    <row r="346">
      <c r="A346" s="51">
        <v>26.0</v>
      </c>
    </row>
    <row r="347">
      <c r="A347" s="51">
        <v>34.0</v>
      </c>
    </row>
    <row r="348">
      <c r="A348" s="51">
        <v>46.0</v>
      </c>
    </row>
    <row r="349">
      <c r="A349" s="51">
        <v>27.0</v>
      </c>
    </row>
    <row r="350">
      <c r="A350" s="51">
        <v>30.0</v>
      </c>
    </row>
    <row r="351">
      <c r="A351" s="51">
        <v>22.0</v>
      </c>
    </row>
    <row r="352">
      <c r="A352" s="51">
        <v>30.0</v>
      </c>
    </row>
    <row r="353">
      <c r="A353" s="51">
        <v>35.0</v>
      </c>
    </row>
    <row r="354">
      <c r="A354" s="51">
        <v>43.0</v>
      </c>
    </row>
    <row r="355">
      <c r="A355" s="51">
        <v>39.0</v>
      </c>
    </row>
    <row r="356">
      <c r="A356" s="51">
        <v>33.0</v>
      </c>
    </row>
    <row r="357">
      <c r="A357" s="51">
        <v>33.0</v>
      </c>
    </row>
    <row r="358">
      <c r="A358" s="51">
        <v>29.0</v>
      </c>
    </row>
    <row r="359">
      <c r="A359" s="51">
        <v>39.0</v>
      </c>
    </row>
    <row r="360">
      <c r="A360" s="51">
        <v>22.0</v>
      </c>
    </row>
    <row r="361">
      <c r="A361" s="51">
        <v>45.0</v>
      </c>
    </row>
    <row r="362">
      <c r="A362" s="51">
        <v>26.0</v>
      </c>
    </row>
    <row r="363">
      <c r="A363" s="51">
        <v>32.0</v>
      </c>
    </row>
    <row r="364">
      <c r="A364" s="51">
        <v>27.0</v>
      </c>
    </row>
    <row r="365">
      <c r="A365" s="51">
        <v>23.0</v>
      </c>
    </row>
    <row r="366">
      <c r="A366" s="51">
        <v>34.0</v>
      </c>
    </row>
    <row r="367">
      <c r="A367" s="51">
        <v>29.0</v>
      </c>
    </row>
    <row r="368">
      <c r="A368" s="51">
        <v>25.0</v>
      </c>
    </row>
    <row r="369">
      <c r="A369" s="51">
        <v>40.0</v>
      </c>
    </row>
    <row r="370">
      <c r="A370" s="51">
        <v>37.0</v>
      </c>
    </row>
    <row r="371">
      <c r="A371" s="51">
        <v>44.0</v>
      </c>
    </row>
    <row r="372">
      <c r="A372" s="51">
        <v>33.0</v>
      </c>
    </row>
    <row r="373">
      <c r="A373" s="51">
        <v>42.0</v>
      </c>
    </row>
    <row r="374">
      <c r="A374" s="51">
        <v>41.0</v>
      </c>
    </row>
    <row r="375">
      <c r="A375" s="51">
        <v>40.0</v>
      </c>
    </row>
    <row r="376">
      <c r="A376" s="51">
        <v>32.0</v>
      </c>
    </row>
    <row r="377">
      <c r="A377" s="51">
        <v>56.0</v>
      </c>
    </row>
    <row r="378">
      <c r="A378" s="51">
        <v>23.0</v>
      </c>
    </row>
    <row r="379">
      <c r="A379" s="51">
        <v>44.0</v>
      </c>
    </row>
    <row r="380">
      <c r="A380" s="51">
        <v>29.0</v>
      </c>
    </row>
    <row r="381">
      <c r="A381" s="51">
        <v>31.0</v>
      </c>
    </row>
    <row r="382">
      <c r="A382" s="51">
        <v>27.0</v>
      </c>
    </row>
    <row r="383">
      <c r="A383" s="51">
        <v>22.0</v>
      </c>
    </row>
    <row r="384">
      <c r="A384" s="51">
        <v>34.0</v>
      </c>
    </row>
    <row r="385">
      <c r="A385" s="51">
        <v>27.0</v>
      </c>
    </row>
    <row r="386">
      <c r="A386" s="51">
        <v>29.0</v>
      </c>
    </row>
    <row r="387">
      <c r="A387" s="51">
        <v>49.0</v>
      </c>
    </row>
    <row r="388">
      <c r="A388" s="51">
        <v>30.0</v>
      </c>
    </row>
    <row r="389">
      <c r="A389" s="51">
        <v>25.0</v>
      </c>
    </row>
    <row r="390">
      <c r="A390" s="51">
        <v>26.0</v>
      </c>
    </row>
    <row r="391">
      <c r="A391" s="51">
        <v>27.0</v>
      </c>
    </row>
    <row r="392">
      <c r="A392" s="51">
        <v>21.0</v>
      </c>
    </row>
    <row r="393">
      <c r="A393" s="51">
        <v>33.0</v>
      </c>
    </row>
    <row r="394">
      <c r="A394" s="51">
        <v>22.0</v>
      </c>
    </row>
    <row r="395">
      <c r="A395" s="51">
        <v>34.0</v>
      </c>
    </row>
    <row r="396">
      <c r="A396" s="51">
        <v>29.0</v>
      </c>
    </row>
    <row r="397">
      <c r="A397" s="51">
        <v>25.0</v>
      </c>
    </row>
    <row r="398">
      <c r="A398" s="51">
        <v>23.0</v>
      </c>
    </row>
    <row r="399">
      <c r="A399" s="51">
        <v>26.0</v>
      </c>
    </row>
    <row r="400">
      <c r="A400" s="51">
        <v>37.0</v>
      </c>
    </row>
    <row r="401">
      <c r="A401" s="51">
        <v>25.0</v>
      </c>
    </row>
    <row r="402">
      <c r="A402" s="51">
        <v>57.0</v>
      </c>
    </row>
    <row r="403">
      <c r="A403" s="51">
        <v>36.0</v>
      </c>
    </row>
    <row r="404">
      <c r="A404" s="51">
        <v>23.0</v>
      </c>
    </row>
    <row r="405">
      <c r="A405" s="51">
        <v>36.0</v>
      </c>
    </row>
    <row r="406">
      <c r="A406" s="51">
        <v>26.0</v>
      </c>
    </row>
    <row r="407">
      <c r="A407" s="51">
        <v>27.0</v>
      </c>
    </row>
    <row r="408">
      <c r="A408" s="51">
        <v>34.0</v>
      </c>
    </row>
    <row r="409">
      <c r="A409" s="51">
        <v>32.0</v>
      </c>
    </row>
    <row r="410">
      <c r="A410" s="51">
        <v>36.0</v>
      </c>
    </row>
    <row r="411">
      <c r="A411" s="51">
        <v>31.0</v>
      </c>
    </row>
    <row r="412">
      <c r="A412" s="51">
        <v>26.0</v>
      </c>
    </row>
    <row r="413">
      <c r="A413" s="51">
        <v>38.0</v>
      </c>
    </row>
    <row r="414">
      <c r="A414" s="51">
        <v>24.0</v>
      </c>
    </row>
    <row r="415">
      <c r="A415" s="51">
        <v>49.0</v>
      </c>
    </row>
    <row r="416">
      <c r="A416" s="51">
        <v>56.0</v>
      </c>
    </row>
    <row r="417">
      <c r="A417" s="51">
        <v>39.0</v>
      </c>
    </row>
    <row r="418">
      <c r="A418" s="51">
        <v>26.0</v>
      </c>
    </row>
    <row r="419">
      <c r="A419" s="51">
        <v>30.0</v>
      </c>
    </row>
    <row r="420">
      <c r="A420" s="51">
        <v>55.0</v>
      </c>
    </row>
    <row r="421">
      <c r="A421" s="51">
        <v>29.0</v>
      </c>
    </row>
    <row r="422">
      <c r="A422" s="51">
        <v>28.0</v>
      </c>
    </row>
    <row r="423">
      <c r="A423" s="51">
        <v>25.0</v>
      </c>
    </row>
    <row r="424">
      <c r="A424" s="51">
        <v>28.0</v>
      </c>
    </row>
    <row r="425">
      <c r="A425" s="51">
        <v>42.0</v>
      </c>
    </row>
    <row r="426">
      <c r="A426" s="51">
        <v>39.0</v>
      </c>
    </row>
    <row r="427">
      <c r="A427" s="51">
        <v>29.0</v>
      </c>
    </row>
    <row r="428">
      <c r="A428" s="51">
        <v>43.0</v>
      </c>
    </row>
    <row r="429">
      <c r="A429" s="51">
        <v>33.0</v>
      </c>
    </row>
    <row r="430">
      <c r="A430" s="51">
        <v>35.0</v>
      </c>
    </row>
    <row r="431">
      <c r="A431" s="51">
        <v>30.0</v>
      </c>
    </row>
    <row r="432">
      <c r="A432" s="51">
        <v>21.0</v>
      </c>
    </row>
    <row r="433">
      <c r="A433" s="51">
        <v>41.0</v>
      </c>
    </row>
    <row r="434">
      <c r="A434" s="51">
        <v>20.0</v>
      </c>
    </row>
    <row r="435">
      <c r="A435" s="51">
        <v>45.0</v>
      </c>
    </row>
    <row r="436">
      <c r="A436" s="51">
        <v>30.0</v>
      </c>
    </row>
    <row r="437">
      <c r="A437" s="51">
        <v>42.0</v>
      </c>
    </row>
    <row r="438">
      <c r="A438" s="51">
        <v>25.0</v>
      </c>
    </row>
    <row r="439">
      <c r="A439" s="51">
        <v>31.0</v>
      </c>
    </row>
    <row r="440">
      <c r="A440" s="51">
        <v>37.0</v>
      </c>
    </row>
    <row r="441">
      <c r="A441" s="51">
        <v>32.0</v>
      </c>
    </row>
    <row r="442">
      <c r="A442" s="51">
        <v>63.0</v>
      </c>
    </row>
    <row r="443">
      <c r="A443" s="51">
        <v>37.0</v>
      </c>
    </row>
    <row r="444">
      <c r="A444" s="51">
        <v>23.0</v>
      </c>
    </row>
    <row r="445">
      <c r="A445" s="51">
        <v>39.0</v>
      </c>
    </row>
    <row r="446">
      <c r="A446" s="51">
        <v>34.0</v>
      </c>
    </row>
    <row r="447">
      <c r="A447" s="51">
        <v>29.0</v>
      </c>
    </row>
    <row r="448">
      <c r="A448" s="51">
        <v>45.0</v>
      </c>
    </row>
    <row r="449">
      <c r="A449" s="51">
        <v>38.0</v>
      </c>
    </row>
    <row r="450">
      <c r="A450" s="51">
        <v>35.0</v>
      </c>
    </row>
    <row r="451">
      <c r="A451" s="51">
        <v>34.0</v>
      </c>
    </row>
    <row r="452">
      <c r="A452" s="51">
        <v>34.0</v>
      </c>
    </row>
    <row r="453">
      <c r="A453" s="51">
        <v>25.0</v>
      </c>
    </row>
    <row r="454">
      <c r="A454" s="51">
        <v>36.0</v>
      </c>
    </row>
    <row r="455">
      <c r="A455" s="51">
        <v>31.0</v>
      </c>
    </row>
    <row r="456">
      <c r="A456" s="51">
        <v>32.0</v>
      </c>
    </row>
    <row r="457">
      <c r="A457" s="51">
        <v>31.0</v>
      </c>
    </row>
    <row r="458">
      <c r="A458" s="51">
        <v>36.0</v>
      </c>
    </row>
    <row r="459">
      <c r="A459" s="51">
        <v>47.0</v>
      </c>
    </row>
    <row r="460">
      <c r="A460" s="51">
        <v>35.0</v>
      </c>
    </row>
    <row r="461">
      <c r="A461" s="51">
        <v>33.0</v>
      </c>
    </row>
    <row r="462">
      <c r="A462" s="51">
        <v>59.0</v>
      </c>
    </row>
    <row r="463">
      <c r="A463" s="51">
        <v>36.0</v>
      </c>
    </row>
    <row r="464">
      <c r="A464" s="51">
        <v>36.0</v>
      </c>
    </row>
    <row r="465">
      <c r="A465" s="51">
        <v>28.0</v>
      </c>
    </row>
    <row r="466">
      <c r="A466" s="51">
        <v>65.0</v>
      </c>
    </row>
    <row r="467">
      <c r="A467" s="51">
        <v>39.0</v>
      </c>
    </row>
    <row r="468">
      <c r="A468" s="51">
        <v>47.0</v>
      </c>
    </row>
    <row r="469">
      <c r="A469" s="51">
        <v>29.0</v>
      </c>
    </row>
    <row r="470">
      <c r="A470" s="51">
        <v>36.0</v>
      </c>
    </row>
    <row r="471">
      <c r="A471" s="51">
        <v>56.0</v>
      </c>
    </row>
    <row r="472">
      <c r="A472" s="51">
        <v>32.0</v>
      </c>
    </row>
    <row r="473">
      <c r="A473" s="51">
        <v>36.0</v>
      </c>
    </row>
    <row r="474">
      <c r="A474" s="51">
        <v>28.0</v>
      </c>
    </row>
    <row r="475">
      <c r="A475" s="51">
        <v>28.0</v>
      </c>
    </row>
    <row r="476">
      <c r="A476" s="51">
        <v>47.0</v>
      </c>
    </row>
    <row r="477">
      <c r="A477" s="51">
        <v>34.0</v>
      </c>
    </row>
    <row r="478">
      <c r="A478" s="51">
        <v>41.0</v>
      </c>
    </row>
    <row r="479">
      <c r="A479" s="51">
        <v>31.0</v>
      </c>
    </row>
    <row r="480">
      <c r="A480" s="51">
        <v>30.0</v>
      </c>
    </row>
    <row r="481">
      <c r="A481" s="51">
        <v>29.0</v>
      </c>
    </row>
    <row r="482">
      <c r="A482" s="51">
        <v>38.0</v>
      </c>
    </row>
    <row r="483">
      <c r="A483" s="51">
        <v>25.0</v>
      </c>
    </row>
    <row r="484">
      <c r="A484" s="51">
        <v>37.0</v>
      </c>
    </row>
    <row r="485">
      <c r="A485" s="51">
        <v>55.0</v>
      </c>
    </row>
    <row r="486">
      <c r="A486" s="51">
        <v>28.0</v>
      </c>
    </row>
    <row r="487">
      <c r="A487" s="51">
        <v>23.0</v>
      </c>
    </row>
    <row r="488">
      <c r="A488" s="51">
        <v>35.0</v>
      </c>
    </row>
    <row r="489">
      <c r="A489" s="51">
        <v>24.0</v>
      </c>
    </row>
    <row r="490">
      <c r="A490" s="51">
        <v>32.0</v>
      </c>
    </row>
    <row r="491">
      <c r="A491" s="51">
        <v>32.0</v>
      </c>
    </row>
    <row r="492">
      <c r="A492" s="51">
        <v>31.0</v>
      </c>
    </row>
    <row r="493">
      <c r="A493" s="51">
        <v>36.0</v>
      </c>
    </row>
    <row r="494">
      <c r="A494" s="51">
        <v>33.0</v>
      </c>
    </row>
    <row r="495">
      <c r="A495" s="51">
        <v>46.0</v>
      </c>
    </row>
    <row r="496">
      <c r="A496" s="51">
        <v>33.0</v>
      </c>
    </row>
    <row r="497">
      <c r="A497" s="51">
        <v>30.0</v>
      </c>
    </row>
    <row r="498">
      <c r="A498" s="51">
        <v>33.0</v>
      </c>
    </row>
    <row r="499">
      <c r="A499" s="51">
        <v>36.0</v>
      </c>
    </row>
    <row r="500">
      <c r="A500" s="51">
        <v>38.0</v>
      </c>
    </row>
    <row r="501">
      <c r="A501" s="51">
        <v>39.0</v>
      </c>
    </row>
    <row r="502">
      <c r="A502" s="51">
        <v>22.0</v>
      </c>
    </row>
    <row r="503">
      <c r="A503" s="51">
        <v>31.0</v>
      </c>
    </row>
    <row r="504">
      <c r="A504" s="51">
        <v>21.0</v>
      </c>
    </row>
    <row r="505">
      <c r="A505" s="51">
        <v>31.0</v>
      </c>
    </row>
    <row r="506">
      <c r="A506" s="51">
        <v>41.0</v>
      </c>
    </row>
    <row r="507">
      <c r="A507" s="51">
        <v>47.0</v>
      </c>
    </row>
    <row r="508">
      <c r="A508" s="51">
        <v>37.0</v>
      </c>
    </row>
    <row r="509">
      <c r="A509" s="51">
        <v>31.0</v>
      </c>
    </row>
    <row r="510">
      <c r="A510" s="51">
        <v>41.0</v>
      </c>
    </row>
    <row r="511">
      <c r="A511" s="51">
        <v>38.0</v>
      </c>
    </row>
    <row r="512">
      <c r="A512" s="51">
        <v>37.0</v>
      </c>
    </row>
    <row r="513">
      <c r="A513" s="51">
        <v>24.0</v>
      </c>
    </row>
    <row r="514">
      <c r="A514" s="51">
        <v>35.0</v>
      </c>
    </row>
    <row r="515">
      <c r="A515" s="51">
        <v>26.0</v>
      </c>
    </row>
    <row r="516">
      <c r="A516" s="51">
        <v>30.0</v>
      </c>
    </row>
    <row r="517">
      <c r="A517" s="51">
        <v>32.0</v>
      </c>
    </row>
    <row r="518">
      <c r="A518" s="51">
        <v>30.0</v>
      </c>
    </row>
    <row r="519">
      <c r="A519" s="51">
        <v>57.0</v>
      </c>
    </row>
    <row r="520">
      <c r="A520" s="51">
        <v>37.0</v>
      </c>
    </row>
    <row r="521">
      <c r="A521" s="51">
        <v>28.0</v>
      </c>
    </row>
    <row r="522">
      <c r="A522" s="51">
        <v>30.0</v>
      </c>
    </row>
    <row r="523">
      <c r="A523" s="51">
        <v>27.0</v>
      </c>
    </row>
    <row r="524">
      <c r="A524" s="51">
        <v>35.0</v>
      </c>
    </row>
    <row r="525">
      <c r="A525" s="51">
        <v>29.0</v>
      </c>
    </row>
    <row r="526">
      <c r="A526" s="51">
        <v>39.0</v>
      </c>
    </row>
    <row r="527">
      <c r="A527" s="51">
        <v>35.0</v>
      </c>
    </row>
    <row r="528">
      <c r="A528" s="51">
        <v>28.0</v>
      </c>
    </row>
    <row r="529">
      <c r="A529" s="51">
        <v>54.0</v>
      </c>
    </row>
    <row r="530">
      <c r="A530" s="51">
        <v>37.0</v>
      </c>
    </row>
    <row r="531">
      <c r="A531" s="51">
        <v>33.0</v>
      </c>
    </row>
    <row r="532">
      <c r="A532" s="51">
        <v>36.0</v>
      </c>
    </row>
    <row r="533">
      <c r="A533" s="51">
        <v>25.0</v>
      </c>
    </row>
    <row r="534">
      <c r="A534" s="51">
        <v>25.0</v>
      </c>
    </row>
    <row r="535">
      <c r="A535" s="51">
        <v>25.0</v>
      </c>
    </row>
    <row r="536">
      <c r="A536" s="51">
        <v>21.0</v>
      </c>
    </row>
    <row r="537">
      <c r="A537" s="51">
        <v>39.0</v>
      </c>
    </row>
    <row r="538">
      <c r="A538" s="51">
        <v>29.0</v>
      </c>
    </row>
    <row r="539">
      <c r="A539" s="51">
        <v>26.0</v>
      </c>
    </row>
    <row r="540">
      <c r="A540" s="51">
        <v>41.0</v>
      </c>
    </row>
    <row r="541">
      <c r="A541" s="51">
        <v>38.0</v>
      </c>
    </row>
    <row r="542">
      <c r="A542" s="51">
        <v>37.0</v>
      </c>
    </row>
    <row r="543">
      <c r="A543" s="51">
        <v>31.0</v>
      </c>
    </row>
    <row r="544">
      <c r="A544" s="51">
        <v>34.0</v>
      </c>
    </row>
    <row r="545">
      <c r="A545" s="51">
        <v>27.0</v>
      </c>
    </row>
    <row r="546">
      <c r="A546" s="51">
        <v>40.0</v>
      </c>
    </row>
    <row r="547">
      <c r="A547" s="51">
        <v>37.0</v>
      </c>
    </row>
    <row r="548">
      <c r="A548" s="51">
        <v>29.0</v>
      </c>
    </row>
    <row r="549">
      <c r="A549" s="51">
        <v>23.0</v>
      </c>
    </row>
    <row r="550">
      <c r="A550" s="51">
        <v>36.0</v>
      </c>
    </row>
    <row r="551">
      <c r="A551" s="51">
        <v>26.0</v>
      </c>
    </row>
    <row r="552">
      <c r="A552" s="51">
        <v>29.0</v>
      </c>
    </row>
    <row r="553">
      <c r="A553" s="51">
        <v>32.0</v>
      </c>
    </row>
    <row r="554">
      <c r="A554" s="51">
        <v>37.0</v>
      </c>
    </row>
    <row r="555">
      <c r="A555" s="51">
        <v>36.0</v>
      </c>
    </row>
    <row r="556">
      <c r="A556" s="51">
        <v>25.0</v>
      </c>
    </row>
    <row r="557">
      <c r="A557" s="51">
        <v>27.0</v>
      </c>
    </row>
    <row r="558">
      <c r="A558" s="51">
        <v>53.0</v>
      </c>
    </row>
    <row r="559">
      <c r="A559" s="51">
        <v>51.0</v>
      </c>
    </row>
    <row r="560">
      <c r="A560" s="51">
        <v>28.0</v>
      </c>
    </row>
    <row r="561">
      <c r="A561" s="51">
        <v>48.0</v>
      </c>
    </row>
    <row r="562">
      <c r="A562" s="51">
        <v>45.0</v>
      </c>
    </row>
    <row r="563">
      <c r="A563" s="51">
        <v>32.0</v>
      </c>
    </row>
    <row r="564">
      <c r="A564" s="51">
        <v>49.0</v>
      </c>
    </row>
    <row r="565">
      <c r="A565" s="51">
        <v>35.0</v>
      </c>
    </row>
    <row r="566">
      <c r="A566" s="51">
        <v>23.0</v>
      </c>
    </row>
    <row r="567">
      <c r="A567" s="51">
        <v>24.0</v>
      </c>
    </row>
    <row r="568">
      <c r="A568" s="51">
        <v>26.0</v>
      </c>
    </row>
    <row r="569">
      <c r="A569" s="51">
        <v>34.0</v>
      </c>
    </row>
    <row r="570">
      <c r="A570" s="51">
        <v>27.0</v>
      </c>
    </row>
    <row r="571">
      <c r="A571" s="51">
        <v>31.0</v>
      </c>
    </row>
    <row r="572">
      <c r="A572" s="51">
        <v>23.0</v>
      </c>
    </row>
    <row r="573">
      <c r="A573" s="51">
        <v>42.0</v>
      </c>
    </row>
    <row r="574">
      <c r="A574" s="51">
        <v>26.0</v>
      </c>
    </row>
    <row r="575">
      <c r="A575" s="51">
        <v>35.0</v>
      </c>
    </row>
    <row r="576">
      <c r="A576" s="51">
        <v>27.0</v>
      </c>
    </row>
    <row r="577">
      <c r="A577" s="51">
        <v>22.0</v>
      </c>
    </row>
    <row r="578">
      <c r="A578" s="51">
        <v>36.0</v>
      </c>
    </row>
    <row r="579">
      <c r="A579" s="51">
        <v>33.0</v>
      </c>
    </row>
    <row r="580">
      <c r="A580" s="51">
        <v>23.0</v>
      </c>
    </row>
    <row r="581">
      <c r="A581" s="51">
        <v>30.0</v>
      </c>
    </row>
    <row r="582">
      <c r="A582" s="51">
        <v>29.0</v>
      </c>
    </row>
    <row r="583">
      <c r="A583" s="51">
        <v>23.0</v>
      </c>
    </row>
    <row r="584">
      <c r="A584" s="51">
        <v>27.0</v>
      </c>
    </row>
    <row r="585">
      <c r="A585" s="51">
        <v>49.0</v>
      </c>
    </row>
    <row r="586">
      <c r="A586" s="51">
        <v>22.0</v>
      </c>
    </row>
    <row r="587">
      <c r="A587" s="51">
        <v>35.0</v>
      </c>
    </row>
    <row r="588">
      <c r="A588" s="51">
        <v>23.0</v>
      </c>
    </row>
    <row r="589">
      <c r="A589" s="51">
        <v>25.0</v>
      </c>
    </row>
    <row r="590">
      <c r="A590" s="51">
        <v>31.0</v>
      </c>
    </row>
    <row r="591">
      <c r="A591" s="51">
        <v>33.0</v>
      </c>
    </row>
    <row r="592">
      <c r="A592" s="51">
        <v>28.0</v>
      </c>
    </row>
    <row r="593">
      <c r="A593" s="51">
        <v>24.0</v>
      </c>
    </row>
    <row r="594">
      <c r="A594" s="51">
        <v>35.0</v>
      </c>
    </row>
    <row r="595">
      <c r="A595" s="51">
        <v>27.0</v>
      </c>
    </row>
    <row r="596">
      <c r="A596" s="51">
        <v>44.0</v>
      </c>
    </row>
    <row r="597">
      <c r="A597" s="51">
        <v>44.0</v>
      </c>
    </row>
    <row r="598">
      <c r="A598" s="51">
        <v>28.0</v>
      </c>
    </row>
    <row r="599">
      <c r="A599" s="51">
        <v>22.0</v>
      </c>
    </row>
    <row r="600">
      <c r="A600" s="51">
        <v>30.0</v>
      </c>
    </row>
    <row r="601">
      <c r="A601" s="51">
        <v>33.0</v>
      </c>
    </row>
    <row r="602">
      <c r="A602" s="51">
        <v>27.0</v>
      </c>
    </row>
    <row r="603">
      <c r="A603" s="51">
        <v>31.0</v>
      </c>
    </row>
    <row r="604">
      <c r="A604" s="51">
        <v>30.0</v>
      </c>
    </row>
    <row r="605">
      <c r="A605" s="51">
        <v>55.0</v>
      </c>
    </row>
    <row r="606">
      <c r="A606" s="51">
        <v>42.0</v>
      </c>
    </row>
    <row r="607">
      <c r="A607" s="51">
        <v>30.0</v>
      </c>
    </row>
    <row r="608">
      <c r="A608" s="51">
        <v>25.0</v>
      </c>
    </row>
    <row r="609">
      <c r="A609" s="51">
        <v>26.0</v>
      </c>
    </row>
    <row r="610">
      <c r="A610" s="51">
        <v>26.0</v>
      </c>
    </row>
    <row r="611">
      <c r="A611" s="51">
        <v>35.0</v>
      </c>
    </row>
    <row r="612">
      <c r="A612" s="51">
        <v>35.0</v>
      </c>
    </row>
    <row r="613">
      <c r="A613" s="51">
        <v>33.0</v>
      </c>
    </row>
    <row r="614">
      <c r="A614" s="51">
        <v>49.0</v>
      </c>
    </row>
    <row r="615">
      <c r="A615" s="51">
        <v>35.0</v>
      </c>
    </row>
    <row r="616">
      <c r="A616" s="51">
        <v>34.0</v>
      </c>
    </row>
    <row r="617">
      <c r="A617" s="51">
        <v>22.0</v>
      </c>
    </row>
    <row r="618">
      <c r="A618" s="51">
        <v>26.0</v>
      </c>
    </row>
    <row r="619">
      <c r="A619" s="51">
        <v>28.0</v>
      </c>
    </row>
    <row r="620">
      <c r="A620" s="51">
        <v>29.0</v>
      </c>
    </row>
    <row r="621">
      <c r="A621" s="51">
        <v>22.0</v>
      </c>
    </row>
    <row r="622">
      <c r="A622" s="51">
        <v>27.0</v>
      </c>
    </row>
    <row r="623">
      <c r="A623" s="51">
        <v>30.0</v>
      </c>
    </row>
    <row r="624">
      <c r="A624" s="51">
        <v>35.0</v>
      </c>
    </row>
    <row r="625">
      <c r="A625" s="51">
        <v>22.0</v>
      </c>
    </row>
    <row r="626">
      <c r="A626" s="51">
        <v>30.0</v>
      </c>
    </row>
    <row r="627">
      <c r="A627" s="51">
        <v>25.0</v>
      </c>
    </row>
    <row r="628">
      <c r="A628" s="51">
        <v>43.0</v>
      </c>
    </row>
    <row r="629">
      <c r="A629" s="51">
        <v>34.0</v>
      </c>
    </row>
    <row r="630">
      <c r="A630" s="51">
        <v>29.0</v>
      </c>
    </row>
    <row r="631">
      <c r="A631" s="51">
        <v>39.0</v>
      </c>
    </row>
    <row r="632">
      <c r="A632" s="51">
        <v>22.0</v>
      </c>
    </row>
    <row r="633">
      <c r="A633" s="51">
        <v>42.0</v>
      </c>
    </row>
    <row r="634">
      <c r="A634" s="51">
        <v>21.0</v>
      </c>
    </row>
    <row r="635">
      <c r="A635" s="51">
        <v>31.0</v>
      </c>
    </row>
    <row r="636">
      <c r="A636" s="51">
        <v>36.0</v>
      </c>
    </row>
    <row r="637">
      <c r="A637" s="51">
        <v>31.0</v>
      </c>
    </row>
    <row r="638">
      <c r="A638" s="51">
        <v>26.0</v>
      </c>
    </row>
    <row r="639">
      <c r="A639" s="51">
        <v>28.0</v>
      </c>
    </row>
    <row r="640">
      <c r="A640" s="51">
        <v>29.0</v>
      </c>
    </row>
    <row r="641">
      <c r="A641" s="51">
        <v>29.0</v>
      </c>
    </row>
    <row r="642">
      <c r="A642" s="51">
        <v>45.0</v>
      </c>
    </row>
    <row r="643">
      <c r="A643" s="51">
        <v>35.0</v>
      </c>
    </row>
    <row r="644">
      <c r="A644" s="51">
        <v>28.0</v>
      </c>
    </row>
    <row r="645">
      <c r="A645" s="51">
        <v>25.0</v>
      </c>
    </row>
    <row r="646">
      <c r="A646" s="51">
        <v>35.0</v>
      </c>
    </row>
    <row r="647">
      <c r="A647" s="51">
        <v>22.0</v>
      </c>
    </row>
    <row r="648">
      <c r="A648" s="51">
        <v>21.0</v>
      </c>
    </row>
    <row r="649">
      <c r="A649" s="51">
        <v>44.0</v>
      </c>
    </row>
    <row r="650">
      <c r="A650" s="51">
        <v>41.0</v>
      </c>
    </row>
    <row r="651">
      <c r="A651" s="51">
        <v>34.0</v>
      </c>
    </row>
    <row r="652">
      <c r="A652" s="51">
        <v>39.0</v>
      </c>
    </row>
    <row r="653">
      <c r="A653" s="51">
        <v>57.0</v>
      </c>
    </row>
    <row r="654">
      <c r="A654" s="51">
        <v>35.0</v>
      </c>
    </row>
    <row r="655">
      <c r="A655" s="51">
        <v>21.0</v>
      </c>
    </row>
    <row r="656">
      <c r="A656" s="51">
        <v>33.0</v>
      </c>
    </row>
    <row r="657">
      <c r="A657" s="51">
        <v>39.0</v>
      </c>
    </row>
    <row r="658">
      <c r="A658" s="51">
        <v>46.0</v>
      </c>
    </row>
    <row r="659">
      <c r="A659" s="51">
        <v>53.0</v>
      </c>
    </row>
    <row r="660">
      <c r="A660" s="51">
        <v>33.0</v>
      </c>
    </row>
    <row r="661">
      <c r="A661" s="51">
        <v>41.0</v>
      </c>
    </row>
    <row r="662">
      <c r="A662" s="51">
        <v>42.0</v>
      </c>
    </row>
    <row r="663">
      <c r="A663" s="51">
        <v>34.0</v>
      </c>
    </row>
    <row r="664">
      <c r="A664" s="51">
        <v>40.0</v>
      </c>
    </row>
    <row r="665">
      <c r="A665" s="51">
        <v>46.0</v>
      </c>
    </row>
    <row r="666">
      <c r="A666" s="51">
        <v>52.0</v>
      </c>
    </row>
    <row r="667">
      <c r="A667" s="51">
        <v>26.0</v>
      </c>
    </row>
    <row r="668">
      <c r="A668" s="51">
        <v>47.0</v>
      </c>
    </row>
    <row r="669">
      <c r="A669" s="51">
        <v>28.0</v>
      </c>
    </row>
    <row r="670">
      <c r="A670" s="51">
        <v>26.0</v>
      </c>
    </row>
    <row r="671">
      <c r="A671" s="51">
        <v>36.0</v>
      </c>
    </row>
    <row r="672">
      <c r="A672" s="51">
        <v>36.0</v>
      </c>
    </row>
    <row r="673">
      <c r="A673" s="51">
        <v>23.0</v>
      </c>
    </row>
    <row r="674">
      <c r="A674" s="51">
        <v>50.0</v>
      </c>
    </row>
    <row r="675">
      <c r="A675" s="51">
        <v>31.0</v>
      </c>
    </row>
    <row r="676">
      <c r="A676" s="51">
        <v>31.0</v>
      </c>
    </row>
    <row r="677">
      <c r="A677" s="51">
        <v>37.0</v>
      </c>
    </row>
    <row r="678">
      <c r="A678" s="51">
        <v>23.0</v>
      </c>
    </row>
    <row r="679">
      <c r="A679" s="51">
        <v>29.0</v>
      </c>
    </row>
    <row r="680">
      <c r="A680" s="51">
        <v>33.0</v>
      </c>
    </row>
    <row r="681">
      <c r="A681" s="51">
        <v>24.0</v>
      </c>
    </row>
    <row r="682">
      <c r="A682" s="51">
        <v>37.0</v>
      </c>
    </row>
    <row r="683">
      <c r="A683" s="51">
        <v>30.0</v>
      </c>
    </row>
    <row r="684">
      <c r="A684" s="51">
        <v>28.0</v>
      </c>
    </row>
    <row r="685">
      <c r="A685" s="51">
        <v>34.0</v>
      </c>
    </row>
    <row r="686">
      <c r="A686" s="51">
        <v>37.0</v>
      </c>
    </row>
    <row r="687">
      <c r="A687" s="51">
        <v>35.0</v>
      </c>
    </row>
    <row r="688">
      <c r="A688" s="51">
        <v>28.0</v>
      </c>
    </row>
    <row r="689">
      <c r="A689" s="51">
        <v>24.0</v>
      </c>
    </row>
    <row r="690">
      <c r="A690" s="51">
        <v>27.0</v>
      </c>
    </row>
    <row r="691">
      <c r="A691" s="51">
        <v>36.0</v>
      </c>
    </row>
    <row r="692">
      <c r="A692" s="51">
        <v>36.0</v>
      </c>
    </row>
    <row r="693">
      <c r="A693" s="51">
        <v>66.0</v>
      </c>
    </row>
    <row r="694">
      <c r="A694" s="51">
        <v>24.0</v>
      </c>
    </row>
    <row r="695">
      <c r="A695" s="51">
        <v>38.0</v>
      </c>
    </row>
    <row r="696">
      <c r="A696" s="51">
        <v>37.0</v>
      </c>
    </row>
    <row r="697">
      <c r="A697" s="51">
        <v>39.0</v>
      </c>
    </row>
    <row r="698">
      <c r="A698" s="51">
        <v>37.0</v>
      </c>
    </row>
    <row r="699">
      <c r="A699" s="51">
        <v>40.0</v>
      </c>
    </row>
    <row r="700">
      <c r="A700" s="51">
        <v>27.0</v>
      </c>
    </row>
    <row r="701">
      <c r="A701" s="51">
        <v>24.0</v>
      </c>
    </row>
    <row r="702">
      <c r="A702" s="51">
        <v>28.0</v>
      </c>
    </row>
    <row r="703">
      <c r="A703" s="51">
        <v>35.0</v>
      </c>
    </row>
    <row r="704">
      <c r="A704" s="51">
        <v>37.0</v>
      </c>
    </row>
    <row r="705">
      <c r="A705" s="51">
        <v>38.0</v>
      </c>
    </row>
    <row r="706">
      <c r="A706" s="51">
        <v>43.0</v>
      </c>
    </row>
    <row r="707">
      <c r="A707" s="51">
        <v>29.0</v>
      </c>
    </row>
    <row r="708">
      <c r="A708" s="51">
        <v>25.0</v>
      </c>
    </row>
    <row r="709">
      <c r="A709" s="51">
        <v>25.0</v>
      </c>
    </row>
    <row r="710">
      <c r="A710" s="51">
        <v>45.0</v>
      </c>
    </row>
    <row r="711">
      <c r="A711" s="51">
        <v>31.0</v>
      </c>
    </row>
    <row r="712">
      <c r="A712" s="51">
        <v>26.0</v>
      </c>
    </row>
    <row r="713">
      <c r="A713" s="51">
        <v>33.0</v>
      </c>
    </row>
    <row r="714">
      <c r="A714" s="53"/>
    </row>
    <row r="715">
      <c r="A715" s="53"/>
    </row>
    <row r="716">
      <c r="A716" s="53"/>
    </row>
    <row r="717">
      <c r="A717" s="53"/>
    </row>
    <row r="718">
      <c r="A718" s="53"/>
    </row>
    <row r="719">
      <c r="A719" s="53"/>
    </row>
    <row r="720">
      <c r="A720" s="53"/>
    </row>
    <row r="721">
      <c r="A721" s="53"/>
    </row>
    <row r="722">
      <c r="A722" s="53"/>
    </row>
    <row r="723">
      <c r="A723" s="53"/>
    </row>
    <row r="724">
      <c r="A724" s="53"/>
    </row>
    <row r="725">
      <c r="A725" s="53"/>
    </row>
    <row r="726">
      <c r="A726" s="53"/>
    </row>
    <row r="727">
      <c r="A727" s="53"/>
    </row>
    <row r="728">
      <c r="A728" s="53"/>
    </row>
    <row r="729">
      <c r="A729" s="53"/>
    </row>
    <row r="730">
      <c r="A730" s="53"/>
    </row>
    <row r="731">
      <c r="A731" s="53"/>
    </row>
    <row r="732">
      <c r="A732" s="53"/>
    </row>
    <row r="733">
      <c r="A733" s="53"/>
    </row>
    <row r="734">
      <c r="A734" s="53"/>
    </row>
    <row r="735">
      <c r="A735" s="53"/>
    </row>
    <row r="736">
      <c r="A736" s="53"/>
    </row>
    <row r="737">
      <c r="A737" s="53"/>
    </row>
    <row r="738">
      <c r="A738" s="53"/>
    </row>
    <row r="739">
      <c r="A739" s="53"/>
    </row>
    <row r="740">
      <c r="A740" s="53"/>
    </row>
    <row r="741">
      <c r="A741" s="53"/>
    </row>
    <row r="742">
      <c r="A742" s="53"/>
    </row>
    <row r="743">
      <c r="A743" s="53"/>
    </row>
    <row r="744">
      <c r="A744" s="53"/>
    </row>
    <row r="745">
      <c r="A745" s="53"/>
    </row>
    <row r="746">
      <c r="A746" s="53"/>
    </row>
    <row r="747">
      <c r="A747" s="53"/>
    </row>
    <row r="748">
      <c r="A748" s="53"/>
    </row>
    <row r="749">
      <c r="A749" s="53"/>
    </row>
    <row r="750">
      <c r="A750" s="53"/>
    </row>
    <row r="751">
      <c r="A751" s="53"/>
    </row>
    <row r="752">
      <c r="A752" s="53"/>
    </row>
    <row r="753">
      <c r="A753" s="53"/>
    </row>
    <row r="754">
      <c r="A754" s="53"/>
    </row>
    <row r="755">
      <c r="A755" s="53"/>
    </row>
    <row r="756">
      <c r="A756" s="53"/>
    </row>
    <row r="757">
      <c r="A757" s="53"/>
    </row>
    <row r="758">
      <c r="A758" s="53"/>
    </row>
    <row r="759">
      <c r="A759" s="53"/>
    </row>
    <row r="760">
      <c r="A760" s="53"/>
    </row>
    <row r="761">
      <c r="A761" s="53"/>
    </row>
    <row r="762">
      <c r="A762" s="53"/>
    </row>
    <row r="763">
      <c r="A763" s="53"/>
    </row>
    <row r="764">
      <c r="A764" s="53"/>
    </row>
    <row r="765">
      <c r="A765" s="53"/>
    </row>
    <row r="766">
      <c r="A766" s="53"/>
    </row>
    <row r="767">
      <c r="A767" s="53"/>
    </row>
    <row r="768">
      <c r="A768" s="53"/>
    </row>
    <row r="769">
      <c r="A769" s="53"/>
    </row>
    <row r="770">
      <c r="A770" s="53"/>
    </row>
    <row r="771">
      <c r="A771" s="53"/>
    </row>
    <row r="772">
      <c r="A772" s="53"/>
    </row>
    <row r="773">
      <c r="A773" s="53"/>
    </row>
    <row r="774">
      <c r="A774" s="53"/>
    </row>
    <row r="775">
      <c r="A775" s="53"/>
    </row>
    <row r="776">
      <c r="A776" s="53"/>
    </row>
    <row r="777">
      <c r="A777" s="53"/>
    </row>
    <row r="778">
      <c r="A778" s="53"/>
    </row>
    <row r="779">
      <c r="A779" s="53"/>
    </row>
    <row r="780">
      <c r="A780" s="53"/>
    </row>
    <row r="781">
      <c r="A781" s="53"/>
    </row>
    <row r="782">
      <c r="A782" s="53"/>
    </row>
    <row r="783">
      <c r="A783" s="53"/>
    </row>
    <row r="784">
      <c r="A784" s="53"/>
    </row>
    <row r="785">
      <c r="A785" s="53"/>
    </row>
    <row r="786">
      <c r="A786" s="53"/>
    </row>
    <row r="787">
      <c r="A787" s="53"/>
    </row>
    <row r="788">
      <c r="A788" s="53"/>
    </row>
    <row r="789">
      <c r="A789" s="53"/>
    </row>
    <row r="790">
      <c r="A790" s="53"/>
    </row>
    <row r="791">
      <c r="A791" s="53"/>
    </row>
    <row r="792">
      <c r="A792" s="53"/>
    </row>
    <row r="793">
      <c r="A793" s="53"/>
    </row>
    <row r="794">
      <c r="A794" s="53"/>
    </row>
    <row r="795">
      <c r="A795" s="53"/>
    </row>
    <row r="796">
      <c r="A796" s="53"/>
    </row>
    <row r="797">
      <c r="A797" s="53"/>
    </row>
    <row r="798">
      <c r="A798" s="53"/>
    </row>
    <row r="799">
      <c r="A799" s="53"/>
    </row>
    <row r="800">
      <c r="A800" s="53"/>
    </row>
    <row r="801">
      <c r="A801" s="53"/>
    </row>
    <row r="802">
      <c r="A802" s="53"/>
    </row>
    <row r="803">
      <c r="A803" s="53"/>
    </row>
    <row r="804">
      <c r="A804" s="53"/>
    </row>
    <row r="805">
      <c r="A805" s="53"/>
    </row>
    <row r="806">
      <c r="A806" s="53"/>
    </row>
    <row r="807">
      <c r="A807" s="53"/>
    </row>
    <row r="808">
      <c r="A808" s="53"/>
    </row>
    <row r="809">
      <c r="A809" s="53"/>
    </row>
    <row r="810">
      <c r="A810" s="53"/>
    </row>
    <row r="811">
      <c r="A811" s="53"/>
    </row>
    <row r="812">
      <c r="A812" s="53"/>
    </row>
    <row r="813">
      <c r="A813" s="53"/>
    </row>
    <row r="814">
      <c r="A814" s="53"/>
    </row>
    <row r="815">
      <c r="A815" s="53"/>
    </row>
    <row r="816">
      <c r="A816" s="53"/>
    </row>
    <row r="817">
      <c r="A817" s="53"/>
    </row>
    <row r="818">
      <c r="A818" s="53"/>
    </row>
    <row r="819">
      <c r="A819" s="53"/>
    </row>
    <row r="820">
      <c r="A820" s="53"/>
    </row>
    <row r="821">
      <c r="A821" s="53"/>
    </row>
    <row r="822">
      <c r="A822" s="53"/>
    </row>
    <row r="823">
      <c r="A823" s="53"/>
    </row>
    <row r="824">
      <c r="A824" s="53"/>
    </row>
    <row r="825">
      <c r="A825" s="53"/>
    </row>
    <row r="826">
      <c r="A826" s="53"/>
    </row>
    <row r="827">
      <c r="A827" s="53"/>
    </row>
    <row r="828">
      <c r="A828" s="53"/>
    </row>
    <row r="829">
      <c r="A829" s="53"/>
    </row>
    <row r="830">
      <c r="A830" s="53"/>
    </row>
    <row r="831">
      <c r="A831" s="53"/>
    </row>
    <row r="832">
      <c r="A832" s="53"/>
    </row>
    <row r="833">
      <c r="A833" s="53"/>
    </row>
    <row r="834">
      <c r="A834" s="53"/>
    </row>
    <row r="835">
      <c r="A835" s="53"/>
    </row>
    <row r="836">
      <c r="A836" s="53"/>
    </row>
    <row r="837">
      <c r="A837" s="53"/>
    </row>
    <row r="838">
      <c r="A838" s="53"/>
    </row>
    <row r="839">
      <c r="A839" s="53"/>
    </row>
    <row r="840">
      <c r="A840" s="53"/>
    </row>
    <row r="841">
      <c r="A841" s="53"/>
    </row>
    <row r="842">
      <c r="A842" s="53"/>
    </row>
    <row r="843">
      <c r="A843" s="53"/>
    </row>
    <row r="844">
      <c r="A844" s="53"/>
    </row>
    <row r="845">
      <c r="A845" s="53"/>
    </row>
    <row r="846">
      <c r="A846" s="53"/>
    </row>
    <row r="847">
      <c r="A847" s="53"/>
    </row>
    <row r="848">
      <c r="A848" s="53"/>
    </row>
    <row r="849">
      <c r="A849" s="53"/>
    </row>
    <row r="850">
      <c r="A850" s="53"/>
    </row>
    <row r="851">
      <c r="A851" s="53"/>
    </row>
    <row r="852">
      <c r="A852" s="53"/>
    </row>
    <row r="853">
      <c r="A853" s="53"/>
    </row>
    <row r="854">
      <c r="A854" s="53"/>
    </row>
    <row r="855">
      <c r="A855" s="53"/>
    </row>
    <row r="856">
      <c r="A856" s="53"/>
    </row>
    <row r="857">
      <c r="A857" s="53"/>
    </row>
    <row r="858">
      <c r="A858" s="53"/>
    </row>
    <row r="859">
      <c r="A859" s="53"/>
    </row>
    <row r="860">
      <c r="A860" s="53"/>
    </row>
    <row r="861">
      <c r="A861" s="53"/>
    </row>
    <row r="862">
      <c r="A862" s="53"/>
    </row>
    <row r="863">
      <c r="A863" s="53"/>
    </row>
    <row r="864">
      <c r="A864" s="53"/>
    </row>
    <row r="865">
      <c r="A865" s="53"/>
    </row>
    <row r="866">
      <c r="A866" s="53"/>
    </row>
    <row r="867">
      <c r="A867" s="53"/>
    </row>
    <row r="868">
      <c r="A868" s="53"/>
    </row>
    <row r="869">
      <c r="A869" s="53"/>
    </row>
    <row r="870">
      <c r="A870" s="53"/>
    </row>
    <row r="871">
      <c r="A871" s="53"/>
    </row>
    <row r="872">
      <c r="A872" s="53"/>
    </row>
    <row r="873">
      <c r="A873" s="53"/>
    </row>
    <row r="874">
      <c r="A874" s="53"/>
    </row>
    <row r="875">
      <c r="A875" s="53"/>
    </row>
    <row r="876">
      <c r="A876" s="53"/>
    </row>
    <row r="877">
      <c r="A877" s="53"/>
    </row>
    <row r="878">
      <c r="A878" s="53"/>
    </row>
    <row r="879">
      <c r="A879" s="53"/>
    </row>
    <row r="880">
      <c r="A880" s="53"/>
    </row>
    <row r="881">
      <c r="A881" s="53"/>
    </row>
    <row r="882">
      <c r="A882" s="53"/>
    </row>
    <row r="883">
      <c r="A883" s="53"/>
    </row>
    <row r="884">
      <c r="A884" s="53"/>
    </row>
    <row r="885">
      <c r="A885" s="53"/>
    </row>
    <row r="886">
      <c r="A886" s="53"/>
    </row>
    <row r="887">
      <c r="A887" s="53"/>
    </row>
    <row r="888">
      <c r="A888" s="53"/>
    </row>
    <row r="889">
      <c r="A889" s="53"/>
    </row>
    <row r="890">
      <c r="A890" s="53"/>
    </row>
    <row r="891">
      <c r="A891" s="53"/>
    </row>
    <row r="892">
      <c r="A892" s="53"/>
    </row>
    <row r="893">
      <c r="A893" s="53"/>
    </row>
    <row r="894">
      <c r="A894" s="53"/>
    </row>
    <row r="895">
      <c r="A895" s="53"/>
    </row>
    <row r="896">
      <c r="A896" s="53"/>
    </row>
    <row r="897">
      <c r="A897" s="53"/>
    </row>
    <row r="898">
      <c r="A898" s="53"/>
    </row>
    <row r="899">
      <c r="A899" s="53"/>
    </row>
    <row r="900">
      <c r="A900" s="53"/>
    </row>
    <row r="901">
      <c r="A901" s="53"/>
    </row>
    <row r="902">
      <c r="A902" s="53"/>
    </row>
    <row r="903">
      <c r="A903" s="53"/>
    </row>
    <row r="904">
      <c r="A904" s="53"/>
    </row>
    <row r="905">
      <c r="A905" s="53"/>
    </row>
    <row r="906">
      <c r="A906" s="53"/>
    </row>
    <row r="907">
      <c r="A907" s="53"/>
    </row>
    <row r="908">
      <c r="A908" s="53"/>
    </row>
    <row r="909">
      <c r="A909" s="53"/>
    </row>
    <row r="910">
      <c r="A910" s="53"/>
    </row>
    <row r="911">
      <c r="A911" s="53"/>
    </row>
    <row r="912">
      <c r="A912" s="53"/>
    </row>
    <row r="913">
      <c r="A913" s="53"/>
    </row>
    <row r="914">
      <c r="A914" s="53"/>
    </row>
    <row r="915">
      <c r="A915" s="53"/>
    </row>
    <row r="916">
      <c r="A916" s="53"/>
    </row>
    <row r="917">
      <c r="A917" s="53"/>
    </row>
    <row r="918">
      <c r="A918" s="53"/>
    </row>
    <row r="919">
      <c r="A919" s="53"/>
    </row>
    <row r="920">
      <c r="A920" s="53"/>
    </row>
    <row r="921">
      <c r="A921" s="53"/>
    </row>
    <row r="922">
      <c r="A922" s="53"/>
    </row>
    <row r="923">
      <c r="A923" s="53"/>
    </row>
    <row r="924">
      <c r="A924" s="53"/>
    </row>
    <row r="925">
      <c r="A925" s="53"/>
    </row>
    <row r="926">
      <c r="A926" s="53"/>
    </row>
    <row r="927">
      <c r="A927" s="53"/>
    </row>
    <row r="928">
      <c r="A928" s="53"/>
    </row>
    <row r="929">
      <c r="A929" s="53"/>
    </row>
    <row r="930">
      <c r="A930" s="53"/>
    </row>
    <row r="931">
      <c r="A931" s="53"/>
    </row>
    <row r="932">
      <c r="A932" s="53"/>
    </row>
    <row r="933">
      <c r="A933" s="53"/>
    </row>
    <row r="934">
      <c r="A934" s="53"/>
    </row>
    <row r="935">
      <c r="A935" s="53"/>
    </row>
    <row r="936">
      <c r="A936" s="53"/>
    </row>
    <row r="937">
      <c r="A937" s="53"/>
    </row>
    <row r="938">
      <c r="A938" s="53"/>
    </row>
    <row r="939">
      <c r="A939" s="53"/>
    </row>
    <row r="940">
      <c r="A940" s="53"/>
    </row>
    <row r="941">
      <c r="A941" s="53"/>
    </row>
    <row r="942">
      <c r="A942" s="53"/>
    </row>
    <row r="943">
      <c r="A943" s="53"/>
    </row>
    <row r="944">
      <c r="A944" s="53"/>
    </row>
    <row r="945">
      <c r="A945" s="53"/>
    </row>
    <row r="946">
      <c r="A946" s="53"/>
    </row>
    <row r="947">
      <c r="A947" s="53"/>
    </row>
    <row r="948">
      <c r="A948" s="53"/>
    </row>
    <row r="949">
      <c r="A949" s="53"/>
    </row>
    <row r="950">
      <c r="A950" s="53"/>
    </row>
    <row r="951">
      <c r="A951" s="53"/>
    </row>
    <row r="952">
      <c r="A952" s="53"/>
    </row>
    <row r="953">
      <c r="A953" s="53"/>
    </row>
    <row r="954">
      <c r="A954" s="53"/>
    </row>
    <row r="955">
      <c r="A955" s="53"/>
    </row>
    <row r="956">
      <c r="A956" s="53"/>
    </row>
    <row r="957">
      <c r="A957" s="53"/>
    </row>
    <row r="958">
      <c r="A958" s="53"/>
    </row>
    <row r="959">
      <c r="A959" s="53"/>
    </row>
    <row r="960">
      <c r="A960" s="53"/>
    </row>
    <row r="961">
      <c r="A961" s="53"/>
    </row>
    <row r="962">
      <c r="A962" s="53"/>
    </row>
    <row r="963">
      <c r="A963" s="53"/>
    </row>
    <row r="964">
      <c r="A964" s="53"/>
    </row>
    <row r="965">
      <c r="A965" s="53"/>
    </row>
    <row r="966">
      <c r="A966" s="53"/>
    </row>
    <row r="967">
      <c r="A967" s="53"/>
    </row>
    <row r="968">
      <c r="A968" s="53"/>
    </row>
    <row r="969">
      <c r="A969" s="53"/>
    </row>
    <row r="970">
      <c r="A970" s="53"/>
    </row>
    <row r="971">
      <c r="A971" s="53"/>
    </row>
    <row r="972">
      <c r="A972" s="53"/>
    </row>
    <row r="973">
      <c r="A973" s="53"/>
    </row>
    <row r="974">
      <c r="A974" s="53"/>
    </row>
    <row r="975">
      <c r="A975" s="53"/>
    </row>
    <row r="976">
      <c r="A976" s="53"/>
    </row>
    <row r="977">
      <c r="A977" s="53"/>
    </row>
    <row r="978">
      <c r="A978" s="53"/>
    </row>
    <row r="979">
      <c r="A979" s="53"/>
    </row>
    <row r="980">
      <c r="A980" s="53"/>
    </row>
    <row r="981">
      <c r="A981" s="53"/>
    </row>
    <row r="982">
      <c r="A982" s="53"/>
    </row>
    <row r="983">
      <c r="A983" s="53"/>
    </row>
    <row r="984">
      <c r="A984" s="53"/>
    </row>
    <row r="985">
      <c r="A985" s="53"/>
    </row>
    <row r="986">
      <c r="A986" s="53"/>
    </row>
    <row r="987">
      <c r="A987" s="53"/>
    </row>
    <row r="988">
      <c r="A988" s="53"/>
    </row>
    <row r="989">
      <c r="A989" s="53"/>
    </row>
    <row r="990">
      <c r="A990" s="53"/>
    </row>
    <row r="991">
      <c r="A991" s="53"/>
    </row>
    <row r="992">
      <c r="A992" s="53"/>
    </row>
    <row r="993">
      <c r="A993" s="53"/>
    </row>
    <row r="994">
      <c r="A994" s="53"/>
    </row>
    <row r="995">
      <c r="A995" s="53"/>
    </row>
    <row r="996">
      <c r="A996" s="53"/>
    </row>
    <row r="997">
      <c r="A997" s="53"/>
    </row>
    <row r="998">
      <c r="A998" s="53"/>
    </row>
    <row r="999">
      <c r="A999" s="53"/>
    </row>
    <row r="1000">
      <c r="A1000" s="5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75"/>
  <cols>
    <col customWidth="1" min="1" max="1" width="32.29"/>
    <col customWidth="1" min="2" max="7" width="21.71"/>
  </cols>
  <sheetData>
    <row r="1">
      <c r="A1" s="54" t="s">
        <v>3544</v>
      </c>
      <c r="B1" s="55" t="s">
        <v>3545</v>
      </c>
      <c r="C1" s="55" t="s">
        <v>3546</v>
      </c>
      <c r="D1" s="55" t="s">
        <v>3547</v>
      </c>
      <c r="E1" s="55" t="s">
        <v>3548</v>
      </c>
      <c r="F1" s="55" t="s">
        <v>3549</v>
      </c>
      <c r="G1" s="55" t="s">
        <v>3550</v>
      </c>
    </row>
    <row r="2">
      <c r="A2" s="56" t="s">
        <v>33</v>
      </c>
      <c r="B2" s="28">
        <f>IFERROR(__xludf.DUMMYFUNCTION("sum(FILTER(DATA!B:B, DATA!$AA:$AA = 1))"),"18")</f>
        <v>18</v>
      </c>
      <c r="C2" s="28">
        <f>IFERROR(__xludf.DUMMYFUNCTION("sum(FILTER(DATA!C:C, DATA!$AA:$AA = 1))"),"5")</f>
        <v>5</v>
      </c>
      <c r="D2" s="28">
        <f>IFERROR(__xludf.DUMMYFUNCTION("sum(FILTER(DATA!D:D, DATA!$AA:$AA = 1))"),"3")</f>
        <v>3</v>
      </c>
      <c r="E2" s="28">
        <f>IFERROR(__xludf.DUMMYFUNCTION("sum(FILTER(DATA!E:E, DATA!$AA:$AA = 1))"),"6")</f>
        <v>6</v>
      </c>
      <c r="F2" s="28">
        <f>IFERROR(__xludf.DUMMYFUNCTION("sum(FILTER(DATA!F:F, DATA!$AA:$AA = 1))"),"13")</f>
        <v>13</v>
      </c>
      <c r="G2" s="28">
        <f>IFERROR(__xludf.DUMMYFUNCTION("sum(FILTER(DATA!G:G, DATA!$AA:$AA = 1))"),"1")</f>
        <v>1</v>
      </c>
    </row>
    <row r="3">
      <c r="A3" s="56" t="s">
        <v>34</v>
      </c>
      <c r="B3" s="28">
        <f>IFERROR(__xludf.DUMMYFUNCTION("sum(FILTER(DATA!B:B, DATA!$AB:$AB = 1))"),"10")</f>
        <v>10</v>
      </c>
      <c r="C3" s="28">
        <f>IFERROR(__xludf.DUMMYFUNCTION("sum(FILTER(DATA!C:C, DATA!$AB:$AB = 1))"),"10")</f>
        <v>10</v>
      </c>
      <c r="D3" s="28">
        <f>IFERROR(__xludf.DUMMYFUNCTION("sum(FILTER(DATA!D:D, DATA!$AB:$AB = 1))"),"3")</f>
        <v>3</v>
      </c>
      <c r="E3" s="28">
        <f>IFERROR(__xludf.DUMMYFUNCTION("sum(FILTER(DATA!E:E, DATA!$AB:$AB = 1))"),"0")</f>
        <v>0</v>
      </c>
      <c r="F3" s="28">
        <f>IFERROR(__xludf.DUMMYFUNCTION("sum(FILTER(DATA!F:F, DATA!$AB:$AB = 1))"),"7")</f>
        <v>7</v>
      </c>
      <c r="G3" s="28">
        <f>IFERROR(__xludf.DUMMYFUNCTION("sum(FILTER(DATA!G:G, DATA!$AB:$AB = 1))"),"0")</f>
        <v>0</v>
      </c>
    </row>
    <row r="4">
      <c r="A4" s="56" t="s">
        <v>35</v>
      </c>
      <c r="B4" s="28">
        <f>IFERROR(__xludf.DUMMYFUNCTION("sum(FILTER(DATA!B:B, DATA!$AC:$AC = 1))"),"96")</f>
        <v>96</v>
      </c>
      <c r="C4" s="28">
        <f>IFERROR(__xludf.DUMMYFUNCTION("sum(FILTER(DATA!C:C, DATA!$AC:$AC = 1))"),"61")</f>
        <v>61</v>
      </c>
      <c r="D4" s="28">
        <f>IFERROR(__xludf.DUMMYFUNCTION("sum(FILTER(DATA!D:D, DATA!$AC:$AC = 1))"),"22")</f>
        <v>22</v>
      </c>
      <c r="E4" s="28">
        <f>IFERROR(__xludf.DUMMYFUNCTION("sum(FILTER(DATA!E:E, DATA!$AC:$AC = 1))"),"27")</f>
        <v>27</v>
      </c>
      <c r="F4" s="28">
        <f>IFERROR(__xludf.DUMMYFUNCTION("sum(FILTER(DATA!F:F, DATA!$AC:$AC = 1))"),"73")</f>
        <v>73</v>
      </c>
      <c r="G4" s="28">
        <f>IFERROR(__xludf.DUMMYFUNCTION("sum(FILTER(DATA!G:G, DATA!$AC:$AC = 1))"),"3")</f>
        <v>3</v>
      </c>
    </row>
    <row r="5">
      <c r="A5" s="56" t="s">
        <v>36</v>
      </c>
      <c r="B5" s="28">
        <f>IFERROR(__xludf.DUMMYFUNCTION("sum(FILTER(DATA!B:B, DATA!$AD:$AD = 1))"),"134")</f>
        <v>134</v>
      </c>
      <c r="C5" s="28">
        <f>IFERROR(__xludf.DUMMYFUNCTION("sum(FILTER(DATA!C:C, DATA!$AD:$AD = 1))"),"85")</f>
        <v>85</v>
      </c>
      <c r="D5" s="28">
        <f>IFERROR(__xludf.DUMMYFUNCTION("sum(FILTER(DATA!D:D, DATA!$AD:$AD = 1))"),"34")</f>
        <v>34</v>
      </c>
      <c r="E5" s="28">
        <f>IFERROR(__xludf.DUMMYFUNCTION("sum(FILTER(DATA!E:E, DATA!$AD:$AD = 1))"),"29")</f>
        <v>29</v>
      </c>
      <c r="F5" s="28">
        <f>IFERROR(__xludf.DUMMYFUNCTION("sum(FILTER(DATA!F:F, DATA!$AD:$AD = 1))"),"129")</f>
        <v>129</v>
      </c>
      <c r="G5" s="28">
        <f>IFERROR(__xludf.DUMMYFUNCTION("sum(FILTER(DATA!G:G, DATA!$AD:$AD = 1))"),"2")</f>
        <v>2</v>
      </c>
    </row>
    <row r="6">
      <c r="A6" s="56" t="s">
        <v>37</v>
      </c>
      <c r="B6" s="28">
        <f>IFERROR(__xludf.DUMMYFUNCTION("sum(FILTER(DATA!B:B, DATA!$AE:$AE = 1))"),"58")</f>
        <v>58</v>
      </c>
      <c r="C6" s="28">
        <f>IFERROR(__xludf.DUMMYFUNCTION("sum(FILTER(DATA!C:C, DATA!$AE:$AE = 1))"),"52")</f>
        <v>52</v>
      </c>
      <c r="D6" s="28">
        <f>IFERROR(__xludf.DUMMYFUNCTION("sum(FILTER(DATA!D:D, DATA!$AE:$AE = 1))"),"11")</f>
        <v>11</v>
      </c>
      <c r="E6" s="28">
        <f>IFERROR(__xludf.DUMMYFUNCTION("sum(FILTER(DATA!E:E, DATA!$AE:$AE = 1))"),"15")</f>
        <v>15</v>
      </c>
      <c r="F6" s="28">
        <f>IFERROR(__xludf.DUMMYFUNCTION("sum(FILTER(DATA!F:F, DATA!$AE:$AE = 1))"),"66")</f>
        <v>66</v>
      </c>
      <c r="G6" s="28">
        <f>IFERROR(__xludf.DUMMYFUNCTION("sum(FILTER(DATA!G:G, DATA!$AE:$AE = 1))"),"1")</f>
        <v>1</v>
      </c>
    </row>
    <row r="7">
      <c r="A7" s="56" t="s">
        <v>38</v>
      </c>
      <c r="B7" s="28">
        <f>IFERROR(__xludf.DUMMYFUNCTION("sum(FILTER(DATA!B:B, DATA!$AF:$AF = 1))"),"146")</f>
        <v>146</v>
      </c>
      <c r="C7" s="28">
        <f>IFERROR(__xludf.DUMMYFUNCTION("sum(FILTER(DATA!C:C, DATA!$AF:$AF = 1))"),"134")</f>
        <v>134</v>
      </c>
      <c r="D7" s="28">
        <f>IFERROR(__xludf.DUMMYFUNCTION("sum(FILTER(DATA!D:D, DATA!$AF:$AF = 1))"),"30")</f>
        <v>30</v>
      </c>
      <c r="E7" s="28">
        <f>IFERROR(__xludf.DUMMYFUNCTION("sum(FILTER(DATA!E:E, DATA!$AF:$AF = 1))"),"60")</f>
        <v>60</v>
      </c>
      <c r="F7" s="28">
        <f>IFERROR(__xludf.DUMMYFUNCTION("sum(FILTER(DATA!F:F, DATA!$AF:$AF = 1))"),"169")</f>
        <v>169</v>
      </c>
      <c r="G7" s="28">
        <f>IFERROR(__xludf.DUMMYFUNCTION("sum(FILTER(DATA!G:G, DATA!$AF:$AF = 1))"),"4")</f>
        <v>4</v>
      </c>
    </row>
    <row r="8">
      <c r="A8" s="56" t="s">
        <v>39</v>
      </c>
      <c r="B8" s="28">
        <f>IFERROR(__xludf.DUMMYFUNCTION("sum(FILTER(DATA!B:B, DATA!$AG:$AG = 1))"),"9")</f>
        <v>9</v>
      </c>
      <c r="C8" s="28">
        <f>IFERROR(__xludf.DUMMYFUNCTION("sum(FILTER(DATA!C:C, DATA!$AG:$AG = 1))"),"4")</f>
        <v>4</v>
      </c>
      <c r="D8" s="28">
        <f>IFERROR(__xludf.DUMMYFUNCTION("sum(FILTER(DATA!D:D, DATA!$AG:$AG = 1))"),"1")</f>
        <v>1</v>
      </c>
      <c r="E8" s="28">
        <f>IFERROR(__xludf.DUMMYFUNCTION("sum(FILTER(DATA!E:E, DATA!$AG:$AG = 1))"),"1")</f>
        <v>1</v>
      </c>
      <c r="F8" s="28">
        <f>IFERROR(__xludf.DUMMYFUNCTION("sum(FILTER(DATA!F:F, DATA!$AG:$AG = 1))"),"8")</f>
        <v>8</v>
      </c>
      <c r="G8" s="28">
        <f>IFERROR(__xludf.DUMMYFUNCTION("sum(FILTER(DATA!G:G, DATA!$AG:$AG = 1))"),"0")</f>
        <v>0</v>
      </c>
    </row>
    <row r="9">
      <c r="A9" s="56" t="s">
        <v>40</v>
      </c>
      <c r="B9" s="28">
        <f>IFERROR(__xludf.DUMMYFUNCTION("sum(FILTER(DATA!B:B, DATA!$AH:$AH = 1))"),"5")</f>
        <v>5</v>
      </c>
      <c r="C9" s="28">
        <f>IFERROR(__xludf.DUMMYFUNCTION("sum(FILTER(DATA!C:C, DATA!$AH:$AH = 1))"),"2")</f>
        <v>2</v>
      </c>
      <c r="D9" s="28">
        <f>IFERROR(__xludf.DUMMYFUNCTION("sum(FILTER(DATA!D:D, DATA!$AH:$AH = 1))"),"0")</f>
        <v>0</v>
      </c>
      <c r="E9" s="28">
        <f>IFERROR(__xludf.DUMMYFUNCTION("sum(FILTER(DATA!E:E, DATA!$AH:$AH = 1))"),"1")</f>
        <v>1</v>
      </c>
      <c r="F9" s="28">
        <f>IFERROR(__xludf.DUMMYFUNCTION("sum(FILTER(DATA!F:F, DATA!$AH:$AH = 1))"),"4")</f>
        <v>4</v>
      </c>
      <c r="G9" s="28">
        <f>IFERROR(__xludf.DUMMYFUNCTION("sum(FILTER(DATA!G:G, DATA!$AH:$AH = 1))"),"0")</f>
        <v>0</v>
      </c>
    </row>
    <row r="10" hidden="1">
      <c r="A10" s="56" t="s">
        <v>41</v>
      </c>
      <c r="B10" s="28">
        <f>IFERROR(__xludf.DUMMYFUNCTION("sum(FILTER(DATA!B:B, DATA!$AI:$AI = 1))"),"27")</f>
        <v>27</v>
      </c>
      <c r="C10" s="28">
        <f>IFERROR(__xludf.DUMMYFUNCTION("sum(FILTER(DATA!C:C, DATA!$AI:$AI = 1))"),"20")</f>
        <v>20</v>
      </c>
      <c r="D10" s="28">
        <f>IFERROR(__xludf.DUMMYFUNCTION("sum(FILTER(DATA!D:D, DATA!$AI:$AI = 1))"),"2")</f>
        <v>2</v>
      </c>
      <c r="E10" s="28">
        <f>IFERROR(__xludf.DUMMYFUNCTION("sum(FILTER(DATA!E:E, DATA!$AI:$AI = 1))"),"6")</f>
        <v>6</v>
      </c>
      <c r="F10" s="28">
        <f>IFERROR(__xludf.DUMMYFUNCTION("sum(FILTER(DATA!F:F, DATA!$AI:$AI = 1))"),"24")</f>
        <v>24</v>
      </c>
      <c r="G10" s="28">
        <f>IFERROR(__xludf.DUMMYFUNCTION("sum(FILTER(DATA!G:G, DATA!$AI:$AI = 1))"),"1")</f>
        <v>1</v>
      </c>
    </row>
    <row r="11" hidden="1">
      <c r="A11" s="57" t="s">
        <v>11</v>
      </c>
      <c r="B11" s="28">
        <f>IFERROR(__xludf.DUMMYFUNCTION("COUNTA(FILTER(DATA!B:B, DATA!$AJ:$AJA = 1))"),"1")</f>
        <v>1</v>
      </c>
      <c r="C11" s="28">
        <f>IFERROR(__xludf.DUMMYFUNCTION("COUNTA(FILTER(DATA!C:C, DATA!$AJ:$AJA = 1))"),"1")</f>
        <v>1</v>
      </c>
      <c r="D11" s="28">
        <f>IFERROR(__xludf.DUMMYFUNCTION("COUNTA(FILTER(DATA!D:D, DATA!$AJ:$AJA = 1))"),"1")</f>
        <v>1</v>
      </c>
      <c r="E11" s="28">
        <f>IFERROR(__xludf.DUMMYFUNCTION("COUNTA(FILTER(DATA!E:E, DATA!$AJ:$AJA = 1))"),"1")</f>
        <v>1</v>
      </c>
      <c r="F11" s="28">
        <f>IFERROR(__xludf.DUMMYFUNCTION("COUNTA(FILTER(DATA!F:F, DATA!$AJ:$AJA = 1))"),"1")</f>
        <v>1</v>
      </c>
      <c r="G11" s="28">
        <f>IFERROR(__xludf.DUMMYFUNCTION("COUNTA(FILTER(DATA!G:G, DATA!$AJ:$AJA = 1))"),"1")</f>
        <v>1</v>
      </c>
    </row>
    <row r="12">
      <c r="A12" s="58" t="s">
        <v>3551</v>
      </c>
      <c r="B12" s="59">
        <f>sum(DATA!B$2:B$754)</f>
        <v>415</v>
      </c>
      <c r="C12" s="59">
        <f>sum(DATA!C$2:C$754)</f>
        <v>312</v>
      </c>
      <c r="D12" s="59">
        <f>sum(DATA!D$2:D$754)</f>
        <v>88</v>
      </c>
      <c r="E12" s="59">
        <f>sum(DATA!E$2:E$754)</f>
        <v>124</v>
      </c>
      <c r="F12" s="59">
        <f>sum(DATA!F$2:F$754)</f>
        <v>411</v>
      </c>
      <c r="G12" s="59">
        <f>sum(DATA!G$2:G$754)</f>
        <v>7</v>
      </c>
    </row>
  </sheetData>
  <conditionalFormatting sqref="B2:G2">
    <cfRule type="colorScale" priority="1">
      <colorScale>
        <cfvo type="min"/>
        <cfvo type="max"/>
        <color rgb="FFFFFFFF"/>
        <color rgb="FF57BB8A"/>
      </colorScale>
    </cfRule>
  </conditionalFormatting>
  <conditionalFormatting sqref="B3:G3">
    <cfRule type="colorScale" priority="2">
      <colorScale>
        <cfvo type="min"/>
        <cfvo type="max"/>
        <color rgb="FFFFFFFF"/>
        <color rgb="FFFFD666"/>
      </colorScale>
    </cfRule>
  </conditionalFormatting>
  <conditionalFormatting sqref="B4:F4">
    <cfRule type="colorScale" priority="3">
      <colorScale>
        <cfvo type="min"/>
        <cfvo type="max"/>
        <color rgb="FFFFFFFF"/>
        <color rgb="FF57BB8A"/>
      </colorScale>
    </cfRule>
  </conditionalFormatting>
  <conditionalFormatting sqref="B5:G5">
    <cfRule type="colorScale" priority="4">
      <colorScale>
        <cfvo type="min"/>
        <cfvo type="max"/>
        <color rgb="FFFFFFFF"/>
        <color rgb="FFFFD666"/>
      </colorScale>
    </cfRule>
  </conditionalFormatting>
  <conditionalFormatting sqref="B6:G6">
    <cfRule type="colorScale" priority="5">
      <colorScale>
        <cfvo type="min"/>
        <cfvo type="max"/>
        <color rgb="FFFFFFFF"/>
        <color rgb="FF57BB8A"/>
      </colorScale>
    </cfRule>
  </conditionalFormatting>
  <conditionalFormatting sqref="B7:G7">
    <cfRule type="colorScale" priority="6">
      <colorScale>
        <cfvo type="min"/>
        <cfvo type="max"/>
        <color rgb="FFFFFFFF"/>
        <color rgb="FFFFD666"/>
      </colorScale>
    </cfRule>
  </conditionalFormatting>
  <conditionalFormatting sqref="B8:G8">
    <cfRule type="colorScale" priority="7">
      <colorScale>
        <cfvo type="min"/>
        <cfvo type="max"/>
        <color rgb="FFFFFFFF"/>
        <color rgb="FF57BB8A"/>
      </colorScale>
    </cfRule>
  </conditionalFormatting>
  <conditionalFormatting sqref="B9:G9">
    <cfRule type="colorScale" priority="8">
      <colorScale>
        <cfvo type="min"/>
        <cfvo type="max"/>
        <color rgb="FFFFFFFF"/>
        <color rgb="FFFFD666"/>
      </colorScale>
    </cfRule>
  </conditionalFormatting>
  <conditionalFormatting sqref="B12:G12">
    <cfRule type="colorScale" priority="9">
      <colorScale>
        <cfvo type="min"/>
        <cfvo type="max"/>
        <color rgb="FFFFFFFF"/>
        <color rgb="FF57BB8A"/>
      </colorScale>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 t="s">
        <v>57</v>
      </c>
      <c r="B1" s="12" t="s">
        <v>66</v>
      </c>
      <c r="C1" s="12" t="s">
        <v>68</v>
      </c>
      <c r="D1" s="12" t="s">
        <v>69</v>
      </c>
      <c r="E1" s="12" t="s">
        <v>73</v>
      </c>
      <c r="F1" s="12" t="s">
        <v>82</v>
      </c>
      <c r="G1" s="12" t="s">
        <v>88</v>
      </c>
      <c r="H1" s="12" t="s">
        <v>93</v>
      </c>
      <c r="I1" s="12" t="s">
        <v>500</v>
      </c>
      <c r="J1" s="12" t="s">
        <v>98</v>
      </c>
      <c r="K1" s="12" t="s">
        <v>104</v>
      </c>
      <c r="L1" s="12" t="s">
        <v>107</v>
      </c>
      <c r="M1" s="12" t="s">
        <v>115</v>
      </c>
      <c r="N1" s="12" t="s">
        <v>141</v>
      </c>
      <c r="O1" s="12" t="s">
        <v>144</v>
      </c>
      <c r="P1" s="12" t="s">
        <v>150</v>
      </c>
      <c r="Q1" s="12" t="s">
        <v>156</v>
      </c>
      <c r="R1" s="12" t="s">
        <v>507</v>
      </c>
      <c r="S1" s="12" t="s">
        <v>508</v>
      </c>
      <c r="T1" s="12" t="s">
        <v>164</v>
      </c>
      <c r="U1" s="12" t="s">
        <v>511</v>
      </c>
      <c r="V1" s="12" t="s">
        <v>513</v>
      </c>
      <c r="W1" s="12" t="s">
        <v>514</v>
      </c>
      <c r="X1" s="12" t="s">
        <v>190</v>
      </c>
      <c r="Y1" s="12" t="s">
        <v>194</v>
      </c>
      <c r="Z1" s="12" t="s">
        <v>198</v>
      </c>
      <c r="AA1" s="12" t="s">
        <v>203</v>
      </c>
      <c r="AB1" s="12" t="s">
        <v>208</v>
      </c>
      <c r="AC1" s="12" t="s">
        <v>212</v>
      </c>
      <c r="AD1" s="12" t="s">
        <v>214</v>
      </c>
      <c r="AE1" s="12" t="s">
        <v>218</v>
      </c>
      <c r="AF1" s="12" t="s">
        <v>223</v>
      </c>
      <c r="AG1" s="12" t="s">
        <v>225</v>
      </c>
      <c r="AH1" s="12" t="s">
        <v>226</v>
      </c>
      <c r="AI1" s="12" t="s">
        <v>227</v>
      </c>
      <c r="AJ1" s="12" t="s">
        <v>230</v>
      </c>
      <c r="AK1" s="12" t="s">
        <v>517</v>
      </c>
      <c r="AL1" s="12" t="s">
        <v>519</v>
      </c>
      <c r="AM1" s="12" t="s">
        <v>522</v>
      </c>
      <c r="AN1" s="12" t="s">
        <v>252</v>
      </c>
      <c r="AO1" s="12" t="s">
        <v>257</v>
      </c>
      <c r="AP1" s="12" t="s">
        <v>523</v>
      </c>
      <c r="AQ1" s="12" t="s">
        <v>268</v>
      </c>
      <c r="AR1" s="12" t="s">
        <v>272</v>
      </c>
      <c r="AS1" s="12" t="s">
        <v>281</v>
      </c>
      <c r="AT1" s="12" t="s">
        <v>283</v>
      </c>
      <c r="AU1" s="12" t="s">
        <v>287</v>
      </c>
    </row>
    <row r="2">
      <c r="A2" s="14">
        <v>2.0</v>
      </c>
      <c r="B2">
        <v>1.0</v>
      </c>
      <c r="C2">
        <v>0.0</v>
      </c>
      <c r="D2">
        <v>0.0</v>
      </c>
      <c r="E2">
        <v>0.0</v>
      </c>
      <c r="F2">
        <v>0.0</v>
      </c>
      <c r="G2">
        <v>0.0</v>
      </c>
      <c r="H2" s="14">
        <v>32196.0</v>
      </c>
      <c r="I2" s="14">
        <v>30.0</v>
      </c>
      <c r="J2" s="14">
        <v>7.0</v>
      </c>
      <c r="K2" s="14">
        <v>45.0</v>
      </c>
      <c r="L2" s="14">
        <v>8.0</v>
      </c>
      <c r="M2" s="14">
        <v>2.0</v>
      </c>
      <c r="N2" s="14" t="s">
        <v>106</v>
      </c>
      <c r="O2" s="14">
        <v>0.0</v>
      </c>
      <c r="P2" s="14" t="s">
        <v>108</v>
      </c>
      <c r="R2" t="s">
        <v>108</v>
      </c>
      <c r="S2" t="s">
        <v>90</v>
      </c>
      <c r="T2" s="14">
        <v>1.0</v>
      </c>
      <c r="U2" t="s">
        <v>110</v>
      </c>
      <c r="V2" t="s">
        <v>111</v>
      </c>
      <c r="W2" t="s">
        <v>112</v>
      </c>
      <c r="X2" s="14">
        <v>3.0</v>
      </c>
      <c r="Y2" s="14" t="s">
        <v>113</v>
      </c>
      <c r="Z2" s="14" t="s">
        <v>114</v>
      </c>
      <c r="AA2">
        <v>0.0</v>
      </c>
      <c r="AB2">
        <v>0.0</v>
      </c>
      <c r="AC2">
        <v>1.0</v>
      </c>
      <c r="AD2">
        <v>0.0</v>
      </c>
      <c r="AE2">
        <v>0.0</v>
      </c>
      <c r="AF2">
        <v>0.0</v>
      </c>
      <c r="AG2">
        <v>0.0</v>
      </c>
      <c r="AH2">
        <v>0.0</v>
      </c>
      <c r="AI2">
        <v>0.0</v>
      </c>
      <c r="AJ2">
        <v>0.0</v>
      </c>
      <c r="AK2" t="s">
        <v>116</v>
      </c>
      <c r="AL2">
        <v>20.0</v>
      </c>
      <c r="AM2">
        <v>15.0</v>
      </c>
      <c r="AN2" s="14">
        <v>15.0</v>
      </c>
      <c r="AO2" s="14" t="s">
        <v>117</v>
      </c>
      <c r="AP2" t="s">
        <v>101</v>
      </c>
      <c r="AQ2" s="14">
        <v>8.0</v>
      </c>
      <c r="AR2" s="14" t="s">
        <v>118</v>
      </c>
      <c r="AS2" s="14" t="s">
        <v>119</v>
      </c>
    </row>
    <row r="3">
      <c r="A3" s="14">
        <v>3.0</v>
      </c>
      <c r="B3">
        <v>0.0</v>
      </c>
      <c r="C3">
        <v>0.0</v>
      </c>
      <c r="D3">
        <v>0.0</v>
      </c>
      <c r="E3">
        <v>0.0</v>
      </c>
      <c r="F3">
        <v>1.0</v>
      </c>
      <c r="G3">
        <v>0.0</v>
      </c>
      <c r="H3" s="14">
        <v>29812.0</v>
      </c>
      <c r="I3" s="14">
        <v>37.0</v>
      </c>
      <c r="J3" s="14">
        <v>7.0</v>
      </c>
      <c r="K3" s="14">
        <v>30.0</v>
      </c>
      <c r="L3" s="14">
        <v>5.0</v>
      </c>
      <c r="M3" s="14">
        <v>10.0</v>
      </c>
      <c r="N3" s="14" t="s">
        <v>120</v>
      </c>
      <c r="O3" s="14">
        <v>1.0</v>
      </c>
      <c r="P3" s="14" t="s">
        <v>89</v>
      </c>
      <c r="R3" t="s">
        <v>89</v>
      </c>
      <c r="S3" t="s">
        <v>90</v>
      </c>
      <c r="T3" s="14">
        <v>1.0</v>
      </c>
      <c r="U3" t="s">
        <v>121</v>
      </c>
      <c r="V3" t="s">
        <v>122</v>
      </c>
      <c r="W3" t="s">
        <v>123</v>
      </c>
      <c r="X3" s="14">
        <v>10.0</v>
      </c>
      <c r="Y3" s="14" t="s">
        <v>124</v>
      </c>
      <c r="Z3" s="14" t="s">
        <v>96</v>
      </c>
      <c r="AA3">
        <v>0.0</v>
      </c>
      <c r="AB3">
        <v>0.0</v>
      </c>
      <c r="AC3">
        <v>1.0</v>
      </c>
      <c r="AD3">
        <v>1.0</v>
      </c>
      <c r="AE3">
        <v>0.0</v>
      </c>
      <c r="AF3">
        <v>0.0</v>
      </c>
      <c r="AG3">
        <v>0.0</v>
      </c>
      <c r="AH3">
        <v>0.0</v>
      </c>
      <c r="AI3">
        <v>0.0</v>
      </c>
      <c r="AJ3">
        <v>0.0</v>
      </c>
      <c r="AK3" t="s">
        <v>79</v>
      </c>
      <c r="AL3">
        <v>5.0</v>
      </c>
      <c r="AM3">
        <v>6.0</v>
      </c>
      <c r="AN3" s="14">
        <v>7.0</v>
      </c>
      <c r="AO3" s="14" t="s">
        <v>125</v>
      </c>
      <c r="AP3" t="s">
        <v>101</v>
      </c>
      <c r="AQ3" s="14">
        <v>10.0</v>
      </c>
      <c r="AR3" s="14" t="s">
        <v>126</v>
      </c>
      <c r="AS3" s="14" t="s">
        <v>127</v>
      </c>
    </row>
    <row r="4">
      <c r="A4" s="14">
        <v>4.0</v>
      </c>
      <c r="B4">
        <v>1.0</v>
      </c>
      <c r="C4">
        <v>0.0</v>
      </c>
      <c r="D4">
        <v>0.0</v>
      </c>
      <c r="E4">
        <v>0.0</v>
      </c>
      <c r="F4">
        <v>0.0</v>
      </c>
      <c r="G4">
        <v>0.0</v>
      </c>
      <c r="H4" s="14">
        <v>34359.0</v>
      </c>
      <c r="I4" s="14">
        <v>24.0</v>
      </c>
      <c r="J4" s="14">
        <v>8.0</v>
      </c>
      <c r="K4" s="14">
        <v>65.0</v>
      </c>
      <c r="L4" s="14">
        <v>610.0</v>
      </c>
      <c r="M4" s="14">
        <v>45.0</v>
      </c>
      <c r="N4" s="14" t="s">
        <v>128</v>
      </c>
      <c r="O4" s="14">
        <v>0.0</v>
      </c>
      <c r="P4" s="14" t="s">
        <v>129</v>
      </c>
      <c r="R4" t="s">
        <v>129</v>
      </c>
      <c r="S4" t="s">
        <v>130</v>
      </c>
      <c r="T4" s="14">
        <v>1.0</v>
      </c>
      <c r="U4" t="s">
        <v>36</v>
      </c>
      <c r="V4" t="s">
        <v>111</v>
      </c>
      <c r="W4" t="s">
        <v>123</v>
      </c>
      <c r="X4" s="14">
        <v>0.0</v>
      </c>
      <c r="Y4" s="14" t="s">
        <v>131</v>
      </c>
      <c r="Z4" s="14" t="s">
        <v>78</v>
      </c>
      <c r="AA4">
        <v>0.0</v>
      </c>
      <c r="AB4">
        <v>0.0</v>
      </c>
      <c r="AC4">
        <v>0.0</v>
      </c>
      <c r="AD4">
        <v>1.0</v>
      </c>
      <c r="AE4">
        <v>0.0</v>
      </c>
      <c r="AF4">
        <v>0.0</v>
      </c>
      <c r="AG4">
        <v>0.0</v>
      </c>
      <c r="AH4">
        <v>0.0</v>
      </c>
      <c r="AI4">
        <v>0.0</v>
      </c>
      <c r="AJ4">
        <v>0.0</v>
      </c>
      <c r="AK4" t="s">
        <v>97</v>
      </c>
      <c r="AL4">
        <v>2.0</v>
      </c>
      <c r="AM4">
        <v>1.0</v>
      </c>
      <c r="AN4" s="14">
        <v>1.0</v>
      </c>
      <c r="AO4" s="14" t="s">
        <v>41</v>
      </c>
      <c r="AP4" t="s">
        <v>101</v>
      </c>
      <c r="AQ4" s="14">
        <v>5.0</v>
      </c>
      <c r="AR4" s="14" t="s">
        <v>132</v>
      </c>
      <c r="AS4" s="14" t="s">
        <v>133</v>
      </c>
    </row>
    <row r="5">
      <c r="A5" s="14">
        <v>5.0</v>
      </c>
      <c r="B5">
        <v>1.0</v>
      </c>
      <c r="C5">
        <v>0.0</v>
      </c>
      <c r="D5">
        <v>0.0</v>
      </c>
      <c r="E5">
        <v>0.0</v>
      </c>
      <c r="F5">
        <v>0.0</v>
      </c>
      <c r="G5">
        <v>0.0</v>
      </c>
      <c r="H5" s="14">
        <v>33315.0</v>
      </c>
      <c r="I5" s="14">
        <v>27.0</v>
      </c>
      <c r="J5" s="14">
        <v>6.0</v>
      </c>
      <c r="K5" s="14">
        <v>240.0</v>
      </c>
      <c r="L5" s="14">
        <v>6.0</v>
      </c>
      <c r="M5" s="14">
        <v>25.0</v>
      </c>
      <c r="N5" s="14" t="s">
        <v>134</v>
      </c>
      <c r="O5" s="14">
        <v>0.0</v>
      </c>
      <c r="P5" s="14" t="s">
        <v>71</v>
      </c>
      <c r="R5" t="s">
        <v>71</v>
      </c>
      <c r="S5" t="s">
        <v>135</v>
      </c>
      <c r="T5" s="14">
        <v>1.0</v>
      </c>
      <c r="U5" t="s">
        <v>35</v>
      </c>
      <c r="V5" t="s">
        <v>136</v>
      </c>
      <c r="W5" t="s">
        <v>138</v>
      </c>
      <c r="X5" s="14">
        <v>0.0</v>
      </c>
      <c r="Y5" s="14" t="s">
        <v>139</v>
      </c>
      <c r="Z5" s="14" t="s">
        <v>114</v>
      </c>
      <c r="AA5">
        <v>0.0</v>
      </c>
      <c r="AB5">
        <v>0.0</v>
      </c>
      <c r="AC5">
        <v>1.0</v>
      </c>
      <c r="AD5">
        <v>0.0</v>
      </c>
      <c r="AE5">
        <v>0.0</v>
      </c>
      <c r="AF5">
        <v>0.0</v>
      </c>
      <c r="AG5">
        <v>0.0</v>
      </c>
      <c r="AH5">
        <v>0.0</v>
      </c>
      <c r="AI5">
        <v>0.0</v>
      </c>
      <c r="AJ5">
        <v>0.0</v>
      </c>
      <c r="AK5" t="s">
        <v>97</v>
      </c>
      <c r="AL5">
        <v>3.0</v>
      </c>
      <c r="AM5">
        <v>4.0</v>
      </c>
      <c r="AN5" s="14">
        <v>5.0</v>
      </c>
      <c r="AO5" s="14" t="s">
        <v>140</v>
      </c>
      <c r="AP5" t="s">
        <v>84</v>
      </c>
      <c r="AQ5" s="14">
        <v>10.0</v>
      </c>
      <c r="AR5" s="14" t="s">
        <v>142</v>
      </c>
    </row>
    <row r="6">
      <c r="A6" s="14">
        <v>6.0</v>
      </c>
      <c r="B6">
        <v>1.0</v>
      </c>
      <c r="C6">
        <v>0.0</v>
      </c>
      <c r="D6">
        <v>0.0</v>
      </c>
      <c r="E6">
        <v>0.0</v>
      </c>
      <c r="F6">
        <v>0.0</v>
      </c>
      <c r="G6">
        <v>0.0</v>
      </c>
      <c r="H6" s="14">
        <v>31511.0</v>
      </c>
      <c r="I6" s="14">
        <v>32.0</v>
      </c>
      <c r="J6" s="14">
        <v>8.0</v>
      </c>
      <c r="K6" s="14">
        <v>0.0</v>
      </c>
      <c r="L6" s="14">
        <v>10.0</v>
      </c>
      <c r="M6" s="14">
        <v>50.0</v>
      </c>
      <c r="N6" s="14" t="s">
        <v>128</v>
      </c>
      <c r="O6" s="14">
        <v>1.0</v>
      </c>
      <c r="P6" s="14" t="s">
        <v>108</v>
      </c>
      <c r="R6" t="s">
        <v>108</v>
      </c>
      <c r="S6" t="s">
        <v>130</v>
      </c>
      <c r="T6" s="14">
        <v>1.0</v>
      </c>
      <c r="U6" t="s">
        <v>145</v>
      </c>
      <c r="V6" t="s">
        <v>147</v>
      </c>
      <c r="W6" t="s">
        <v>148</v>
      </c>
      <c r="X6" s="14">
        <v>4.0</v>
      </c>
      <c r="Y6" s="14" t="s">
        <v>149</v>
      </c>
      <c r="Z6" s="14" t="s">
        <v>114</v>
      </c>
      <c r="AA6">
        <v>0.0</v>
      </c>
      <c r="AB6">
        <v>0.0</v>
      </c>
      <c r="AC6">
        <v>0.0</v>
      </c>
      <c r="AD6">
        <v>0.0</v>
      </c>
      <c r="AE6">
        <v>1.0</v>
      </c>
      <c r="AF6">
        <v>0.0</v>
      </c>
      <c r="AG6">
        <v>0.0</v>
      </c>
      <c r="AH6">
        <v>0.0</v>
      </c>
      <c r="AI6">
        <v>0.0</v>
      </c>
      <c r="AJ6">
        <v>0.0</v>
      </c>
      <c r="AK6" t="s">
        <v>97</v>
      </c>
      <c r="AL6">
        <v>6.0</v>
      </c>
      <c r="AM6">
        <v>4.0</v>
      </c>
      <c r="AN6" s="14">
        <v>5.0</v>
      </c>
      <c r="AO6" s="14" t="s">
        <v>151</v>
      </c>
      <c r="AP6" t="s">
        <v>101</v>
      </c>
      <c r="AQ6" s="14">
        <v>10.0</v>
      </c>
      <c r="AR6" s="14" t="s">
        <v>153</v>
      </c>
      <c r="AT6" s="14" t="s">
        <v>154</v>
      </c>
    </row>
    <row r="7">
      <c r="A7" s="14">
        <v>8.0</v>
      </c>
      <c r="B7">
        <v>0.0</v>
      </c>
      <c r="C7">
        <v>0.0</v>
      </c>
      <c r="D7">
        <v>0.0</v>
      </c>
      <c r="E7">
        <v>0.0</v>
      </c>
      <c r="F7">
        <v>1.0</v>
      </c>
      <c r="G7">
        <v>0.0</v>
      </c>
      <c r="H7" s="14">
        <v>26757.0</v>
      </c>
      <c r="I7" s="14">
        <v>45.0</v>
      </c>
      <c r="J7" s="14">
        <v>8.0</v>
      </c>
      <c r="K7" s="14">
        <v>0.0</v>
      </c>
      <c r="L7" s="14">
        <v>8.0</v>
      </c>
      <c r="M7" s="14">
        <v>15.0</v>
      </c>
      <c r="N7" s="14" t="s">
        <v>167</v>
      </c>
      <c r="O7" s="14">
        <v>1.0</v>
      </c>
      <c r="P7" s="14" t="s">
        <v>172</v>
      </c>
      <c r="R7" t="s">
        <v>172</v>
      </c>
      <c r="S7" t="s">
        <v>72</v>
      </c>
      <c r="T7" s="14">
        <v>1.0</v>
      </c>
      <c r="U7" t="s">
        <v>110</v>
      </c>
      <c r="V7" t="s">
        <v>173</v>
      </c>
      <c r="W7" t="s">
        <v>175</v>
      </c>
      <c r="X7" s="14">
        <v>15.0</v>
      </c>
      <c r="Y7" s="14" t="s">
        <v>176</v>
      </c>
      <c r="Z7" s="14" t="s">
        <v>78</v>
      </c>
      <c r="AA7">
        <v>0.0</v>
      </c>
      <c r="AB7">
        <v>0.0</v>
      </c>
      <c r="AC7">
        <v>1.0</v>
      </c>
      <c r="AD7">
        <v>0.0</v>
      </c>
      <c r="AE7">
        <v>0.0</v>
      </c>
      <c r="AF7">
        <v>0.0</v>
      </c>
      <c r="AG7">
        <v>0.0</v>
      </c>
      <c r="AH7">
        <v>0.0</v>
      </c>
      <c r="AI7">
        <v>0.0</v>
      </c>
      <c r="AJ7">
        <v>0.0</v>
      </c>
      <c r="AK7" t="s">
        <v>97</v>
      </c>
      <c r="AL7">
        <v>6.0</v>
      </c>
      <c r="AM7">
        <v>5.0</v>
      </c>
      <c r="AN7" s="14">
        <v>80.0</v>
      </c>
      <c r="AO7" s="14" t="s">
        <v>178</v>
      </c>
      <c r="AP7" t="s">
        <v>101</v>
      </c>
      <c r="AQ7" s="14">
        <v>9.0</v>
      </c>
      <c r="AR7" s="14" t="s">
        <v>180</v>
      </c>
    </row>
    <row r="8">
      <c r="A8" s="14">
        <v>9.0</v>
      </c>
      <c r="B8">
        <v>0.0</v>
      </c>
      <c r="C8">
        <v>1.0</v>
      </c>
      <c r="D8">
        <v>0.0</v>
      </c>
      <c r="E8">
        <v>0.0</v>
      </c>
      <c r="F8">
        <v>0.0</v>
      </c>
      <c r="G8">
        <v>0.0</v>
      </c>
      <c r="H8" s="14">
        <v>28734.0</v>
      </c>
      <c r="I8" s="14">
        <v>40.0</v>
      </c>
      <c r="J8" s="14">
        <v>7.0</v>
      </c>
      <c r="K8" s="14">
        <v>10.0</v>
      </c>
      <c r="L8" s="14">
        <v>6.0</v>
      </c>
      <c r="M8" s="14">
        <v>30.0</v>
      </c>
      <c r="N8" s="14" t="s">
        <v>70</v>
      </c>
      <c r="O8" s="14">
        <v>0.0</v>
      </c>
      <c r="P8" s="14" t="s">
        <v>71</v>
      </c>
      <c r="R8" t="s">
        <v>71</v>
      </c>
      <c r="S8" t="s">
        <v>130</v>
      </c>
      <c r="T8" s="14">
        <v>1.0</v>
      </c>
      <c r="U8" t="s">
        <v>91</v>
      </c>
      <c r="V8" t="s">
        <v>111</v>
      </c>
      <c r="W8" t="s">
        <v>76</v>
      </c>
      <c r="X8" s="14">
        <v>1.0</v>
      </c>
      <c r="Y8" s="14" t="s">
        <v>184</v>
      </c>
      <c r="Z8" s="14" t="s">
        <v>96</v>
      </c>
      <c r="AA8">
        <v>0.0</v>
      </c>
      <c r="AB8">
        <v>0.0</v>
      </c>
      <c r="AC8">
        <v>0.0</v>
      </c>
      <c r="AD8">
        <v>0.0</v>
      </c>
      <c r="AE8">
        <v>0.0</v>
      </c>
      <c r="AF8">
        <v>1.0</v>
      </c>
      <c r="AG8">
        <v>0.0</v>
      </c>
      <c r="AH8">
        <v>0.0</v>
      </c>
      <c r="AI8">
        <v>0.0</v>
      </c>
      <c r="AJ8">
        <v>0.0</v>
      </c>
      <c r="AK8" t="s">
        <v>79</v>
      </c>
      <c r="AL8">
        <v>5.0</v>
      </c>
      <c r="AM8">
        <v>5.0</v>
      </c>
      <c r="AN8" s="14">
        <v>5.0</v>
      </c>
      <c r="AO8" s="14" t="s">
        <v>186</v>
      </c>
      <c r="AP8" t="s">
        <v>101</v>
      </c>
      <c r="AQ8" s="14">
        <v>10.0</v>
      </c>
      <c r="AR8" s="14" t="s">
        <v>187</v>
      </c>
      <c r="AS8" s="14" t="s">
        <v>188</v>
      </c>
      <c r="AT8" s="14" t="s">
        <v>189</v>
      </c>
    </row>
    <row r="9">
      <c r="A9" s="14">
        <v>10.0</v>
      </c>
      <c r="B9">
        <v>1.0</v>
      </c>
      <c r="C9">
        <v>0.0</v>
      </c>
      <c r="D9">
        <v>0.0</v>
      </c>
      <c r="E9">
        <v>0.0</v>
      </c>
      <c r="F9">
        <v>0.0</v>
      </c>
      <c r="G9">
        <v>0.0</v>
      </c>
      <c r="H9" s="14">
        <v>31818.0</v>
      </c>
      <c r="I9" s="14">
        <v>31.0</v>
      </c>
      <c r="J9" s="14">
        <v>8.0</v>
      </c>
      <c r="K9" s="14">
        <v>0.0</v>
      </c>
      <c r="L9" s="14">
        <v>8.0</v>
      </c>
      <c r="M9" s="14">
        <v>2.0</v>
      </c>
      <c r="N9" s="14" t="s">
        <v>192</v>
      </c>
      <c r="O9" s="14">
        <v>1.0</v>
      </c>
      <c r="P9" s="14" t="s">
        <v>193</v>
      </c>
      <c r="R9" t="s">
        <v>193</v>
      </c>
      <c r="S9" t="s">
        <v>130</v>
      </c>
      <c r="T9" s="14">
        <v>1.0</v>
      </c>
      <c r="U9" t="s">
        <v>195</v>
      </c>
      <c r="V9" t="s">
        <v>75</v>
      </c>
      <c r="W9" t="s">
        <v>123</v>
      </c>
      <c r="X9" s="14">
        <v>10.0</v>
      </c>
      <c r="Y9" s="14" t="s">
        <v>197</v>
      </c>
      <c r="Z9" s="14" t="s">
        <v>78</v>
      </c>
      <c r="AA9">
        <v>0.0</v>
      </c>
      <c r="AB9">
        <v>0.0</v>
      </c>
      <c r="AC9">
        <v>0.0</v>
      </c>
      <c r="AD9">
        <v>0.0</v>
      </c>
      <c r="AE9">
        <v>1.0</v>
      </c>
      <c r="AF9">
        <v>0.0</v>
      </c>
      <c r="AG9">
        <v>0.0</v>
      </c>
      <c r="AH9">
        <v>0.0</v>
      </c>
      <c r="AI9">
        <v>0.0</v>
      </c>
      <c r="AJ9">
        <v>0.0</v>
      </c>
      <c r="AK9" t="s">
        <v>116</v>
      </c>
      <c r="AL9">
        <v>6.0</v>
      </c>
      <c r="AM9">
        <v>6.0</v>
      </c>
      <c r="AN9" s="14">
        <v>8.0</v>
      </c>
      <c r="AO9" s="14" t="s">
        <v>199</v>
      </c>
      <c r="AP9" t="s">
        <v>101</v>
      </c>
      <c r="AQ9" s="14">
        <v>10.0</v>
      </c>
      <c r="AR9" s="14" t="s">
        <v>201</v>
      </c>
      <c r="AS9" s="14" t="s">
        <v>202</v>
      </c>
      <c r="AT9" s="14" t="s">
        <v>202</v>
      </c>
    </row>
    <row r="10">
      <c r="A10" s="14">
        <v>13.0</v>
      </c>
      <c r="B10">
        <v>0.0</v>
      </c>
      <c r="C10">
        <v>0.0</v>
      </c>
      <c r="D10">
        <v>0.0</v>
      </c>
      <c r="E10">
        <v>0.0</v>
      </c>
      <c r="F10">
        <v>1.0</v>
      </c>
      <c r="G10">
        <v>0.0</v>
      </c>
      <c r="H10" s="14">
        <v>34311.0</v>
      </c>
      <c r="I10" s="14">
        <v>24.0</v>
      </c>
      <c r="J10" s="14">
        <v>6.0</v>
      </c>
      <c r="K10" s="14">
        <v>120.0</v>
      </c>
      <c r="L10" s="14">
        <v>9.0</v>
      </c>
      <c r="M10" s="14">
        <v>3.0</v>
      </c>
      <c r="N10" s="14" t="s">
        <v>70</v>
      </c>
      <c r="O10" s="14">
        <v>0.0</v>
      </c>
      <c r="P10" s="14" t="s">
        <v>129</v>
      </c>
      <c r="R10" t="s">
        <v>129</v>
      </c>
      <c r="S10" t="s">
        <v>135</v>
      </c>
      <c r="T10" s="14">
        <v>1.0</v>
      </c>
      <c r="U10" t="s">
        <v>224</v>
      </c>
      <c r="V10" t="s">
        <v>111</v>
      </c>
      <c r="W10" t="s">
        <v>228</v>
      </c>
      <c r="X10" s="14">
        <v>5.0</v>
      </c>
      <c r="Z10" s="14" t="s">
        <v>78</v>
      </c>
      <c r="AA10">
        <v>0.0</v>
      </c>
      <c r="AB10">
        <v>0.0</v>
      </c>
      <c r="AC10">
        <v>0.0</v>
      </c>
      <c r="AD10">
        <v>0.0</v>
      </c>
      <c r="AE10">
        <v>0.0</v>
      </c>
      <c r="AF10">
        <v>1.0</v>
      </c>
      <c r="AG10">
        <v>0.0</v>
      </c>
      <c r="AH10">
        <v>0.0</v>
      </c>
      <c r="AI10">
        <v>0.0</v>
      </c>
      <c r="AJ10">
        <v>0.0</v>
      </c>
      <c r="AK10" t="s">
        <v>79</v>
      </c>
      <c r="AL10">
        <v>4.0</v>
      </c>
      <c r="AM10">
        <v>1.0</v>
      </c>
      <c r="AN10" s="14">
        <v>90.0</v>
      </c>
      <c r="AO10" s="14" t="s">
        <v>229</v>
      </c>
      <c r="AP10" t="s">
        <v>101</v>
      </c>
      <c r="AQ10" s="14">
        <v>8.0</v>
      </c>
      <c r="AR10" s="14" t="s">
        <v>231</v>
      </c>
      <c r="AS10" s="14" t="s">
        <v>232</v>
      </c>
      <c r="AT10" s="14" t="s">
        <v>233</v>
      </c>
    </row>
    <row r="11">
      <c r="A11" s="14">
        <v>14.0</v>
      </c>
      <c r="B11">
        <v>0.0</v>
      </c>
      <c r="C11">
        <v>0.0</v>
      </c>
      <c r="D11">
        <v>0.0</v>
      </c>
      <c r="E11">
        <v>0.0</v>
      </c>
      <c r="F11">
        <v>1.0</v>
      </c>
      <c r="G11">
        <v>0.0</v>
      </c>
      <c r="H11" s="14">
        <v>35597.0</v>
      </c>
      <c r="I11" s="14">
        <v>21.0</v>
      </c>
      <c r="J11" s="14">
        <v>8.0</v>
      </c>
      <c r="K11" s="14">
        <v>30.0</v>
      </c>
      <c r="L11" s="14">
        <v>14.0</v>
      </c>
      <c r="M11" s="14">
        <v>50.0</v>
      </c>
      <c r="N11" s="14" t="s">
        <v>134</v>
      </c>
      <c r="O11" s="14">
        <v>1.0</v>
      </c>
      <c r="P11" s="14" t="s">
        <v>89</v>
      </c>
      <c r="R11" t="s">
        <v>89</v>
      </c>
      <c r="S11" t="s">
        <v>130</v>
      </c>
      <c r="T11" s="14">
        <v>0.0</v>
      </c>
      <c r="Z11" s="14" t="s">
        <v>236</v>
      </c>
      <c r="AA11">
        <v>0.0</v>
      </c>
      <c r="AB11">
        <v>0.0</v>
      </c>
      <c r="AC11">
        <v>0.0</v>
      </c>
      <c r="AD11">
        <v>0.0</v>
      </c>
      <c r="AE11">
        <v>0.0</v>
      </c>
      <c r="AF11">
        <v>1.0</v>
      </c>
      <c r="AG11">
        <v>0.0</v>
      </c>
      <c r="AH11">
        <v>0.0</v>
      </c>
      <c r="AI11">
        <v>0.0</v>
      </c>
      <c r="AJ11">
        <v>0.0</v>
      </c>
      <c r="AK11" t="s">
        <v>237</v>
      </c>
      <c r="AL11">
        <v>2.0</v>
      </c>
      <c r="AM11">
        <v>4.0</v>
      </c>
      <c r="AN11" s="14">
        <v>10.0</v>
      </c>
      <c r="AO11" s="14" t="s">
        <v>239</v>
      </c>
      <c r="AP11" t="s">
        <v>84</v>
      </c>
      <c r="AQ11" s="14">
        <v>10.0</v>
      </c>
      <c r="AR11" s="14" t="s">
        <v>241</v>
      </c>
      <c r="AS11" s="14" t="s">
        <v>41</v>
      </c>
      <c r="AT11" s="14" t="s">
        <v>41</v>
      </c>
    </row>
    <row r="12">
      <c r="A12" s="14">
        <v>15.0</v>
      </c>
      <c r="B12">
        <v>1.0</v>
      </c>
      <c r="C12">
        <v>1.0</v>
      </c>
      <c r="D12">
        <v>0.0</v>
      </c>
      <c r="E12">
        <v>0.0</v>
      </c>
      <c r="F12">
        <v>1.0</v>
      </c>
      <c r="G12">
        <v>0.0</v>
      </c>
      <c r="H12" s="14">
        <v>29872.0</v>
      </c>
      <c r="I12" s="14">
        <v>36.0</v>
      </c>
      <c r="J12" s="14">
        <v>8.0</v>
      </c>
      <c r="K12" s="14">
        <v>50.0</v>
      </c>
      <c r="L12" s="14">
        <v>9.0</v>
      </c>
      <c r="M12" s="14">
        <v>15.0</v>
      </c>
      <c r="N12" s="14" t="s">
        <v>167</v>
      </c>
      <c r="O12" s="14">
        <v>1.0</v>
      </c>
      <c r="P12" s="14" t="s">
        <v>71</v>
      </c>
      <c r="R12" t="s">
        <v>71</v>
      </c>
      <c r="S12" t="s">
        <v>72</v>
      </c>
      <c r="T12" s="14">
        <v>1.0</v>
      </c>
      <c r="U12" t="s">
        <v>206</v>
      </c>
      <c r="V12" t="s">
        <v>111</v>
      </c>
      <c r="W12" t="s">
        <v>123</v>
      </c>
      <c r="X12" s="14">
        <v>3.0</v>
      </c>
      <c r="Y12" s="14" t="s">
        <v>249</v>
      </c>
      <c r="Z12" s="14" t="s">
        <v>114</v>
      </c>
      <c r="AA12">
        <v>0.0</v>
      </c>
      <c r="AB12">
        <v>0.0</v>
      </c>
      <c r="AC12">
        <v>1.0</v>
      </c>
      <c r="AD12">
        <v>1.0</v>
      </c>
      <c r="AE12">
        <v>0.0</v>
      </c>
      <c r="AF12">
        <v>0.0</v>
      </c>
      <c r="AG12">
        <v>0.0</v>
      </c>
      <c r="AH12">
        <v>0.0</v>
      </c>
      <c r="AI12">
        <v>0.0</v>
      </c>
      <c r="AJ12">
        <v>0.0</v>
      </c>
      <c r="AK12" t="s">
        <v>97</v>
      </c>
      <c r="AL12">
        <v>6.0</v>
      </c>
      <c r="AM12">
        <v>6.0</v>
      </c>
      <c r="AN12" s="14">
        <v>16.0</v>
      </c>
      <c r="AO12" s="14" t="s">
        <v>251</v>
      </c>
      <c r="AP12" t="s">
        <v>101</v>
      </c>
      <c r="AQ12" s="14">
        <v>10.0</v>
      </c>
      <c r="AR12" s="14" t="s">
        <v>253</v>
      </c>
      <c r="AS12" s="14" t="s">
        <v>255</v>
      </c>
      <c r="AT12" s="14" t="s">
        <v>256</v>
      </c>
    </row>
    <row r="13">
      <c r="A13" s="14">
        <v>16.0</v>
      </c>
      <c r="B13">
        <v>1.0</v>
      </c>
      <c r="C13">
        <v>1.0</v>
      </c>
      <c r="D13">
        <v>0.0</v>
      </c>
      <c r="E13">
        <v>1.0</v>
      </c>
      <c r="F13">
        <v>1.0</v>
      </c>
      <c r="G13">
        <v>0.0</v>
      </c>
      <c r="H13" s="14">
        <v>34746.0</v>
      </c>
      <c r="I13" s="14">
        <v>23.0</v>
      </c>
      <c r="J13" s="14">
        <v>8.0</v>
      </c>
      <c r="K13" s="14">
        <v>120.0</v>
      </c>
      <c r="L13" s="14">
        <v>12.0</v>
      </c>
      <c r="M13" s="14">
        <v>12.0</v>
      </c>
      <c r="N13" s="14" t="s">
        <v>87</v>
      </c>
      <c r="O13" s="14">
        <v>1.0</v>
      </c>
      <c r="P13" s="14" t="s">
        <v>71</v>
      </c>
      <c r="R13" t="s">
        <v>71</v>
      </c>
      <c r="S13" t="s">
        <v>72</v>
      </c>
      <c r="T13" s="14">
        <v>1.0</v>
      </c>
      <c r="U13" t="s">
        <v>259</v>
      </c>
      <c r="V13" t="s">
        <v>261</v>
      </c>
      <c r="W13" t="s">
        <v>123</v>
      </c>
      <c r="X13" s="14">
        <v>4.0</v>
      </c>
      <c r="Y13" s="14" t="s">
        <v>262</v>
      </c>
      <c r="Z13" s="14" t="s">
        <v>236</v>
      </c>
      <c r="AA13">
        <v>0.0</v>
      </c>
      <c r="AB13">
        <v>0.0</v>
      </c>
      <c r="AC13">
        <v>0.0</v>
      </c>
      <c r="AD13">
        <v>1.0</v>
      </c>
      <c r="AE13">
        <v>0.0</v>
      </c>
      <c r="AF13">
        <v>0.0</v>
      </c>
      <c r="AG13">
        <v>0.0</v>
      </c>
      <c r="AH13">
        <v>0.0</v>
      </c>
      <c r="AI13">
        <v>0.0</v>
      </c>
      <c r="AJ13">
        <v>0.0</v>
      </c>
      <c r="AK13" t="s">
        <v>116</v>
      </c>
      <c r="AL13">
        <v>6.0</v>
      </c>
      <c r="AM13">
        <v>4.0</v>
      </c>
      <c r="AN13" s="14">
        <v>120.0</v>
      </c>
      <c r="AO13" s="14" t="s">
        <v>264</v>
      </c>
      <c r="AP13" t="s">
        <v>265</v>
      </c>
      <c r="AQ13" s="14">
        <v>8.0</v>
      </c>
    </row>
    <row r="14">
      <c r="A14" s="14">
        <v>17.0</v>
      </c>
      <c r="B14">
        <v>0.0</v>
      </c>
      <c r="C14">
        <v>0.0</v>
      </c>
      <c r="D14">
        <v>0.0</v>
      </c>
      <c r="E14">
        <v>0.0</v>
      </c>
      <c r="F14">
        <v>1.0</v>
      </c>
      <c r="G14">
        <v>0.0</v>
      </c>
      <c r="H14" s="14">
        <v>35200.0</v>
      </c>
      <c r="I14" s="14">
        <v>22.0</v>
      </c>
      <c r="J14" s="14">
        <v>8.0</v>
      </c>
      <c r="K14" s="14">
        <v>0.0</v>
      </c>
      <c r="L14" s="14">
        <v>10.0</v>
      </c>
      <c r="M14" s="14">
        <v>6.0</v>
      </c>
      <c r="N14" s="14" t="s">
        <v>87</v>
      </c>
      <c r="O14" s="14">
        <v>1.0</v>
      </c>
      <c r="P14" s="14" t="s">
        <v>71</v>
      </c>
      <c r="R14" t="s">
        <v>71</v>
      </c>
      <c r="S14" t="s">
        <v>269</v>
      </c>
      <c r="T14" s="14">
        <v>1.0</v>
      </c>
      <c r="U14" t="s">
        <v>91</v>
      </c>
      <c r="V14" t="s">
        <v>111</v>
      </c>
      <c r="W14" t="s">
        <v>76</v>
      </c>
      <c r="X14" s="14">
        <v>3.0</v>
      </c>
      <c r="Y14" s="14" t="s">
        <v>271</v>
      </c>
      <c r="Z14" s="14" t="s">
        <v>236</v>
      </c>
      <c r="AA14">
        <v>0.0</v>
      </c>
      <c r="AB14">
        <v>0.0</v>
      </c>
      <c r="AC14">
        <v>0.0</v>
      </c>
      <c r="AD14">
        <v>0.0</v>
      </c>
      <c r="AE14">
        <v>1.0</v>
      </c>
      <c r="AF14">
        <v>0.0</v>
      </c>
      <c r="AG14">
        <v>0.0</v>
      </c>
      <c r="AH14">
        <v>0.0</v>
      </c>
      <c r="AI14">
        <v>0.0</v>
      </c>
      <c r="AJ14">
        <v>1.0</v>
      </c>
      <c r="AK14" t="s">
        <v>274</v>
      </c>
      <c r="AL14">
        <v>8.0</v>
      </c>
      <c r="AM14">
        <v>3.0</v>
      </c>
      <c r="AN14" s="14">
        <v>10.0</v>
      </c>
      <c r="AO14" s="14" t="s">
        <v>276</v>
      </c>
      <c r="AP14" t="s">
        <v>277</v>
      </c>
      <c r="AQ14" s="14">
        <v>8.0</v>
      </c>
      <c r="AR14" s="14" t="s">
        <v>278</v>
      </c>
      <c r="AS14" s="14" t="s">
        <v>279</v>
      </c>
      <c r="AT14" s="14" t="s">
        <v>280</v>
      </c>
    </row>
    <row r="15">
      <c r="A15" s="14">
        <v>18.0</v>
      </c>
      <c r="B15">
        <v>1.0</v>
      </c>
      <c r="C15">
        <v>0.0</v>
      </c>
      <c r="D15">
        <v>0.0</v>
      </c>
      <c r="E15">
        <v>0.0</v>
      </c>
      <c r="F15">
        <v>0.0</v>
      </c>
      <c r="G15">
        <v>0.0</v>
      </c>
      <c r="H15" s="14">
        <v>33479.0</v>
      </c>
      <c r="I15" s="14">
        <v>27.0</v>
      </c>
      <c r="J15" s="14">
        <v>6.0</v>
      </c>
      <c r="K15" s="14">
        <v>0.0</v>
      </c>
      <c r="L15" s="14">
        <v>10.0</v>
      </c>
      <c r="M15" s="14">
        <v>20.0</v>
      </c>
      <c r="N15" s="14" t="s">
        <v>167</v>
      </c>
      <c r="O15" s="14">
        <v>1.0</v>
      </c>
      <c r="P15" s="14" t="s">
        <v>71</v>
      </c>
      <c r="R15" t="s">
        <v>71</v>
      </c>
      <c r="S15" t="s">
        <v>72</v>
      </c>
      <c r="T15" s="14">
        <v>0.0</v>
      </c>
      <c r="Z15" s="14" t="s">
        <v>78</v>
      </c>
      <c r="AA15">
        <v>0.0</v>
      </c>
      <c r="AB15">
        <v>0.0</v>
      </c>
      <c r="AC15">
        <v>0.0</v>
      </c>
      <c r="AD15">
        <v>0.0</v>
      </c>
      <c r="AE15">
        <v>0.0</v>
      </c>
      <c r="AF15">
        <v>1.0</v>
      </c>
      <c r="AG15">
        <v>0.0</v>
      </c>
      <c r="AH15">
        <v>0.0</v>
      </c>
      <c r="AI15">
        <v>0.0</v>
      </c>
      <c r="AJ15">
        <v>0.0</v>
      </c>
      <c r="AK15" t="s">
        <v>97</v>
      </c>
      <c r="AL15">
        <v>12.0</v>
      </c>
      <c r="AM15">
        <v>6.0</v>
      </c>
      <c r="AN15" s="14">
        <v>12.0</v>
      </c>
      <c r="AO15" s="14" t="s">
        <v>285</v>
      </c>
      <c r="AP15" t="s">
        <v>101</v>
      </c>
      <c r="AQ15" s="14">
        <v>10.0</v>
      </c>
      <c r="AR15" s="14" t="s">
        <v>286</v>
      </c>
      <c r="AS15" s="14" t="s">
        <v>288</v>
      </c>
      <c r="AT15" s="14" t="s">
        <v>289</v>
      </c>
    </row>
    <row r="16">
      <c r="A16" s="14">
        <v>19.0</v>
      </c>
      <c r="B16">
        <v>0.0</v>
      </c>
      <c r="C16">
        <v>1.0</v>
      </c>
      <c r="D16">
        <v>1.0</v>
      </c>
      <c r="E16">
        <v>0.0</v>
      </c>
      <c r="F16">
        <v>1.0</v>
      </c>
      <c r="G16">
        <v>0.0</v>
      </c>
      <c r="H16" s="14">
        <v>31983.0</v>
      </c>
      <c r="I16" s="14">
        <v>31.0</v>
      </c>
      <c r="J16" s="14">
        <v>6.0</v>
      </c>
      <c r="K16" s="14">
        <v>40.0</v>
      </c>
      <c r="L16" s="14">
        <v>12.0</v>
      </c>
      <c r="M16" s="14">
        <v>30.0</v>
      </c>
      <c r="N16" s="14" t="s">
        <v>291</v>
      </c>
      <c r="O16" s="14">
        <v>1.0</v>
      </c>
      <c r="P16" s="14" t="s">
        <v>108</v>
      </c>
      <c r="R16" t="s">
        <v>108</v>
      </c>
      <c r="S16" t="s">
        <v>135</v>
      </c>
      <c r="T16" s="14">
        <v>1.0</v>
      </c>
      <c r="U16" t="s">
        <v>213</v>
      </c>
      <c r="V16" t="s">
        <v>111</v>
      </c>
      <c r="W16" t="s">
        <v>123</v>
      </c>
      <c r="X16" s="14">
        <v>3.0</v>
      </c>
      <c r="Y16" s="14" t="s">
        <v>292</v>
      </c>
      <c r="Z16" s="14" t="s">
        <v>96</v>
      </c>
      <c r="AA16">
        <v>0.0</v>
      </c>
      <c r="AB16">
        <v>0.0</v>
      </c>
      <c r="AC16">
        <v>1.0</v>
      </c>
      <c r="AD16">
        <v>0.0</v>
      </c>
      <c r="AE16">
        <v>0.0</v>
      </c>
      <c r="AF16">
        <v>0.0</v>
      </c>
      <c r="AG16">
        <v>0.0</v>
      </c>
      <c r="AH16">
        <v>0.0</v>
      </c>
      <c r="AI16">
        <v>0.0</v>
      </c>
      <c r="AJ16">
        <v>0.0</v>
      </c>
      <c r="AK16" t="s">
        <v>237</v>
      </c>
      <c r="AL16">
        <v>6.0</v>
      </c>
      <c r="AM16">
        <v>3.0</v>
      </c>
      <c r="AN16" s="14">
        <v>15.0</v>
      </c>
      <c r="AO16" s="14" t="s">
        <v>293</v>
      </c>
      <c r="AP16" t="s">
        <v>294</v>
      </c>
      <c r="AQ16" s="14">
        <v>10.0</v>
      </c>
      <c r="AR16" s="14" t="s">
        <v>295</v>
      </c>
      <c r="AT16" s="14" t="s">
        <v>296</v>
      </c>
    </row>
    <row r="17">
      <c r="A17" s="14">
        <v>20.0</v>
      </c>
      <c r="B17">
        <v>1.0</v>
      </c>
      <c r="C17">
        <v>0.0</v>
      </c>
      <c r="D17">
        <v>0.0</v>
      </c>
      <c r="E17">
        <v>0.0</v>
      </c>
      <c r="F17">
        <v>0.0</v>
      </c>
      <c r="G17">
        <v>0.0</v>
      </c>
      <c r="H17" s="14">
        <v>28459.0</v>
      </c>
      <c r="I17" s="14">
        <v>40.0</v>
      </c>
      <c r="J17" s="14">
        <v>8.0</v>
      </c>
      <c r="K17" s="14">
        <v>30.0</v>
      </c>
      <c r="L17" s="14">
        <v>8.0</v>
      </c>
      <c r="M17" s="14">
        <v>4.0</v>
      </c>
      <c r="N17" s="14" t="s">
        <v>134</v>
      </c>
      <c r="O17" s="14">
        <v>0.0</v>
      </c>
      <c r="P17" s="14" t="s">
        <v>205</v>
      </c>
      <c r="R17" t="s">
        <v>205</v>
      </c>
      <c r="S17" t="s">
        <v>135</v>
      </c>
      <c r="T17" s="14">
        <v>0.0</v>
      </c>
      <c r="Z17" s="14" t="s">
        <v>78</v>
      </c>
      <c r="AA17">
        <v>0.0</v>
      </c>
      <c r="AB17">
        <v>0.0</v>
      </c>
      <c r="AC17">
        <v>1.0</v>
      </c>
      <c r="AD17">
        <v>0.0</v>
      </c>
      <c r="AE17">
        <v>0.0</v>
      </c>
      <c r="AF17">
        <v>0.0</v>
      </c>
      <c r="AG17">
        <v>0.0</v>
      </c>
      <c r="AH17">
        <v>0.0</v>
      </c>
      <c r="AI17">
        <v>0.0</v>
      </c>
      <c r="AJ17">
        <v>0.0</v>
      </c>
      <c r="AK17" t="s">
        <v>97</v>
      </c>
      <c r="AL17">
        <v>6.0</v>
      </c>
      <c r="AM17">
        <v>6.0</v>
      </c>
      <c r="AN17" s="14">
        <v>20.0</v>
      </c>
      <c r="AO17" s="14" t="s">
        <v>297</v>
      </c>
      <c r="AP17" t="s">
        <v>101</v>
      </c>
      <c r="AQ17" s="14">
        <v>8.0</v>
      </c>
      <c r="AR17" s="14" t="s">
        <v>298</v>
      </c>
      <c r="AS17" s="14" t="s">
        <v>299</v>
      </c>
    </row>
    <row r="18">
      <c r="A18" s="14">
        <v>21.0</v>
      </c>
      <c r="B18">
        <v>0.0</v>
      </c>
      <c r="C18">
        <v>1.0</v>
      </c>
      <c r="D18">
        <v>0.0</v>
      </c>
      <c r="E18">
        <v>0.0</v>
      </c>
      <c r="F18">
        <v>0.0</v>
      </c>
      <c r="G18">
        <v>0.0</v>
      </c>
      <c r="H18" s="14">
        <v>27226.0</v>
      </c>
      <c r="I18" s="14">
        <v>44.0</v>
      </c>
      <c r="J18" s="14">
        <v>7.0</v>
      </c>
      <c r="K18" s="14">
        <v>0.0</v>
      </c>
      <c r="L18" s="14">
        <v>3.0</v>
      </c>
      <c r="M18" s="14">
        <v>10.0</v>
      </c>
      <c r="N18" s="14" t="s">
        <v>70</v>
      </c>
      <c r="O18" s="14">
        <v>0.0</v>
      </c>
      <c r="P18" s="14" t="s">
        <v>108</v>
      </c>
      <c r="R18" t="s">
        <v>108</v>
      </c>
      <c r="S18" t="s">
        <v>130</v>
      </c>
      <c r="T18" s="14">
        <v>1.0</v>
      </c>
      <c r="U18" t="s">
        <v>300</v>
      </c>
      <c r="V18" t="s">
        <v>75</v>
      </c>
      <c r="W18" t="s">
        <v>123</v>
      </c>
      <c r="X18" s="14">
        <v>17.0</v>
      </c>
      <c r="Y18" s="14" t="s">
        <v>301</v>
      </c>
      <c r="Z18" s="14" t="s">
        <v>114</v>
      </c>
      <c r="AA18">
        <v>0.0</v>
      </c>
      <c r="AB18">
        <v>0.0</v>
      </c>
      <c r="AC18">
        <v>0.0</v>
      </c>
      <c r="AD18">
        <v>0.0</v>
      </c>
      <c r="AE18">
        <v>1.0</v>
      </c>
      <c r="AF18">
        <v>0.0</v>
      </c>
      <c r="AG18">
        <v>0.0</v>
      </c>
      <c r="AH18">
        <v>0.0</v>
      </c>
      <c r="AI18">
        <v>0.0</v>
      </c>
      <c r="AJ18">
        <v>0.0</v>
      </c>
      <c r="AK18" t="s">
        <v>79</v>
      </c>
      <c r="AL18">
        <v>2.0</v>
      </c>
      <c r="AM18">
        <v>2.0</v>
      </c>
      <c r="AN18" s="14">
        <v>6.0</v>
      </c>
      <c r="AO18" s="14" t="s">
        <v>302</v>
      </c>
      <c r="AP18" t="s">
        <v>303</v>
      </c>
      <c r="AQ18" s="14">
        <v>8.0</v>
      </c>
      <c r="AR18" s="14" t="s">
        <v>304</v>
      </c>
    </row>
    <row r="19">
      <c r="A19" s="14">
        <v>22.0</v>
      </c>
      <c r="B19">
        <v>0.0</v>
      </c>
      <c r="C19">
        <v>0.0</v>
      </c>
      <c r="D19">
        <v>0.0</v>
      </c>
      <c r="E19">
        <v>0.0</v>
      </c>
      <c r="F19">
        <v>1.0</v>
      </c>
      <c r="G19">
        <v>0.0</v>
      </c>
      <c r="H19" s="14">
        <v>29194.0</v>
      </c>
      <c r="I19" s="14">
        <v>38.0</v>
      </c>
      <c r="J19" s="14">
        <v>7.0</v>
      </c>
      <c r="K19" s="14">
        <v>180.0</v>
      </c>
      <c r="L19" s="14">
        <v>12.0</v>
      </c>
      <c r="M19" s="14">
        <v>6.0</v>
      </c>
      <c r="N19" s="14" t="s">
        <v>167</v>
      </c>
      <c r="O19" s="14">
        <v>0.0</v>
      </c>
      <c r="Q19" s="14" t="s">
        <v>41</v>
      </c>
      <c r="R19" t="s">
        <v>41</v>
      </c>
      <c r="S19" t="s">
        <v>72</v>
      </c>
      <c r="T19" s="14">
        <v>1.0</v>
      </c>
      <c r="U19" t="s">
        <v>91</v>
      </c>
      <c r="V19" t="s">
        <v>147</v>
      </c>
      <c r="W19" t="s">
        <v>76</v>
      </c>
      <c r="X19" s="14">
        <v>8.0</v>
      </c>
      <c r="Y19" s="14" t="s">
        <v>305</v>
      </c>
      <c r="Z19" s="14" t="s">
        <v>114</v>
      </c>
      <c r="AA19">
        <v>0.0</v>
      </c>
      <c r="AB19">
        <v>0.0</v>
      </c>
      <c r="AC19">
        <v>0.0</v>
      </c>
      <c r="AD19">
        <v>1.0</v>
      </c>
      <c r="AE19">
        <v>0.0</v>
      </c>
      <c r="AF19">
        <v>0.0</v>
      </c>
      <c r="AG19">
        <v>0.0</v>
      </c>
      <c r="AH19">
        <v>0.0</v>
      </c>
      <c r="AI19">
        <v>0.0</v>
      </c>
      <c r="AJ19">
        <v>0.0</v>
      </c>
      <c r="AK19" t="s">
        <v>116</v>
      </c>
      <c r="AL19">
        <v>2.0</v>
      </c>
      <c r="AM19">
        <v>4.0</v>
      </c>
      <c r="AN19" s="14">
        <v>4.0</v>
      </c>
      <c r="AO19" s="14" t="s">
        <v>306</v>
      </c>
      <c r="AP19" t="s">
        <v>294</v>
      </c>
      <c r="AQ19" s="14">
        <v>9.0</v>
      </c>
      <c r="AR19" s="14" t="s">
        <v>307</v>
      </c>
    </row>
    <row r="20">
      <c r="A20" s="14">
        <v>23.0</v>
      </c>
      <c r="B20">
        <v>0.0</v>
      </c>
      <c r="C20">
        <v>1.0</v>
      </c>
      <c r="D20">
        <v>0.0</v>
      </c>
      <c r="E20">
        <v>0.0</v>
      </c>
      <c r="F20">
        <v>1.0</v>
      </c>
      <c r="G20">
        <v>0.0</v>
      </c>
      <c r="H20" s="14">
        <v>29425.0</v>
      </c>
      <c r="I20" s="14">
        <v>38.0</v>
      </c>
      <c r="J20" s="14">
        <v>7.0</v>
      </c>
      <c r="K20" s="14">
        <v>60.0</v>
      </c>
      <c r="L20" s="14">
        <v>5.0</v>
      </c>
      <c r="M20" s="14">
        <v>8.0</v>
      </c>
      <c r="N20" s="14" t="s">
        <v>128</v>
      </c>
      <c r="O20" s="14">
        <v>1.0</v>
      </c>
      <c r="P20" s="14" t="s">
        <v>89</v>
      </c>
      <c r="R20" t="s">
        <v>89</v>
      </c>
      <c r="S20" t="s">
        <v>72</v>
      </c>
      <c r="T20" s="14">
        <v>0.0</v>
      </c>
      <c r="Z20" s="14" t="s">
        <v>96</v>
      </c>
      <c r="AA20">
        <v>0.0</v>
      </c>
      <c r="AB20">
        <v>0.0</v>
      </c>
      <c r="AC20">
        <v>0.0</v>
      </c>
      <c r="AD20">
        <v>0.0</v>
      </c>
      <c r="AE20">
        <v>0.0</v>
      </c>
      <c r="AF20">
        <v>1.0</v>
      </c>
      <c r="AG20">
        <v>0.0</v>
      </c>
      <c r="AH20">
        <v>0.0</v>
      </c>
      <c r="AI20">
        <v>0.0</v>
      </c>
      <c r="AJ20">
        <v>0.0</v>
      </c>
      <c r="AK20" t="s">
        <v>97</v>
      </c>
      <c r="AL20">
        <v>4.0</v>
      </c>
      <c r="AM20">
        <v>4.0</v>
      </c>
      <c r="AN20" s="14">
        <v>10.0</v>
      </c>
      <c r="AO20" s="14" t="s">
        <v>308</v>
      </c>
      <c r="AP20" t="s">
        <v>101</v>
      </c>
      <c r="AQ20" s="14">
        <v>8.0</v>
      </c>
      <c r="AR20" s="14" t="s">
        <v>309</v>
      </c>
      <c r="AS20" s="14" t="s">
        <v>310</v>
      </c>
    </row>
    <row r="21">
      <c r="A21" s="14">
        <v>24.0</v>
      </c>
      <c r="B21">
        <v>0.0</v>
      </c>
      <c r="C21">
        <v>0.0</v>
      </c>
      <c r="D21">
        <v>0.0</v>
      </c>
      <c r="E21">
        <v>0.0</v>
      </c>
      <c r="F21">
        <v>1.0</v>
      </c>
      <c r="G21">
        <v>0.0</v>
      </c>
      <c r="H21" s="14">
        <v>27454.0</v>
      </c>
      <c r="I21" s="14">
        <v>43.0</v>
      </c>
      <c r="J21" s="14">
        <v>7.0</v>
      </c>
      <c r="K21" s="14">
        <v>30.0</v>
      </c>
      <c r="L21" s="14">
        <v>6.0</v>
      </c>
      <c r="M21" s="14">
        <v>10.0</v>
      </c>
      <c r="N21" s="14" t="s">
        <v>291</v>
      </c>
      <c r="O21" s="14">
        <v>0.0</v>
      </c>
      <c r="P21" s="14" t="s">
        <v>129</v>
      </c>
      <c r="R21" t="s">
        <v>129</v>
      </c>
      <c r="S21" t="s">
        <v>130</v>
      </c>
      <c r="T21" s="14">
        <v>0.0</v>
      </c>
      <c r="Z21" s="14" t="s">
        <v>114</v>
      </c>
      <c r="AA21">
        <v>0.0</v>
      </c>
      <c r="AB21">
        <v>0.0</v>
      </c>
      <c r="AC21">
        <v>0.0</v>
      </c>
      <c r="AD21">
        <v>0.0</v>
      </c>
      <c r="AE21">
        <v>0.0</v>
      </c>
      <c r="AF21">
        <v>1.0</v>
      </c>
      <c r="AG21">
        <v>0.0</v>
      </c>
      <c r="AH21">
        <v>0.0</v>
      </c>
      <c r="AI21">
        <v>0.0</v>
      </c>
      <c r="AJ21">
        <v>0.0</v>
      </c>
      <c r="AK21" t="s">
        <v>79</v>
      </c>
      <c r="AL21">
        <v>3.0</v>
      </c>
      <c r="AM21">
        <v>4.0</v>
      </c>
      <c r="AN21" s="14">
        <v>7.0</v>
      </c>
      <c r="AO21" s="14" t="s">
        <v>311</v>
      </c>
      <c r="AP21" t="s">
        <v>101</v>
      </c>
      <c r="AQ21" s="14">
        <v>9.0</v>
      </c>
      <c r="AR21" s="14" t="s">
        <v>312</v>
      </c>
      <c r="AS21" s="14" t="s">
        <v>313</v>
      </c>
      <c r="AT21" s="14" t="s">
        <v>314</v>
      </c>
    </row>
    <row r="22" hidden="1">
      <c r="A22" s="14">
        <v>25.0</v>
      </c>
      <c r="B22">
        <v>0.0</v>
      </c>
      <c r="C22">
        <v>0.0</v>
      </c>
      <c r="D22">
        <v>0.0</v>
      </c>
      <c r="E22">
        <v>0.0</v>
      </c>
      <c r="F22">
        <v>1.0</v>
      </c>
      <c r="G22">
        <v>0.0</v>
      </c>
      <c r="H22" s="14">
        <v>32337.0</v>
      </c>
      <c r="I22" s="14">
        <v>30.0</v>
      </c>
      <c r="J22" s="14">
        <v>85.0</v>
      </c>
      <c r="K22" s="14">
        <v>45.0</v>
      </c>
      <c r="L22" s="14">
        <v>10.0</v>
      </c>
      <c r="M22" s="14">
        <v>30.0</v>
      </c>
      <c r="N22" s="14" t="s">
        <v>87</v>
      </c>
      <c r="O22" s="14">
        <v>0.0</v>
      </c>
      <c r="P22" s="14" t="s">
        <v>129</v>
      </c>
      <c r="R22" t="s">
        <v>129</v>
      </c>
      <c r="S22" t="s">
        <v>135</v>
      </c>
      <c r="T22" s="14">
        <v>1.0</v>
      </c>
      <c r="U22" t="s">
        <v>315</v>
      </c>
      <c r="V22" t="s">
        <v>111</v>
      </c>
      <c r="W22" t="s">
        <v>123</v>
      </c>
      <c r="X22" s="14">
        <v>4.0</v>
      </c>
      <c r="Y22" s="14" t="s">
        <v>316</v>
      </c>
      <c r="Z22" s="14" t="s">
        <v>114</v>
      </c>
      <c r="AA22">
        <v>0.0</v>
      </c>
      <c r="AB22">
        <v>0.0</v>
      </c>
      <c r="AC22">
        <v>0.0</v>
      </c>
      <c r="AD22">
        <v>0.0</v>
      </c>
      <c r="AE22">
        <v>1.0</v>
      </c>
      <c r="AF22">
        <v>0.0</v>
      </c>
      <c r="AG22">
        <v>0.0</v>
      </c>
      <c r="AH22">
        <v>0.0</v>
      </c>
      <c r="AI22">
        <v>0.0</v>
      </c>
      <c r="AJ22">
        <v>0.0</v>
      </c>
      <c r="AK22" t="s">
        <v>116</v>
      </c>
      <c r="AL22">
        <v>12.0</v>
      </c>
      <c r="AM22">
        <v>5.0</v>
      </c>
      <c r="AN22" s="14">
        <v>8.0</v>
      </c>
      <c r="AO22" s="14" t="s">
        <v>317</v>
      </c>
      <c r="AP22" t="s">
        <v>84</v>
      </c>
      <c r="AQ22" s="14">
        <v>8.0</v>
      </c>
      <c r="AR22" s="14" t="s">
        <v>318</v>
      </c>
      <c r="AS22" s="14" t="s">
        <v>319</v>
      </c>
      <c r="AT22" s="14" t="s">
        <v>320</v>
      </c>
    </row>
    <row r="23">
      <c r="A23" s="14">
        <v>27.0</v>
      </c>
      <c r="B23">
        <v>1.0</v>
      </c>
      <c r="C23">
        <v>0.0</v>
      </c>
      <c r="D23">
        <v>0.0</v>
      </c>
      <c r="E23">
        <v>0.0</v>
      </c>
      <c r="F23">
        <v>0.0</v>
      </c>
      <c r="G23">
        <v>0.0</v>
      </c>
      <c r="H23" s="14">
        <v>31486.0</v>
      </c>
      <c r="I23" s="14">
        <v>32.0</v>
      </c>
      <c r="J23" s="14">
        <v>7.0</v>
      </c>
      <c r="K23" s="14">
        <v>30.0</v>
      </c>
      <c r="L23" s="14">
        <v>10.0</v>
      </c>
      <c r="M23" s="14">
        <v>2.0</v>
      </c>
      <c r="N23" s="14" t="s">
        <v>327</v>
      </c>
      <c r="O23" s="14">
        <v>1.0</v>
      </c>
      <c r="P23" s="14" t="s">
        <v>89</v>
      </c>
      <c r="R23" t="s">
        <v>89</v>
      </c>
      <c r="S23" t="s">
        <v>72</v>
      </c>
      <c r="T23" s="14">
        <v>1.0</v>
      </c>
      <c r="U23" t="s">
        <v>213</v>
      </c>
      <c r="V23" t="s">
        <v>111</v>
      </c>
      <c r="W23" t="s">
        <v>228</v>
      </c>
      <c r="X23" s="14">
        <v>8.0</v>
      </c>
      <c r="Y23" s="14" t="s">
        <v>328</v>
      </c>
      <c r="Z23" s="14" t="s">
        <v>114</v>
      </c>
      <c r="AA23">
        <v>0.0</v>
      </c>
      <c r="AB23">
        <v>0.0</v>
      </c>
      <c r="AC23">
        <v>0.0</v>
      </c>
      <c r="AD23">
        <v>1.0</v>
      </c>
      <c r="AE23">
        <v>0.0</v>
      </c>
      <c r="AF23">
        <v>0.0</v>
      </c>
      <c r="AG23">
        <v>0.0</v>
      </c>
      <c r="AH23">
        <v>0.0</v>
      </c>
      <c r="AI23">
        <v>0.0</v>
      </c>
      <c r="AJ23">
        <v>0.0</v>
      </c>
      <c r="AK23" t="s">
        <v>97</v>
      </c>
      <c r="AL23">
        <v>6.0</v>
      </c>
      <c r="AM23">
        <v>5.0</v>
      </c>
      <c r="AN23" s="14">
        <v>500.0</v>
      </c>
      <c r="AO23" s="14" t="s">
        <v>329</v>
      </c>
      <c r="AP23" t="s">
        <v>101</v>
      </c>
      <c r="AQ23" s="14">
        <v>7.0</v>
      </c>
      <c r="AR23" s="14" t="s">
        <v>330</v>
      </c>
      <c r="AS23" s="14" t="s">
        <v>331</v>
      </c>
      <c r="AT23" s="14" t="s">
        <v>332</v>
      </c>
    </row>
    <row r="24">
      <c r="A24" s="14">
        <v>28.0</v>
      </c>
      <c r="B24">
        <v>1.0</v>
      </c>
      <c r="C24">
        <v>1.0</v>
      </c>
      <c r="D24">
        <v>0.0</v>
      </c>
      <c r="E24">
        <v>0.0</v>
      </c>
      <c r="F24">
        <v>0.0</v>
      </c>
      <c r="G24">
        <v>0.0</v>
      </c>
      <c r="H24" s="14">
        <v>29106.0</v>
      </c>
      <c r="I24" s="14">
        <v>39.0</v>
      </c>
      <c r="J24" s="14">
        <v>6.0</v>
      </c>
      <c r="K24" s="14">
        <v>40.0</v>
      </c>
      <c r="L24" s="14">
        <v>9.0</v>
      </c>
      <c r="M24" s="14">
        <v>6.0</v>
      </c>
      <c r="N24" s="14" t="s">
        <v>134</v>
      </c>
      <c r="O24" s="14">
        <v>0.0</v>
      </c>
      <c r="P24" s="14" t="s">
        <v>108</v>
      </c>
      <c r="R24" t="s">
        <v>108</v>
      </c>
      <c r="S24" t="s">
        <v>130</v>
      </c>
      <c r="T24" s="14">
        <v>1.0</v>
      </c>
      <c r="U24" t="s">
        <v>315</v>
      </c>
      <c r="V24" t="s">
        <v>111</v>
      </c>
      <c r="W24" t="s">
        <v>333</v>
      </c>
      <c r="X24" s="14">
        <v>11.0</v>
      </c>
      <c r="Y24" s="14" t="s">
        <v>334</v>
      </c>
      <c r="Z24" s="14" t="s">
        <v>114</v>
      </c>
      <c r="AA24">
        <v>0.0</v>
      </c>
      <c r="AB24">
        <v>0.0</v>
      </c>
      <c r="AC24">
        <v>0.0</v>
      </c>
      <c r="AD24">
        <v>0.0</v>
      </c>
      <c r="AE24">
        <v>0.0</v>
      </c>
      <c r="AF24">
        <v>1.0</v>
      </c>
      <c r="AG24">
        <v>0.0</v>
      </c>
      <c r="AH24">
        <v>0.0</v>
      </c>
      <c r="AI24">
        <v>0.0</v>
      </c>
      <c r="AJ24">
        <v>0.0</v>
      </c>
      <c r="AK24" t="s">
        <v>79</v>
      </c>
      <c r="AL24">
        <v>4.0</v>
      </c>
      <c r="AM24">
        <v>2.0</v>
      </c>
      <c r="AN24" s="14">
        <v>2.0</v>
      </c>
      <c r="AO24" s="14" t="s">
        <v>335</v>
      </c>
      <c r="AP24" t="s">
        <v>101</v>
      </c>
      <c r="AQ24" s="14">
        <v>10.0</v>
      </c>
      <c r="AR24" s="14" t="s">
        <v>336</v>
      </c>
      <c r="AS24" s="14" t="s">
        <v>337</v>
      </c>
    </row>
    <row r="25">
      <c r="A25" s="14">
        <v>29.0</v>
      </c>
      <c r="B25">
        <v>1.0</v>
      </c>
      <c r="C25">
        <v>0.0</v>
      </c>
      <c r="D25">
        <v>0.0</v>
      </c>
      <c r="E25">
        <v>1.0</v>
      </c>
      <c r="F25">
        <v>1.0</v>
      </c>
      <c r="G25">
        <v>0.0</v>
      </c>
      <c r="H25" s="14">
        <v>33490.0</v>
      </c>
      <c r="I25" s="14">
        <v>26.0</v>
      </c>
      <c r="J25" s="14">
        <v>6.0</v>
      </c>
      <c r="K25" s="14">
        <v>0.0</v>
      </c>
      <c r="L25" s="14">
        <v>9.0</v>
      </c>
      <c r="M25" s="14">
        <v>3.0</v>
      </c>
      <c r="N25" s="14" t="s">
        <v>70</v>
      </c>
      <c r="O25" s="14">
        <v>1.0</v>
      </c>
      <c r="P25" s="14" t="s">
        <v>172</v>
      </c>
      <c r="R25" t="s">
        <v>172</v>
      </c>
      <c r="S25" t="s">
        <v>72</v>
      </c>
      <c r="T25" s="14">
        <v>1.0</v>
      </c>
      <c r="U25" t="s">
        <v>315</v>
      </c>
      <c r="V25" t="s">
        <v>111</v>
      </c>
      <c r="W25" t="s">
        <v>123</v>
      </c>
      <c r="X25" s="14">
        <v>4.0</v>
      </c>
      <c r="Y25" s="14" t="s">
        <v>338</v>
      </c>
      <c r="Z25" s="14" t="s">
        <v>78</v>
      </c>
      <c r="AA25">
        <v>0.0</v>
      </c>
      <c r="AB25">
        <v>0.0</v>
      </c>
      <c r="AC25">
        <v>0.0</v>
      </c>
      <c r="AD25">
        <v>0.0</v>
      </c>
      <c r="AE25">
        <v>0.0</v>
      </c>
      <c r="AF25">
        <v>1.0</v>
      </c>
      <c r="AG25">
        <v>0.0</v>
      </c>
      <c r="AH25">
        <v>0.0</v>
      </c>
      <c r="AI25">
        <v>0.0</v>
      </c>
      <c r="AJ25">
        <v>0.0</v>
      </c>
      <c r="AK25" t="s">
        <v>97</v>
      </c>
      <c r="AL25">
        <v>4.0</v>
      </c>
      <c r="AM25">
        <v>4.0</v>
      </c>
      <c r="AN25" s="14">
        <v>6.0</v>
      </c>
      <c r="AO25" s="14" t="s">
        <v>339</v>
      </c>
      <c r="AP25" t="s">
        <v>101</v>
      </c>
      <c r="AQ25" s="14">
        <v>10.0</v>
      </c>
      <c r="AR25" s="14" t="s">
        <v>340</v>
      </c>
      <c r="AS25" s="14" t="s">
        <v>341</v>
      </c>
    </row>
    <row r="26">
      <c r="A26" s="14">
        <v>30.0</v>
      </c>
      <c r="B26">
        <v>1.0</v>
      </c>
      <c r="C26">
        <v>0.0</v>
      </c>
      <c r="D26">
        <v>0.0</v>
      </c>
      <c r="E26">
        <v>0.0</v>
      </c>
      <c r="F26">
        <v>0.0</v>
      </c>
      <c r="G26">
        <v>0.0</v>
      </c>
      <c r="H26" s="14">
        <v>30658.0</v>
      </c>
      <c r="I26" s="14">
        <v>34.0</v>
      </c>
      <c r="J26" s="14">
        <v>7.0</v>
      </c>
      <c r="K26" s="14">
        <v>150.0</v>
      </c>
      <c r="L26" s="14">
        <v>6.0</v>
      </c>
      <c r="M26" s="14">
        <v>5.0</v>
      </c>
      <c r="N26" s="14" t="s">
        <v>128</v>
      </c>
      <c r="O26" s="14">
        <v>0.0</v>
      </c>
      <c r="P26" s="14" t="s">
        <v>89</v>
      </c>
      <c r="R26" t="s">
        <v>89</v>
      </c>
      <c r="S26" t="s">
        <v>130</v>
      </c>
      <c r="T26" s="14">
        <v>1.0</v>
      </c>
      <c r="U26" t="s">
        <v>315</v>
      </c>
      <c r="V26" t="s">
        <v>111</v>
      </c>
      <c r="W26" t="s">
        <v>342</v>
      </c>
      <c r="X26" s="14">
        <v>12.0</v>
      </c>
      <c r="Z26" s="14" t="s">
        <v>114</v>
      </c>
      <c r="AA26">
        <v>0.0</v>
      </c>
      <c r="AB26">
        <v>0.0</v>
      </c>
      <c r="AC26">
        <v>0.0</v>
      </c>
      <c r="AD26">
        <v>0.0</v>
      </c>
      <c r="AE26">
        <v>0.0</v>
      </c>
      <c r="AF26">
        <v>1.0</v>
      </c>
      <c r="AG26">
        <v>0.0</v>
      </c>
      <c r="AH26">
        <v>0.0</v>
      </c>
      <c r="AI26">
        <v>0.0</v>
      </c>
      <c r="AJ26">
        <v>0.0</v>
      </c>
      <c r="AK26" t="s">
        <v>116</v>
      </c>
      <c r="AL26">
        <v>6.0</v>
      </c>
      <c r="AM26">
        <v>4.0</v>
      </c>
      <c r="AN26" s="14">
        <v>8.0</v>
      </c>
      <c r="AO26" s="14" t="s">
        <v>343</v>
      </c>
      <c r="AP26" t="s">
        <v>101</v>
      </c>
      <c r="AQ26" s="14">
        <v>7.0</v>
      </c>
      <c r="AR26" s="14" t="s">
        <v>344</v>
      </c>
    </row>
    <row r="27">
      <c r="A27" s="14">
        <v>32.0</v>
      </c>
      <c r="B27">
        <v>1.0</v>
      </c>
      <c r="C27">
        <v>0.0</v>
      </c>
      <c r="D27">
        <v>0.0</v>
      </c>
      <c r="E27">
        <v>1.0</v>
      </c>
      <c r="F27">
        <v>1.0</v>
      </c>
      <c r="G27">
        <v>0.0</v>
      </c>
      <c r="H27" s="14">
        <v>30891.0</v>
      </c>
      <c r="I27" s="14">
        <v>34.0</v>
      </c>
      <c r="J27" s="14">
        <v>7.0</v>
      </c>
      <c r="K27" s="14">
        <v>100.0</v>
      </c>
      <c r="L27" s="14">
        <v>10.0</v>
      </c>
      <c r="M27" s="14">
        <v>1.0</v>
      </c>
      <c r="N27" s="14" t="s">
        <v>87</v>
      </c>
      <c r="O27" s="14">
        <v>1.0</v>
      </c>
      <c r="P27" s="14" t="s">
        <v>71</v>
      </c>
      <c r="R27" t="s">
        <v>71</v>
      </c>
      <c r="S27" t="s">
        <v>349</v>
      </c>
      <c r="T27" s="14">
        <v>1.0</v>
      </c>
      <c r="U27" t="s">
        <v>315</v>
      </c>
      <c r="V27" t="s">
        <v>147</v>
      </c>
      <c r="W27" t="s">
        <v>175</v>
      </c>
      <c r="X27" s="14">
        <v>7.0</v>
      </c>
      <c r="Z27" s="14" t="s">
        <v>114</v>
      </c>
      <c r="AA27">
        <v>0.0</v>
      </c>
      <c r="AB27">
        <v>0.0</v>
      </c>
      <c r="AC27">
        <v>0.0</v>
      </c>
      <c r="AD27">
        <v>0.0</v>
      </c>
      <c r="AE27">
        <v>1.0</v>
      </c>
      <c r="AF27">
        <v>0.0</v>
      </c>
      <c r="AG27">
        <v>0.0</v>
      </c>
      <c r="AH27">
        <v>0.0</v>
      </c>
      <c r="AI27">
        <v>0.0</v>
      </c>
      <c r="AJ27">
        <v>0.0</v>
      </c>
      <c r="AK27" t="s">
        <v>97</v>
      </c>
      <c r="AL27">
        <v>4.0</v>
      </c>
      <c r="AM27">
        <v>15.0</v>
      </c>
      <c r="AN27" s="14">
        <v>20.0</v>
      </c>
      <c r="AO27" s="14" t="s">
        <v>350</v>
      </c>
      <c r="AP27" t="s">
        <v>101</v>
      </c>
      <c r="AQ27" s="14">
        <v>10.0</v>
      </c>
      <c r="AR27" s="14" t="s">
        <v>351</v>
      </c>
      <c r="AS27" s="14" t="s">
        <v>352</v>
      </c>
      <c r="AT27" s="14" t="s">
        <v>154</v>
      </c>
    </row>
    <row r="28">
      <c r="A28" s="14">
        <v>33.0</v>
      </c>
      <c r="B28">
        <v>0.0</v>
      </c>
      <c r="C28">
        <v>1.0</v>
      </c>
      <c r="D28">
        <v>1.0</v>
      </c>
      <c r="E28">
        <v>0.0</v>
      </c>
      <c r="F28">
        <v>1.0</v>
      </c>
      <c r="G28">
        <v>0.0</v>
      </c>
      <c r="H28" s="14">
        <v>35136.0</v>
      </c>
      <c r="I28" s="14">
        <v>22.0</v>
      </c>
      <c r="J28" s="14">
        <v>6.0</v>
      </c>
      <c r="K28" s="14">
        <v>120.0</v>
      </c>
      <c r="L28" s="14">
        <v>16.0</v>
      </c>
      <c r="M28" s="14">
        <v>2.0</v>
      </c>
      <c r="N28" s="14" t="s">
        <v>128</v>
      </c>
      <c r="O28" s="14">
        <v>0.0</v>
      </c>
      <c r="P28" s="14" t="s">
        <v>71</v>
      </c>
      <c r="R28" t="s">
        <v>71</v>
      </c>
      <c r="S28" t="s">
        <v>72</v>
      </c>
      <c r="T28" s="14">
        <v>0.0</v>
      </c>
      <c r="Z28" s="14" t="s">
        <v>236</v>
      </c>
      <c r="AA28">
        <v>0.0</v>
      </c>
      <c r="AB28">
        <v>0.0</v>
      </c>
      <c r="AC28">
        <v>0.0</v>
      </c>
      <c r="AD28">
        <v>1.0</v>
      </c>
      <c r="AE28">
        <v>0.0</v>
      </c>
      <c r="AF28">
        <v>0.0</v>
      </c>
      <c r="AG28">
        <v>0.0</v>
      </c>
      <c r="AH28">
        <v>0.0</v>
      </c>
      <c r="AI28">
        <v>0.0</v>
      </c>
      <c r="AJ28">
        <v>0.0</v>
      </c>
      <c r="AK28" t="s">
        <v>97</v>
      </c>
      <c r="AL28">
        <v>6.0</v>
      </c>
      <c r="AM28">
        <v>6.0</v>
      </c>
      <c r="AN28" s="14">
        <v>60.0</v>
      </c>
      <c r="AO28" s="14" t="s">
        <v>353</v>
      </c>
      <c r="AP28" t="s">
        <v>84</v>
      </c>
      <c r="AQ28" s="14">
        <v>9.0</v>
      </c>
      <c r="AR28" s="14" t="s">
        <v>354</v>
      </c>
      <c r="AS28" s="14" t="s">
        <v>355</v>
      </c>
    </row>
    <row r="29">
      <c r="A29" s="14">
        <v>34.0</v>
      </c>
      <c r="B29">
        <v>1.0</v>
      </c>
      <c r="C29">
        <v>0.0</v>
      </c>
      <c r="D29">
        <v>0.0</v>
      </c>
      <c r="E29">
        <v>0.0</v>
      </c>
      <c r="F29">
        <v>1.0</v>
      </c>
      <c r="G29">
        <v>0.0</v>
      </c>
      <c r="H29" s="14">
        <v>33067.0</v>
      </c>
      <c r="I29" s="14">
        <v>28.0</v>
      </c>
      <c r="J29" s="14">
        <v>7.0</v>
      </c>
      <c r="K29" s="14">
        <v>70.0</v>
      </c>
      <c r="L29" s="14">
        <v>5.0</v>
      </c>
      <c r="M29" s="14">
        <v>5.0</v>
      </c>
      <c r="N29" s="14" t="s">
        <v>128</v>
      </c>
      <c r="O29" s="14">
        <v>0.0</v>
      </c>
      <c r="P29" s="14" t="s">
        <v>108</v>
      </c>
      <c r="R29" t="s">
        <v>108</v>
      </c>
      <c r="S29" t="s">
        <v>135</v>
      </c>
      <c r="T29" s="14">
        <v>1.0</v>
      </c>
      <c r="U29" t="s">
        <v>11</v>
      </c>
      <c r="V29" t="s">
        <v>75</v>
      </c>
      <c r="W29" t="s">
        <v>356</v>
      </c>
      <c r="X29" s="14">
        <v>1.0</v>
      </c>
      <c r="Y29" s="14" t="s">
        <v>357</v>
      </c>
      <c r="Z29" s="14" t="s">
        <v>114</v>
      </c>
      <c r="AA29">
        <v>0.0</v>
      </c>
      <c r="AB29">
        <v>0.0</v>
      </c>
      <c r="AC29">
        <v>1.0</v>
      </c>
      <c r="AD29">
        <v>1.0</v>
      </c>
      <c r="AE29">
        <v>0.0</v>
      </c>
      <c r="AF29">
        <v>0.0</v>
      </c>
      <c r="AG29">
        <v>0.0</v>
      </c>
      <c r="AH29">
        <v>0.0</v>
      </c>
      <c r="AI29">
        <v>0.0</v>
      </c>
      <c r="AJ29">
        <v>0.0</v>
      </c>
      <c r="AK29" t="s">
        <v>97</v>
      </c>
      <c r="AL29">
        <v>3.0</v>
      </c>
      <c r="AM29">
        <v>2.0</v>
      </c>
      <c r="AN29" s="14">
        <v>15.0</v>
      </c>
      <c r="AO29" s="14" t="s">
        <v>358</v>
      </c>
      <c r="AP29" t="s">
        <v>101</v>
      </c>
      <c r="AQ29" s="14">
        <v>8.0</v>
      </c>
      <c r="AR29" s="14" t="s">
        <v>359</v>
      </c>
      <c r="AS29" s="14" t="s">
        <v>360</v>
      </c>
    </row>
    <row r="30">
      <c r="A30" s="14">
        <v>35.0</v>
      </c>
      <c r="B30">
        <v>0.0</v>
      </c>
      <c r="C30">
        <v>1.0</v>
      </c>
      <c r="D30">
        <v>0.0</v>
      </c>
      <c r="E30">
        <v>0.0</v>
      </c>
      <c r="F30">
        <v>0.0</v>
      </c>
      <c r="G30">
        <v>0.0</v>
      </c>
      <c r="H30" s="14">
        <v>28598.0</v>
      </c>
      <c r="I30" s="14">
        <v>40.0</v>
      </c>
      <c r="J30" s="14">
        <v>6.0</v>
      </c>
      <c r="K30" s="14">
        <v>90.0</v>
      </c>
      <c r="L30" s="14">
        <v>6.0</v>
      </c>
      <c r="M30" s="14">
        <v>2.0</v>
      </c>
      <c r="N30" s="14" t="s">
        <v>120</v>
      </c>
      <c r="O30" s="14">
        <v>0.0</v>
      </c>
      <c r="P30" s="14" t="s">
        <v>129</v>
      </c>
      <c r="R30" t="s">
        <v>129</v>
      </c>
      <c r="S30" t="s">
        <v>72</v>
      </c>
      <c r="T30" s="14">
        <v>1.0</v>
      </c>
      <c r="U30" t="s">
        <v>224</v>
      </c>
      <c r="V30" t="s">
        <v>361</v>
      </c>
      <c r="W30" t="s">
        <v>123</v>
      </c>
      <c r="X30" s="14">
        <v>6.0</v>
      </c>
      <c r="Y30" s="14" t="s">
        <v>362</v>
      </c>
      <c r="Z30" s="14" t="s">
        <v>114</v>
      </c>
      <c r="AA30">
        <v>0.0</v>
      </c>
      <c r="AB30">
        <v>0.0</v>
      </c>
      <c r="AC30">
        <v>0.0</v>
      </c>
      <c r="AD30">
        <v>0.0</v>
      </c>
      <c r="AE30">
        <v>1.0</v>
      </c>
      <c r="AF30">
        <v>0.0</v>
      </c>
      <c r="AG30">
        <v>0.0</v>
      </c>
      <c r="AH30">
        <v>0.0</v>
      </c>
      <c r="AI30">
        <v>0.0</v>
      </c>
      <c r="AJ30">
        <v>0.0</v>
      </c>
      <c r="AK30" t="s">
        <v>97</v>
      </c>
      <c r="AL30">
        <v>5.0</v>
      </c>
      <c r="AM30">
        <v>5.0</v>
      </c>
      <c r="AN30" s="14">
        <v>5.0</v>
      </c>
      <c r="AO30" s="14" t="s">
        <v>363</v>
      </c>
      <c r="AP30" t="s">
        <v>101</v>
      </c>
      <c r="AQ30" s="14">
        <v>8.0</v>
      </c>
      <c r="AR30" s="14" t="s">
        <v>364</v>
      </c>
      <c r="AS30" s="14" t="s">
        <v>365</v>
      </c>
      <c r="AT30" s="14" t="s">
        <v>366</v>
      </c>
    </row>
    <row r="31">
      <c r="A31" s="14">
        <v>36.0</v>
      </c>
      <c r="B31">
        <v>0.0</v>
      </c>
      <c r="C31">
        <v>0.0</v>
      </c>
      <c r="D31">
        <v>0.0</v>
      </c>
      <c r="E31">
        <v>0.0</v>
      </c>
      <c r="F31">
        <v>1.0</v>
      </c>
      <c r="G31">
        <v>0.0</v>
      </c>
      <c r="H31" s="14">
        <v>27959.0</v>
      </c>
      <c r="I31" s="14">
        <v>42.0</v>
      </c>
      <c r="J31" s="14">
        <v>7.0</v>
      </c>
      <c r="K31" s="14">
        <v>50.0</v>
      </c>
      <c r="L31" s="14">
        <v>8.0</v>
      </c>
      <c r="M31" s="14">
        <v>1.0</v>
      </c>
      <c r="N31" s="14" t="s">
        <v>134</v>
      </c>
      <c r="O31" s="14">
        <v>0.0</v>
      </c>
      <c r="P31" s="14" t="s">
        <v>129</v>
      </c>
      <c r="R31" t="s">
        <v>129</v>
      </c>
      <c r="S31" t="s">
        <v>72</v>
      </c>
      <c r="T31" s="14">
        <v>1.0</v>
      </c>
      <c r="U31" t="s">
        <v>315</v>
      </c>
      <c r="V31" t="s">
        <v>111</v>
      </c>
      <c r="W31" t="s">
        <v>123</v>
      </c>
      <c r="X31" s="14">
        <v>22.0</v>
      </c>
      <c r="Y31" s="14" t="s">
        <v>367</v>
      </c>
      <c r="Z31" s="14" t="s">
        <v>78</v>
      </c>
      <c r="AA31">
        <v>0.0</v>
      </c>
      <c r="AB31">
        <v>0.0</v>
      </c>
      <c r="AC31">
        <v>0.0</v>
      </c>
      <c r="AD31">
        <v>1.0</v>
      </c>
      <c r="AE31">
        <v>0.0</v>
      </c>
      <c r="AF31">
        <v>0.0</v>
      </c>
      <c r="AG31">
        <v>0.0</v>
      </c>
      <c r="AH31">
        <v>0.0</v>
      </c>
      <c r="AI31">
        <v>0.0</v>
      </c>
      <c r="AJ31">
        <v>0.0</v>
      </c>
      <c r="AK31" t="s">
        <v>116</v>
      </c>
      <c r="AL31">
        <v>4.0</v>
      </c>
      <c r="AM31">
        <v>6.0</v>
      </c>
      <c r="AN31" s="14">
        <v>12.0</v>
      </c>
      <c r="AO31" s="14" t="s">
        <v>368</v>
      </c>
      <c r="AP31" t="s">
        <v>84</v>
      </c>
      <c r="AQ31" s="14">
        <v>10.0</v>
      </c>
      <c r="AR31" s="14" t="s">
        <v>369</v>
      </c>
      <c r="AS31" s="14" t="s">
        <v>370</v>
      </c>
    </row>
    <row r="32">
      <c r="A32" s="14">
        <v>37.0</v>
      </c>
      <c r="B32">
        <v>1.0</v>
      </c>
      <c r="C32">
        <v>1.0</v>
      </c>
      <c r="D32">
        <v>0.0</v>
      </c>
      <c r="E32">
        <v>1.0</v>
      </c>
      <c r="F32">
        <v>1.0</v>
      </c>
      <c r="G32">
        <v>0.0</v>
      </c>
      <c r="H32" s="14">
        <v>33295.0</v>
      </c>
      <c r="I32" s="14">
        <v>27.0</v>
      </c>
      <c r="J32" s="14">
        <v>6.0</v>
      </c>
      <c r="K32" s="14">
        <v>60.0</v>
      </c>
      <c r="L32" s="14">
        <v>8.0</v>
      </c>
      <c r="M32" s="14">
        <v>5.0</v>
      </c>
      <c r="N32" s="14" t="s">
        <v>327</v>
      </c>
      <c r="O32" s="14">
        <v>1.0</v>
      </c>
      <c r="P32" s="14" t="s">
        <v>205</v>
      </c>
      <c r="R32" t="s">
        <v>205</v>
      </c>
      <c r="S32" t="s">
        <v>90</v>
      </c>
      <c r="T32" s="14">
        <v>1.0</v>
      </c>
      <c r="U32" t="s">
        <v>224</v>
      </c>
      <c r="V32" t="s">
        <v>147</v>
      </c>
      <c r="W32" t="s">
        <v>123</v>
      </c>
      <c r="X32" s="14">
        <v>3.0</v>
      </c>
      <c r="Y32" s="14" t="s">
        <v>301</v>
      </c>
      <c r="Z32" s="14" t="s">
        <v>114</v>
      </c>
      <c r="AA32">
        <v>0.0</v>
      </c>
      <c r="AB32">
        <v>0.0</v>
      </c>
      <c r="AC32">
        <v>0.0</v>
      </c>
      <c r="AD32">
        <v>1.0</v>
      </c>
      <c r="AE32">
        <v>0.0</v>
      </c>
      <c r="AF32">
        <v>0.0</v>
      </c>
      <c r="AG32">
        <v>0.0</v>
      </c>
      <c r="AH32">
        <v>0.0</v>
      </c>
      <c r="AI32">
        <v>0.0</v>
      </c>
      <c r="AJ32">
        <v>0.0</v>
      </c>
      <c r="AK32" t="s">
        <v>79</v>
      </c>
      <c r="AL32">
        <v>6.0</v>
      </c>
      <c r="AM32">
        <v>6.0</v>
      </c>
      <c r="AN32" s="14">
        <v>6.0</v>
      </c>
      <c r="AO32" s="14" t="s">
        <v>371</v>
      </c>
      <c r="AP32" t="s">
        <v>101</v>
      </c>
      <c r="AQ32" s="14">
        <v>10.0</v>
      </c>
      <c r="AR32" s="14" t="s">
        <v>372</v>
      </c>
      <c r="AT32" s="14" t="s">
        <v>373</v>
      </c>
    </row>
    <row r="33">
      <c r="A33" s="14">
        <v>38.0</v>
      </c>
      <c r="B33">
        <v>0.0</v>
      </c>
      <c r="C33">
        <v>1.0</v>
      </c>
      <c r="D33">
        <v>0.0</v>
      </c>
      <c r="E33">
        <v>0.0</v>
      </c>
      <c r="F33">
        <v>1.0</v>
      </c>
      <c r="G33">
        <v>0.0</v>
      </c>
      <c r="H33" s="14">
        <v>29326.0</v>
      </c>
      <c r="I33" s="14">
        <v>38.0</v>
      </c>
      <c r="J33" s="14">
        <v>6.0</v>
      </c>
      <c r="K33" s="14">
        <v>50.0</v>
      </c>
      <c r="L33" s="14">
        <v>7.0</v>
      </c>
      <c r="M33" s="14">
        <v>2.0</v>
      </c>
      <c r="N33" s="14" t="s">
        <v>327</v>
      </c>
      <c r="O33" s="14">
        <v>0.0</v>
      </c>
      <c r="P33" s="14" t="s">
        <v>129</v>
      </c>
      <c r="R33" t="s">
        <v>129</v>
      </c>
      <c r="S33" t="s">
        <v>90</v>
      </c>
      <c r="T33" s="14">
        <v>1.0</v>
      </c>
      <c r="U33" t="s">
        <v>74</v>
      </c>
      <c r="V33" t="s">
        <v>75</v>
      </c>
      <c r="W33" t="s">
        <v>374</v>
      </c>
      <c r="X33" s="14">
        <v>3.0</v>
      </c>
      <c r="Y33" s="14" t="s">
        <v>375</v>
      </c>
      <c r="Z33" s="14" t="s">
        <v>114</v>
      </c>
      <c r="AA33">
        <v>0.0</v>
      </c>
      <c r="AB33">
        <v>1.0</v>
      </c>
      <c r="AC33">
        <v>0.0</v>
      </c>
      <c r="AD33">
        <v>0.0</v>
      </c>
      <c r="AE33">
        <v>0.0</v>
      </c>
      <c r="AF33">
        <v>0.0</v>
      </c>
      <c r="AG33">
        <v>0.0</v>
      </c>
      <c r="AH33">
        <v>0.0</v>
      </c>
      <c r="AI33">
        <v>0.0</v>
      </c>
      <c r="AJ33">
        <v>0.0</v>
      </c>
      <c r="AK33" t="s">
        <v>79</v>
      </c>
      <c r="AL33">
        <v>6.0</v>
      </c>
      <c r="AM33">
        <v>3.0</v>
      </c>
      <c r="AN33" s="14">
        <v>5.0</v>
      </c>
      <c r="AO33" s="14" t="s">
        <v>376</v>
      </c>
      <c r="AP33" t="s">
        <v>101</v>
      </c>
      <c r="AQ33" s="14">
        <v>10.0</v>
      </c>
      <c r="AR33" s="14" t="s">
        <v>377</v>
      </c>
      <c r="AS33" s="14" t="s">
        <v>41</v>
      </c>
      <c r="AT33" s="14" t="s">
        <v>378</v>
      </c>
    </row>
    <row r="34">
      <c r="A34" s="14">
        <v>39.0</v>
      </c>
      <c r="B34">
        <v>0.0</v>
      </c>
      <c r="C34">
        <v>0.0</v>
      </c>
      <c r="D34">
        <v>1.0</v>
      </c>
      <c r="E34">
        <v>0.0</v>
      </c>
      <c r="F34">
        <v>0.0</v>
      </c>
      <c r="G34">
        <v>0.0</v>
      </c>
      <c r="H34" s="14">
        <v>35093.0</v>
      </c>
      <c r="I34" s="14">
        <v>22.0</v>
      </c>
      <c r="J34" s="14">
        <v>8.0</v>
      </c>
      <c r="K34" s="14">
        <v>60.0</v>
      </c>
      <c r="L34" s="14">
        <v>9.0</v>
      </c>
      <c r="M34" s="14">
        <v>6.0</v>
      </c>
      <c r="N34" s="14" t="s">
        <v>327</v>
      </c>
      <c r="O34" s="14">
        <v>0.0</v>
      </c>
      <c r="P34" s="14" t="s">
        <v>129</v>
      </c>
      <c r="R34" t="s">
        <v>129</v>
      </c>
      <c r="S34" t="s">
        <v>135</v>
      </c>
      <c r="T34" s="14">
        <v>0.0</v>
      </c>
      <c r="Z34" s="14" t="s">
        <v>236</v>
      </c>
      <c r="AA34">
        <v>0.0</v>
      </c>
      <c r="AB34">
        <v>0.0</v>
      </c>
      <c r="AC34">
        <v>0.0</v>
      </c>
      <c r="AD34">
        <v>1.0</v>
      </c>
      <c r="AE34">
        <v>0.0</v>
      </c>
      <c r="AF34">
        <v>0.0</v>
      </c>
      <c r="AG34">
        <v>0.0</v>
      </c>
      <c r="AH34">
        <v>0.0</v>
      </c>
      <c r="AI34">
        <v>0.0</v>
      </c>
      <c r="AJ34">
        <v>0.0</v>
      </c>
      <c r="AK34" t="s">
        <v>97</v>
      </c>
      <c r="AL34">
        <v>5.0</v>
      </c>
      <c r="AM34">
        <v>5.0</v>
      </c>
      <c r="AN34" s="14">
        <v>24.0</v>
      </c>
      <c r="AO34" s="14" t="s">
        <v>379</v>
      </c>
      <c r="AP34" t="s">
        <v>84</v>
      </c>
      <c r="AQ34" s="14">
        <v>9.0</v>
      </c>
      <c r="AR34" s="14" t="s">
        <v>380</v>
      </c>
      <c r="AS34" s="14" t="s">
        <v>381</v>
      </c>
      <c r="AT34" s="14" t="s">
        <v>382</v>
      </c>
    </row>
    <row r="35">
      <c r="A35" s="14">
        <v>40.0</v>
      </c>
      <c r="B35">
        <v>1.0</v>
      </c>
      <c r="C35">
        <v>0.0</v>
      </c>
      <c r="D35">
        <v>0.0</v>
      </c>
      <c r="E35">
        <v>0.0</v>
      </c>
      <c r="F35">
        <v>0.0</v>
      </c>
      <c r="G35">
        <v>0.0</v>
      </c>
      <c r="H35" s="14">
        <v>31833.0</v>
      </c>
      <c r="I35" s="14">
        <v>31.0</v>
      </c>
      <c r="J35" s="14">
        <v>8.0</v>
      </c>
      <c r="K35" s="14">
        <v>150.0</v>
      </c>
      <c r="L35" s="14">
        <v>8.0</v>
      </c>
      <c r="M35" s="14">
        <v>6.0</v>
      </c>
      <c r="N35" s="14" t="s">
        <v>327</v>
      </c>
      <c r="O35" s="14">
        <v>1.0</v>
      </c>
      <c r="P35" s="14" t="s">
        <v>71</v>
      </c>
      <c r="R35" t="s">
        <v>71</v>
      </c>
      <c r="S35" t="s">
        <v>90</v>
      </c>
      <c r="T35" s="14">
        <v>1.0</v>
      </c>
      <c r="U35" t="s">
        <v>11</v>
      </c>
      <c r="V35" t="s">
        <v>111</v>
      </c>
      <c r="W35" t="s">
        <v>228</v>
      </c>
      <c r="X35" s="14">
        <v>7.0</v>
      </c>
      <c r="Y35" s="14" t="s">
        <v>383</v>
      </c>
      <c r="Z35" s="14" t="s">
        <v>78</v>
      </c>
      <c r="AA35">
        <v>1.0</v>
      </c>
      <c r="AB35">
        <v>0.0</v>
      </c>
      <c r="AC35">
        <v>0.0</v>
      </c>
      <c r="AD35">
        <v>0.0</v>
      </c>
      <c r="AE35">
        <v>0.0</v>
      </c>
      <c r="AF35">
        <v>1.0</v>
      </c>
      <c r="AG35">
        <v>0.0</v>
      </c>
      <c r="AH35">
        <v>0.0</v>
      </c>
      <c r="AI35">
        <v>0.0</v>
      </c>
      <c r="AJ35">
        <v>0.0</v>
      </c>
      <c r="AK35" t="s">
        <v>97</v>
      </c>
      <c r="AL35">
        <v>6.0</v>
      </c>
      <c r="AM35">
        <v>6.0</v>
      </c>
      <c r="AN35" s="14">
        <v>12.0</v>
      </c>
      <c r="AO35" s="14" t="s">
        <v>384</v>
      </c>
      <c r="AP35" t="s">
        <v>101</v>
      </c>
      <c r="AQ35" s="14">
        <v>10.0</v>
      </c>
      <c r="AR35" s="14" t="s">
        <v>385</v>
      </c>
    </row>
    <row r="36">
      <c r="A36" s="14">
        <v>41.0</v>
      </c>
      <c r="B36">
        <v>0.0</v>
      </c>
      <c r="C36">
        <v>0.0</v>
      </c>
      <c r="D36">
        <v>0.0</v>
      </c>
      <c r="E36">
        <v>0.0</v>
      </c>
      <c r="F36">
        <v>1.0</v>
      </c>
      <c r="G36">
        <v>0.0</v>
      </c>
      <c r="H36" s="14">
        <v>29562.0</v>
      </c>
      <c r="I36" s="14">
        <v>37.0</v>
      </c>
      <c r="J36" s="14">
        <v>6.0</v>
      </c>
      <c r="K36" s="14">
        <v>50.0</v>
      </c>
      <c r="L36" s="14">
        <v>18.0</v>
      </c>
      <c r="M36" s="14">
        <v>10.0</v>
      </c>
      <c r="N36" s="14" t="s">
        <v>120</v>
      </c>
      <c r="O36" s="14">
        <v>0.0</v>
      </c>
      <c r="P36" s="14" t="s">
        <v>71</v>
      </c>
      <c r="R36" t="s">
        <v>71</v>
      </c>
      <c r="S36" t="s">
        <v>386</v>
      </c>
      <c r="T36" s="14">
        <v>1.0</v>
      </c>
      <c r="U36" t="s">
        <v>315</v>
      </c>
      <c r="V36" t="s">
        <v>75</v>
      </c>
      <c r="W36" t="s">
        <v>387</v>
      </c>
      <c r="X36" s="14">
        <v>15.0</v>
      </c>
      <c r="Y36" s="14" t="s">
        <v>388</v>
      </c>
      <c r="Z36" s="14" t="s">
        <v>78</v>
      </c>
      <c r="AA36">
        <v>0.0</v>
      </c>
      <c r="AB36">
        <v>0.0</v>
      </c>
      <c r="AC36">
        <v>1.0</v>
      </c>
      <c r="AD36">
        <v>1.0</v>
      </c>
      <c r="AE36">
        <v>0.0</v>
      </c>
      <c r="AF36">
        <v>1.0</v>
      </c>
      <c r="AG36">
        <v>0.0</v>
      </c>
      <c r="AH36">
        <v>0.0</v>
      </c>
      <c r="AI36">
        <v>0.0</v>
      </c>
      <c r="AJ36">
        <v>0.0</v>
      </c>
      <c r="AK36" t="s">
        <v>97</v>
      </c>
      <c r="AL36">
        <v>5.0</v>
      </c>
      <c r="AM36">
        <v>2.0</v>
      </c>
      <c r="AN36" s="14">
        <v>4.0</v>
      </c>
      <c r="AO36" s="14" t="s">
        <v>389</v>
      </c>
      <c r="AP36" t="s">
        <v>101</v>
      </c>
      <c r="AQ36" s="14">
        <v>10.0</v>
      </c>
      <c r="AR36" s="14" t="s">
        <v>390</v>
      </c>
      <c r="AS36" s="14" t="s">
        <v>391</v>
      </c>
      <c r="AT36" s="14" t="s">
        <v>392</v>
      </c>
    </row>
    <row r="37" hidden="1">
      <c r="A37" s="14">
        <v>42.0</v>
      </c>
      <c r="B37">
        <v>1.0</v>
      </c>
      <c r="C37">
        <v>0.0</v>
      </c>
      <c r="D37">
        <v>0.0</v>
      </c>
      <c r="E37">
        <v>0.0</v>
      </c>
      <c r="F37">
        <v>0.0</v>
      </c>
      <c r="G37">
        <v>0.0</v>
      </c>
      <c r="I37" s="14"/>
      <c r="J37" s="14">
        <v>6.0</v>
      </c>
      <c r="K37" s="14">
        <v>30.0</v>
      </c>
      <c r="L37" s="14">
        <v>10.0</v>
      </c>
      <c r="M37" s="14">
        <v>5.0</v>
      </c>
      <c r="N37" s="14" t="s">
        <v>167</v>
      </c>
      <c r="O37" s="14">
        <v>0.0</v>
      </c>
      <c r="P37" s="14" t="s">
        <v>129</v>
      </c>
      <c r="R37" t="s">
        <v>129</v>
      </c>
      <c r="S37" t="s">
        <v>90</v>
      </c>
      <c r="T37" s="14">
        <v>1.0</v>
      </c>
      <c r="U37" t="s">
        <v>11</v>
      </c>
      <c r="V37" t="s">
        <v>393</v>
      </c>
      <c r="W37" t="s">
        <v>394</v>
      </c>
      <c r="X37" s="14">
        <v>6.0</v>
      </c>
      <c r="Z37" s="14" t="s">
        <v>114</v>
      </c>
      <c r="AA37">
        <v>0.0</v>
      </c>
      <c r="AB37">
        <v>0.0</v>
      </c>
      <c r="AC37">
        <v>0.0</v>
      </c>
      <c r="AD37">
        <v>1.0</v>
      </c>
      <c r="AE37">
        <v>1.0</v>
      </c>
      <c r="AF37">
        <v>0.0</v>
      </c>
      <c r="AG37">
        <v>0.0</v>
      </c>
      <c r="AH37">
        <v>0.0</v>
      </c>
      <c r="AI37">
        <v>0.0</v>
      </c>
      <c r="AJ37">
        <v>0.0</v>
      </c>
      <c r="AK37" t="s">
        <v>79</v>
      </c>
      <c r="AL37">
        <v>4.0</v>
      </c>
      <c r="AM37">
        <v>4.0</v>
      </c>
      <c r="AN37" s="14">
        <v>8.0</v>
      </c>
      <c r="AO37" s="14" t="s">
        <v>395</v>
      </c>
      <c r="AP37" t="s">
        <v>101</v>
      </c>
      <c r="AQ37" s="14">
        <v>7.0</v>
      </c>
      <c r="AR37" s="14" t="s">
        <v>396</v>
      </c>
      <c r="AS37" s="14" t="s">
        <v>397</v>
      </c>
      <c r="AT37" s="14" t="s">
        <v>398</v>
      </c>
    </row>
    <row r="38">
      <c r="A38" s="14">
        <v>43.0</v>
      </c>
      <c r="B38">
        <v>1.0</v>
      </c>
      <c r="C38">
        <v>1.0</v>
      </c>
      <c r="D38">
        <v>0.0</v>
      </c>
      <c r="E38">
        <v>0.0</v>
      </c>
      <c r="F38">
        <v>0.0</v>
      </c>
      <c r="G38">
        <v>0.0</v>
      </c>
      <c r="H38" s="14">
        <v>30578.0</v>
      </c>
      <c r="I38" s="14">
        <v>34.0</v>
      </c>
      <c r="J38" s="14">
        <v>7.0</v>
      </c>
      <c r="K38" s="14">
        <v>50.0</v>
      </c>
      <c r="L38" s="14">
        <v>8.0</v>
      </c>
      <c r="M38" s="14">
        <v>4.0</v>
      </c>
      <c r="N38" s="14" t="s">
        <v>327</v>
      </c>
      <c r="O38" s="14">
        <v>1.0</v>
      </c>
      <c r="P38" s="14" t="s">
        <v>71</v>
      </c>
      <c r="R38" t="s">
        <v>71</v>
      </c>
      <c r="S38" t="s">
        <v>135</v>
      </c>
      <c r="T38" s="14">
        <v>1.0</v>
      </c>
      <c r="U38" t="s">
        <v>35</v>
      </c>
      <c r="V38" t="s">
        <v>75</v>
      </c>
      <c r="W38" t="s">
        <v>399</v>
      </c>
      <c r="X38" s="14">
        <v>11.0</v>
      </c>
      <c r="Y38" s="14" t="s">
        <v>400</v>
      </c>
      <c r="Z38" s="14" t="s">
        <v>78</v>
      </c>
      <c r="AA38">
        <v>0.0</v>
      </c>
      <c r="AB38">
        <v>1.0</v>
      </c>
      <c r="AC38">
        <v>0.0</v>
      </c>
      <c r="AD38">
        <v>0.0</v>
      </c>
      <c r="AE38">
        <v>0.0</v>
      </c>
      <c r="AF38">
        <v>0.0</v>
      </c>
      <c r="AG38">
        <v>0.0</v>
      </c>
      <c r="AH38">
        <v>0.0</v>
      </c>
      <c r="AI38">
        <v>0.0</v>
      </c>
      <c r="AJ38">
        <v>0.0</v>
      </c>
      <c r="AK38" t="s">
        <v>97</v>
      </c>
      <c r="AL38">
        <v>5.0</v>
      </c>
      <c r="AM38">
        <v>6.0</v>
      </c>
      <c r="AN38" s="14">
        <v>40.0</v>
      </c>
      <c r="AO38" s="14" t="s">
        <v>401</v>
      </c>
      <c r="AP38" t="s">
        <v>101</v>
      </c>
      <c r="AQ38" s="14">
        <v>9.0</v>
      </c>
      <c r="AR38" s="14" t="s">
        <v>402</v>
      </c>
      <c r="AS38" s="14" t="s">
        <v>403</v>
      </c>
      <c r="AT38" s="14" t="s">
        <v>404</v>
      </c>
    </row>
    <row r="39">
      <c r="A39" s="14">
        <v>44.0</v>
      </c>
      <c r="B39">
        <v>0.0</v>
      </c>
      <c r="C39">
        <v>1.0</v>
      </c>
      <c r="D39">
        <v>1.0</v>
      </c>
      <c r="E39">
        <v>0.0</v>
      </c>
      <c r="F39">
        <v>0.0</v>
      </c>
      <c r="G39">
        <v>0.0</v>
      </c>
      <c r="H39" s="14">
        <v>33712.0</v>
      </c>
      <c r="I39" s="14">
        <v>26.0</v>
      </c>
      <c r="J39" s="14">
        <v>8.0</v>
      </c>
      <c r="K39" s="14">
        <v>120.0</v>
      </c>
      <c r="L39" s="14">
        <v>12.0</v>
      </c>
      <c r="M39" s="14">
        <v>10.0</v>
      </c>
      <c r="N39" s="14" t="s">
        <v>405</v>
      </c>
      <c r="O39" s="14">
        <v>1.0</v>
      </c>
      <c r="Q39" s="14" t="s">
        <v>406</v>
      </c>
      <c r="R39" t="s">
        <v>406</v>
      </c>
      <c r="S39" t="s">
        <v>72</v>
      </c>
      <c r="T39" s="14">
        <v>1.0</v>
      </c>
      <c r="U39" t="s">
        <v>35</v>
      </c>
      <c r="V39" t="s">
        <v>111</v>
      </c>
      <c r="W39" t="s">
        <v>407</v>
      </c>
      <c r="X39" s="14">
        <v>3.0</v>
      </c>
      <c r="Y39" s="14" t="s">
        <v>408</v>
      </c>
      <c r="Z39" s="14" t="s">
        <v>78</v>
      </c>
      <c r="AA39">
        <v>0.0</v>
      </c>
      <c r="AB39">
        <v>0.0</v>
      </c>
      <c r="AC39">
        <v>1.0</v>
      </c>
      <c r="AD39">
        <v>0.0</v>
      </c>
      <c r="AE39">
        <v>0.0</v>
      </c>
      <c r="AF39">
        <v>0.0</v>
      </c>
      <c r="AG39">
        <v>0.0</v>
      </c>
      <c r="AH39">
        <v>0.0</v>
      </c>
      <c r="AI39">
        <v>0.0</v>
      </c>
      <c r="AJ39">
        <v>0.0</v>
      </c>
      <c r="AK39" t="s">
        <v>97</v>
      </c>
      <c r="AL39">
        <v>6.0</v>
      </c>
      <c r="AM39">
        <v>6.0</v>
      </c>
      <c r="AN39" s="14">
        <v>20.0</v>
      </c>
      <c r="AO39" s="14" t="s">
        <v>409</v>
      </c>
      <c r="AP39" t="s">
        <v>101</v>
      </c>
      <c r="AQ39" s="14">
        <v>10.0</v>
      </c>
      <c r="AR39" s="14" t="s">
        <v>410</v>
      </c>
      <c r="AT39" s="14" t="s">
        <v>411</v>
      </c>
    </row>
    <row r="40">
      <c r="A40" s="14">
        <v>45.0</v>
      </c>
      <c r="B40">
        <v>1.0</v>
      </c>
      <c r="C40">
        <v>0.0</v>
      </c>
      <c r="D40">
        <v>0.0</v>
      </c>
      <c r="E40">
        <v>1.0</v>
      </c>
      <c r="F40">
        <v>0.0</v>
      </c>
      <c r="G40">
        <v>0.0</v>
      </c>
      <c r="H40" s="14">
        <v>29560.0</v>
      </c>
      <c r="I40" s="14">
        <v>37.0</v>
      </c>
      <c r="J40" s="14">
        <v>8.0</v>
      </c>
      <c r="K40" s="14">
        <v>0.0</v>
      </c>
      <c r="L40" s="14">
        <v>12.0</v>
      </c>
      <c r="M40" s="14">
        <v>30.0</v>
      </c>
      <c r="N40" s="14" t="s">
        <v>134</v>
      </c>
      <c r="O40" s="14">
        <v>1.0</v>
      </c>
      <c r="P40" s="14" t="s">
        <v>71</v>
      </c>
      <c r="R40" t="s">
        <v>71</v>
      </c>
      <c r="S40" t="s">
        <v>90</v>
      </c>
      <c r="T40" s="14">
        <v>1.0</v>
      </c>
      <c r="U40" t="s">
        <v>36</v>
      </c>
      <c r="V40" t="s">
        <v>111</v>
      </c>
      <c r="W40" t="s">
        <v>412</v>
      </c>
      <c r="X40" s="14">
        <v>1.0</v>
      </c>
      <c r="Y40" s="14" t="s">
        <v>413</v>
      </c>
      <c r="Z40" s="14" t="s">
        <v>78</v>
      </c>
      <c r="AA40">
        <v>0.0</v>
      </c>
      <c r="AB40">
        <v>0.0</v>
      </c>
      <c r="AC40">
        <v>1.0</v>
      </c>
      <c r="AD40">
        <v>0.0</v>
      </c>
      <c r="AE40">
        <v>0.0</v>
      </c>
      <c r="AF40">
        <v>0.0</v>
      </c>
      <c r="AG40">
        <v>0.0</v>
      </c>
      <c r="AH40">
        <v>0.0</v>
      </c>
      <c r="AI40">
        <v>0.0</v>
      </c>
      <c r="AJ40">
        <v>0.0</v>
      </c>
      <c r="AK40" t="s">
        <v>97</v>
      </c>
      <c r="AL40">
        <v>10.0</v>
      </c>
      <c r="AM40">
        <v>5.0</v>
      </c>
      <c r="AN40" s="14">
        <v>20.0</v>
      </c>
      <c r="AO40" s="14" t="s">
        <v>414</v>
      </c>
      <c r="AP40" t="s">
        <v>84</v>
      </c>
      <c r="AQ40" s="14">
        <v>6.0</v>
      </c>
      <c r="AR40" s="14" t="s">
        <v>415</v>
      </c>
      <c r="AS40" s="14" t="s">
        <v>416</v>
      </c>
    </row>
    <row r="41" hidden="1">
      <c r="A41" s="14">
        <v>46.0</v>
      </c>
      <c r="B41">
        <v>1.0</v>
      </c>
      <c r="C41">
        <v>0.0</v>
      </c>
      <c r="D41">
        <v>0.0</v>
      </c>
      <c r="E41">
        <v>0.0</v>
      </c>
      <c r="F41">
        <v>0.0</v>
      </c>
      <c r="G41">
        <v>0.0</v>
      </c>
      <c r="I41" s="14"/>
      <c r="J41" s="14">
        <v>9.0</v>
      </c>
      <c r="K41" s="14">
        <v>20.0</v>
      </c>
      <c r="L41" s="14">
        <v>13.0</v>
      </c>
      <c r="M41" s="14">
        <v>26.0</v>
      </c>
      <c r="N41" s="14" t="s">
        <v>291</v>
      </c>
      <c r="O41" s="14">
        <v>0.0</v>
      </c>
      <c r="P41" s="14" t="s">
        <v>89</v>
      </c>
      <c r="R41" t="s">
        <v>89</v>
      </c>
      <c r="S41" t="s">
        <v>90</v>
      </c>
      <c r="T41" s="14">
        <v>0.0</v>
      </c>
      <c r="Z41" s="14" t="s">
        <v>114</v>
      </c>
      <c r="AA41">
        <v>0.0</v>
      </c>
      <c r="AB41">
        <v>0.0</v>
      </c>
      <c r="AC41">
        <v>0.0</v>
      </c>
      <c r="AD41">
        <v>1.0</v>
      </c>
      <c r="AE41">
        <v>0.0</v>
      </c>
      <c r="AF41">
        <v>0.0</v>
      </c>
      <c r="AG41">
        <v>0.0</v>
      </c>
      <c r="AH41">
        <v>0.0</v>
      </c>
      <c r="AI41">
        <v>0.0</v>
      </c>
      <c r="AJ41">
        <v>0.0</v>
      </c>
      <c r="AK41" t="s">
        <v>116</v>
      </c>
      <c r="AL41">
        <v>6.0</v>
      </c>
      <c r="AM41">
        <v>6.0</v>
      </c>
      <c r="AN41" s="14">
        <v>80.0</v>
      </c>
      <c r="AO41" s="14" t="s">
        <v>417</v>
      </c>
      <c r="AP41" t="s">
        <v>84</v>
      </c>
      <c r="AQ41" s="14">
        <v>7.0</v>
      </c>
      <c r="AR41" s="14" t="s">
        <v>418</v>
      </c>
      <c r="AS41" s="14" t="s">
        <v>419</v>
      </c>
      <c r="AT41" s="14" t="s">
        <v>420</v>
      </c>
    </row>
    <row r="42">
      <c r="A42" s="14">
        <v>47.0</v>
      </c>
      <c r="B42">
        <v>0.0</v>
      </c>
      <c r="C42">
        <v>0.0</v>
      </c>
      <c r="D42">
        <v>0.0</v>
      </c>
      <c r="E42">
        <v>0.0</v>
      </c>
      <c r="F42">
        <v>1.0</v>
      </c>
      <c r="G42">
        <v>0.0</v>
      </c>
      <c r="H42" s="14">
        <v>28327.0</v>
      </c>
      <c r="I42" s="14">
        <v>41.0</v>
      </c>
      <c r="J42" s="14">
        <v>6.0</v>
      </c>
      <c r="K42" s="14">
        <v>20.0</v>
      </c>
      <c r="L42" s="14">
        <v>16.0</v>
      </c>
      <c r="M42" s="14">
        <v>10.0</v>
      </c>
      <c r="N42" s="14" t="s">
        <v>192</v>
      </c>
      <c r="O42" s="14">
        <v>1.0</v>
      </c>
      <c r="P42" s="14" t="s">
        <v>89</v>
      </c>
      <c r="R42" t="s">
        <v>89</v>
      </c>
      <c r="S42" t="s">
        <v>130</v>
      </c>
      <c r="T42" s="14">
        <v>1.0</v>
      </c>
      <c r="U42" t="s">
        <v>11</v>
      </c>
      <c r="V42" t="s">
        <v>111</v>
      </c>
      <c r="W42" t="s">
        <v>76</v>
      </c>
      <c r="X42" s="14">
        <v>12.0</v>
      </c>
      <c r="Y42" s="14" t="s">
        <v>421</v>
      </c>
      <c r="Z42" s="14" t="s">
        <v>96</v>
      </c>
      <c r="AA42">
        <v>0.0</v>
      </c>
      <c r="AB42">
        <v>0.0</v>
      </c>
      <c r="AC42">
        <v>0.0</v>
      </c>
      <c r="AD42">
        <v>0.0</v>
      </c>
      <c r="AE42">
        <v>0.0</v>
      </c>
      <c r="AF42">
        <v>1.0</v>
      </c>
      <c r="AG42">
        <v>0.0</v>
      </c>
      <c r="AH42">
        <v>0.0</v>
      </c>
      <c r="AI42">
        <v>0.0</v>
      </c>
      <c r="AJ42">
        <v>0.0</v>
      </c>
      <c r="AK42" t="s">
        <v>79</v>
      </c>
      <c r="AL42">
        <v>12.0</v>
      </c>
      <c r="AM42">
        <v>6.0</v>
      </c>
      <c r="AN42" s="14">
        <v>140.0</v>
      </c>
      <c r="AO42" s="14" t="s">
        <v>422</v>
      </c>
      <c r="AP42" t="s">
        <v>101</v>
      </c>
      <c r="AQ42" s="14">
        <v>7.0</v>
      </c>
      <c r="AR42" s="14" t="s">
        <v>423</v>
      </c>
      <c r="AS42" s="14" t="s">
        <v>424</v>
      </c>
      <c r="AT42" s="14" t="s">
        <v>425</v>
      </c>
    </row>
    <row r="43">
      <c r="A43" s="14">
        <v>48.0</v>
      </c>
      <c r="B43">
        <v>0.0</v>
      </c>
      <c r="C43">
        <v>1.0</v>
      </c>
      <c r="D43">
        <v>0.0</v>
      </c>
      <c r="E43">
        <v>0.0</v>
      </c>
      <c r="F43">
        <v>1.0</v>
      </c>
      <c r="G43">
        <v>0.0</v>
      </c>
      <c r="H43" s="14">
        <v>33178.0</v>
      </c>
      <c r="I43" s="14">
        <v>27.0</v>
      </c>
      <c r="J43" s="14">
        <v>7.0</v>
      </c>
      <c r="K43" s="14">
        <v>40.0</v>
      </c>
      <c r="L43" s="14">
        <v>15.0</v>
      </c>
      <c r="M43" s="14">
        <v>12.0</v>
      </c>
      <c r="N43" s="14" t="s">
        <v>405</v>
      </c>
      <c r="O43" s="14">
        <v>0.0</v>
      </c>
      <c r="P43" s="14" t="s">
        <v>89</v>
      </c>
      <c r="R43" t="s">
        <v>89</v>
      </c>
      <c r="S43" t="s">
        <v>130</v>
      </c>
      <c r="T43" s="14">
        <v>1.0</v>
      </c>
      <c r="U43" t="s">
        <v>11</v>
      </c>
      <c r="V43" t="s">
        <v>111</v>
      </c>
      <c r="W43" t="s">
        <v>426</v>
      </c>
      <c r="X43" s="14">
        <v>4.0</v>
      </c>
      <c r="Y43" s="14" t="s">
        <v>427</v>
      </c>
      <c r="Z43" s="14" t="s">
        <v>114</v>
      </c>
      <c r="AA43">
        <v>0.0</v>
      </c>
      <c r="AB43">
        <v>0.0</v>
      </c>
      <c r="AC43">
        <v>0.0</v>
      </c>
      <c r="AD43">
        <v>1.0</v>
      </c>
      <c r="AE43">
        <v>0.0</v>
      </c>
      <c r="AF43">
        <v>0.0</v>
      </c>
      <c r="AG43">
        <v>0.0</v>
      </c>
      <c r="AH43">
        <v>0.0</v>
      </c>
      <c r="AI43">
        <v>0.0</v>
      </c>
      <c r="AJ43">
        <v>0.0</v>
      </c>
      <c r="AK43" t="s">
        <v>97</v>
      </c>
      <c r="AL43">
        <v>4.0</v>
      </c>
      <c r="AM43">
        <v>2.0</v>
      </c>
      <c r="AN43" s="14">
        <v>10.0</v>
      </c>
      <c r="AO43" s="14" t="s">
        <v>346</v>
      </c>
      <c r="AP43" t="s">
        <v>101</v>
      </c>
      <c r="AQ43" s="14">
        <v>8.0</v>
      </c>
      <c r="AR43" s="14" t="s">
        <v>428</v>
      </c>
    </row>
    <row r="44">
      <c r="A44" s="14">
        <v>49.0</v>
      </c>
      <c r="B44">
        <v>1.0</v>
      </c>
      <c r="C44">
        <v>1.0</v>
      </c>
      <c r="D44">
        <v>0.0</v>
      </c>
      <c r="E44">
        <v>0.0</v>
      </c>
      <c r="F44">
        <v>1.0</v>
      </c>
      <c r="G44">
        <v>0.0</v>
      </c>
      <c r="H44" s="14">
        <v>28834.0</v>
      </c>
      <c r="I44" s="14">
        <v>39.0</v>
      </c>
      <c r="J44" s="14">
        <v>8.0</v>
      </c>
      <c r="K44" s="14">
        <v>0.0</v>
      </c>
      <c r="L44" s="14">
        <v>14.0</v>
      </c>
      <c r="M44" s="14">
        <v>10.0</v>
      </c>
      <c r="N44" s="14" t="s">
        <v>134</v>
      </c>
      <c r="O44" s="14">
        <v>1.0</v>
      </c>
      <c r="P44" s="14" t="s">
        <v>129</v>
      </c>
      <c r="R44" t="s">
        <v>129</v>
      </c>
      <c r="S44" t="s">
        <v>135</v>
      </c>
      <c r="T44" s="14">
        <v>1.0</v>
      </c>
      <c r="U44" t="s">
        <v>315</v>
      </c>
      <c r="V44" t="s">
        <v>111</v>
      </c>
      <c r="W44" t="s">
        <v>76</v>
      </c>
      <c r="X44" s="14">
        <v>15.0</v>
      </c>
      <c r="Y44" s="14" t="s">
        <v>77</v>
      </c>
      <c r="Z44" s="14" t="s">
        <v>114</v>
      </c>
      <c r="AA44">
        <v>0.0</v>
      </c>
      <c r="AB44">
        <v>0.0</v>
      </c>
      <c r="AC44">
        <v>0.0</v>
      </c>
      <c r="AD44">
        <v>0.0</v>
      </c>
      <c r="AE44">
        <v>0.0</v>
      </c>
      <c r="AF44">
        <v>1.0</v>
      </c>
      <c r="AG44">
        <v>0.0</v>
      </c>
      <c r="AH44">
        <v>0.0</v>
      </c>
      <c r="AI44">
        <v>0.0</v>
      </c>
      <c r="AJ44">
        <v>1.0</v>
      </c>
      <c r="AK44" t="s">
        <v>79</v>
      </c>
      <c r="AL44">
        <v>6.0</v>
      </c>
      <c r="AM44">
        <v>6.0</v>
      </c>
      <c r="AN44" s="14">
        <v>15.0</v>
      </c>
      <c r="AO44" s="14" t="s">
        <v>430</v>
      </c>
      <c r="AP44" t="s">
        <v>101</v>
      </c>
      <c r="AQ44" s="14">
        <v>10.0</v>
      </c>
      <c r="AR44" s="14" t="s">
        <v>142</v>
      </c>
      <c r="AS44" s="14" t="s">
        <v>431</v>
      </c>
      <c r="AT44" s="14" t="s">
        <v>432</v>
      </c>
    </row>
    <row r="45">
      <c r="A45" s="14">
        <v>50.0</v>
      </c>
      <c r="B45">
        <v>0.0</v>
      </c>
      <c r="C45">
        <v>1.0</v>
      </c>
      <c r="D45">
        <v>0.0</v>
      </c>
      <c r="E45">
        <v>0.0</v>
      </c>
      <c r="F45">
        <v>0.0</v>
      </c>
      <c r="G45">
        <v>0.0</v>
      </c>
      <c r="H45" s="14">
        <v>26830.0</v>
      </c>
      <c r="I45" s="14">
        <v>45.0</v>
      </c>
      <c r="J45" s="14">
        <v>7.0</v>
      </c>
      <c r="K45" s="14">
        <v>120.0</v>
      </c>
      <c r="L45" s="14">
        <v>60.0</v>
      </c>
      <c r="M45" s="14">
        <v>20.0</v>
      </c>
      <c r="N45" s="14" t="s">
        <v>167</v>
      </c>
      <c r="O45" s="14">
        <v>0.0</v>
      </c>
      <c r="P45" s="14" t="s">
        <v>129</v>
      </c>
      <c r="R45" t="s">
        <v>129</v>
      </c>
      <c r="S45" t="s">
        <v>135</v>
      </c>
      <c r="T45" s="14">
        <v>1.0</v>
      </c>
      <c r="U45" t="s">
        <v>110</v>
      </c>
      <c r="V45" t="s">
        <v>122</v>
      </c>
      <c r="W45" t="s">
        <v>228</v>
      </c>
      <c r="X45" s="14">
        <v>20.0</v>
      </c>
      <c r="Y45" s="14" t="s">
        <v>433</v>
      </c>
      <c r="Z45" s="14" t="s">
        <v>114</v>
      </c>
      <c r="AA45">
        <v>0.0</v>
      </c>
      <c r="AB45">
        <v>0.0</v>
      </c>
      <c r="AC45">
        <v>0.0</v>
      </c>
      <c r="AD45">
        <v>0.0</v>
      </c>
      <c r="AE45">
        <v>0.0</v>
      </c>
      <c r="AF45">
        <v>1.0</v>
      </c>
      <c r="AG45">
        <v>0.0</v>
      </c>
      <c r="AH45">
        <v>0.0</v>
      </c>
      <c r="AI45">
        <v>0.0</v>
      </c>
      <c r="AJ45">
        <v>0.0</v>
      </c>
      <c r="AK45" t="s">
        <v>97</v>
      </c>
      <c r="AL45">
        <v>4.0</v>
      </c>
      <c r="AM45">
        <v>4.0</v>
      </c>
      <c r="AN45" s="14">
        <v>10.0</v>
      </c>
      <c r="AO45" s="14" t="s">
        <v>434</v>
      </c>
      <c r="AP45" t="s">
        <v>101</v>
      </c>
      <c r="AQ45" s="14">
        <v>10.0</v>
      </c>
      <c r="AR45" s="14" t="s">
        <v>435</v>
      </c>
      <c r="AS45" s="14" t="s">
        <v>436</v>
      </c>
      <c r="AT45" s="14" t="s">
        <v>154</v>
      </c>
    </row>
    <row r="46">
      <c r="A46" s="14">
        <v>51.0</v>
      </c>
      <c r="B46">
        <v>1.0</v>
      </c>
      <c r="C46">
        <v>0.0</v>
      </c>
      <c r="D46">
        <v>0.0</v>
      </c>
      <c r="E46">
        <v>0.0</v>
      </c>
      <c r="F46">
        <v>0.0</v>
      </c>
      <c r="G46">
        <v>0.0</v>
      </c>
      <c r="H46" s="14">
        <v>31588.0</v>
      </c>
      <c r="I46" s="14">
        <v>32.0</v>
      </c>
      <c r="J46" s="14">
        <v>7.0</v>
      </c>
      <c r="K46" s="14">
        <v>30.0</v>
      </c>
      <c r="L46" s="14">
        <v>12.0</v>
      </c>
      <c r="M46" s="14">
        <v>15.0</v>
      </c>
      <c r="N46" s="14" t="s">
        <v>437</v>
      </c>
      <c r="O46" s="14">
        <v>0.0</v>
      </c>
      <c r="P46" s="14" t="s">
        <v>71</v>
      </c>
      <c r="R46" t="s">
        <v>71</v>
      </c>
      <c r="S46" t="s">
        <v>130</v>
      </c>
      <c r="T46" s="14">
        <v>1.0</v>
      </c>
      <c r="U46" t="s">
        <v>36</v>
      </c>
      <c r="V46" t="s">
        <v>438</v>
      </c>
      <c r="W46" t="s">
        <v>123</v>
      </c>
      <c r="X46" s="14">
        <v>4.0</v>
      </c>
      <c r="Y46" s="14" t="s">
        <v>439</v>
      </c>
      <c r="Z46" s="14" t="s">
        <v>114</v>
      </c>
      <c r="AA46">
        <v>0.0</v>
      </c>
      <c r="AB46">
        <v>0.0</v>
      </c>
      <c r="AC46">
        <v>0.0</v>
      </c>
      <c r="AD46">
        <v>1.0</v>
      </c>
      <c r="AE46">
        <v>0.0</v>
      </c>
      <c r="AF46">
        <v>0.0</v>
      </c>
      <c r="AG46">
        <v>0.0</v>
      </c>
      <c r="AH46">
        <v>0.0</v>
      </c>
      <c r="AI46">
        <v>0.0</v>
      </c>
      <c r="AJ46">
        <v>0.0</v>
      </c>
      <c r="AK46" t="s">
        <v>440</v>
      </c>
      <c r="AL46">
        <v>4.0</v>
      </c>
      <c r="AM46">
        <v>6.0</v>
      </c>
      <c r="AN46" s="14">
        <v>4.0</v>
      </c>
      <c r="AO46" s="14" t="s">
        <v>441</v>
      </c>
      <c r="AP46" t="s">
        <v>84</v>
      </c>
      <c r="AQ46" s="14">
        <v>10.0</v>
      </c>
      <c r="AR46" s="14" t="s">
        <v>442</v>
      </c>
      <c r="AS46" s="14" t="s">
        <v>443</v>
      </c>
      <c r="AT46" s="14" t="s">
        <v>444</v>
      </c>
    </row>
    <row r="47">
      <c r="A47" s="14">
        <v>52.0</v>
      </c>
      <c r="B47">
        <v>1.0</v>
      </c>
      <c r="C47">
        <v>1.0</v>
      </c>
      <c r="D47">
        <v>1.0</v>
      </c>
      <c r="E47">
        <v>0.0</v>
      </c>
      <c r="F47">
        <v>0.0</v>
      </c>
      <c r="G47">
        <v>0.0</v>
      </c>
      <c r="H47" s="14">
        <v>34907.0</v>
      </c>
      <c r="I47" s="14">
        <v>23.0</v>
      </c>
      <c r="J47" s="14">
        <v>6.0</v>
      </c>
      <c r="K47" s="14">
        <v>180.0</v>
      </c>
      <c r="L47" s="14">
        <v>9.0</v>
      </c>
      <c r="M47" s="14">
        <v>10.0</v>
      </c>
      <c r="N47" s="14" t="s">
        <v>405</v>
      </c>
      <c r="O47" s="14">
        <v>1.0</v>
      </c>
      <c r="P47" s="14" t="s">
        <v>89</v>
      </c>
      <c r="R47" t="s">
        <v>89</v>
      </c>
      <c r="S47" t="s">
        <v>130</v>
      </c>
      <c r="T47" s="14">
        <v>1.0</v>
      </c>
      <c r="U47" t="s">
        <v>315</v>
      </c>
      <c r="V47" t="s">
        <v>111</v>
      </c>
      <c r="W47" t="s">
        <v>76</v>
      </c>
      <c r="X47" s="14">
        <v>0.0</v>
      </c>
      <c r="Y47" s="14" t="s">
        <v>445</v>
      </c>
      <c r="Z47" s="14" t="s">
        <v>78</v>
      </c>
      <c r="AA47">
        <v>0.0</v>
      </c>
      <c r="AB47">
        <v>0.0</v>
      </c>
      <c r="AC47">
        <v>0.0</v>
      </c>
      <c r="AD47">
        <v>0.0</v>
      </c>
      <c r="AE47">
        <v>0.0</v>
      </c>
      <c r="AF47">
        <v>1.0</v>
      </c>
      <c r="AG47">
        <v>0.0</v>
      </c>
      <c r="AH47">
        <v>0.0</v>
      </c>
      <c r="AI47">
        <v>0.0</v>
      </c>
      <c r="AJ47">
        <v>0.0</v>
      </c>
      <c r="AK47" t="s">
        <v>116</v>
      </c>
      <c r="AL47">
        <v>5.0</v>
      </c>
      <c r="AM47">
        <v>4.0</v>
      </c>
      <c r="AN47" s="14">
        <v>10.0</v>
      </c>
      <c r="AO47" s="14" t="s">
        <v>446</v>
      </c>
      <c r="AP47" t="s">
        <v>292</v>
      </c>
      <c r="AQ47" s="14">
        <v>10.0</v>
      </c>
      <c r="AR47" s="14" t="s">
        <v>447</v>
      </c>
      <c r="AS47" s="14" t="s">
        <v>448</v>
      </c>
      <c r="AT47" s="14" t="s">
        <v>449</v>
      </c>
    </row>
    <row r="48">
      <c r="A48" s="14">
        <v>53.0</v>
      </c>
      <c r="B48">
        <v>1.0</v>
      </c>
      <c r="C48">
        <v>0.0</v>
      </c>
      <c r="D48">
        <v>1.0</v>
      </c>
      <c r="E48">
        <v>1.0</v>
      </c>
      <c r="F48">
        <v>1.0</v>
      </c>
      <c r="G48">
        <v>0.0</v>
      </c>
      <c r="H48" s="14">
        <v>35240.0</v>
      </c>
      <c r="I48" s="14">
        <v>22.0</v>
      </c>
      <c r="J48" s="14">
        <v>7.0</v>
      </c>
      <c r="K48" s="14">
        <v>120.0</v>
      </c>
      <c r="L48" s="14">
        <v>8.0</v>
      </c>
      <c r="M48" s="14">
        <v>2.0</v>
      </c>
      <c r="N48" s="14" t="s">
        <v>327</v>
      </c>
      <c r="O48" s="14">
        <v>1.0</v>
      </c>
      <c r="P48" s="14" t="s">
        <v>108</v>
      </c>
      <c r="R48" t="s">
        <v>108</v>
      </c>
      <c r="S48" t="s">
        <v>450</v>
      </c>
      <c r="T48" s="14">
        <v>1.0</v>
      </c>
      <c r="U48" t="s">
        <v>36</v>
      </c>
      <c r="V48" t="s">
        <v>451</v>
      </c>
      <c r="W48" t="s">
        <v>112</v>
      </c>
      <c r="X48" s="14">
        <v>1.0</v>
      </c>
      <c r="Y48" s="14" t="s">
        <v>452</v>
      </c>
      <c r="Z48" s="14" t="s">
        <v>78</v>
      </c>
      <c r="AA48">
        <v>0.0</v>
      </c>
      <c r="AB48">
        <v>0.0</v>
      </c>
      <c r="AC48">
        <v>0.0</v>
      </c>
      <c r="AD48">
        <v>1.0</v>
      </c>
      <c r="AE48">
        <v>1.0</v>
      </c>
      <c r="AF48">
        <v>0.0</v>
      </c>
      <c r="AG48">
        <v>0.0</v>
      </c>
      <c r="AH48">
        <v>0.0</v>
      </c>
      <c r="AI48">
        <v>0.0</v>
      </c>
      <c r="AJ48">
        <v>0.0</v>
      </c>
      <c r="AK48" t="s">
        <v>79</v>
      </c>
      <c r="AL48">
        <v>4.0</v>
      </c>
      <c r="AM48">
        <v>4.0</v>
      </c>
      <c r="AN48" s="14">
        <v>17.0</v>
      </c>
      <c r="AO48" s="14" t="s">
        <v>453</v>
      </c>
      <c r="AP48" t="s">
        <v>84</v>
      </c>
      <c r="AQ48" s="14">
        <v>10.0</v>
      </c>
      <c r="AR48" s="14" t="s">
        <v>454</v>
      </c>
      <c r="AS48" s="14" t="s">
        <v>455</v>
      </c>
      <c r="AT48" s="14" t="s">
        <v>456</v>
      </c>
    </row>
    <row r="49">
      <c r="A49" s="14">
        <v>54.0</v>
      </c>
      <c r="B49">
        <v>0.0</v>
      </c>
      <c r="C49">
        <v>1.0</v>
      </c>
      <c r="D49">
        <v>0.0</v>
      </c>
      <c r="E49">
        <v>1.0</v>
      </c>
      <c r="F49">
        <v>1.0</v>
      </c>
      <c r="G49">
        <v>0.0</v>
      </c>
      <c r="H49" s="14">
        <v>31102.0</v>
      </c>
      <c r="I49" s="14">
        <v>33.0</v>
      </c>
      <c r="J49" s="14">
        <v>6.0</v>
      </c>
      <c r="K49" s="14">
        <v>45.0</v>
      </c>
      <c r="L49" s="14">
        <v>10.0</v>
      </c>
      <c r="M49" s="14">
        <v>10.0</v>
      </c>
      <c r="N49" s="14" t="s">
        <v>134</v>
      </c>
      <c r="O49" s="14">
        <v>1.0</v>
      </c>
      <c r="P49" s="14" t="s">
        <v>129</v>
      </c>
      <c r="R49" t="s">
        <v>129</v>
      </c>
      <c r="S49" t="s">
        <v>130</v>
      </c>
      <c r="T49" s="14">
        <v>1.0</v>
      </c>
      <c r="U49" t="s">
        <v>224</v>
      </c>
      <c r="V49" t="s">
        <v>111</v>
      </c>
      <c r="W49" t="s">
        <v>457</v>
      </c>
      <c r="X49" s="14">
        <v>6.0</v>
      </c>
      <c r="Y49" s="14" t="s">
        <v>458</v>
      </c>
      <c r="Z49" s="14" t="s">
        <v>114</v>
      </c>
      <c r="AA49">
        <v>0.0</v>
      </c>
      <c r="AB49">
        <v>0.0</v>
      </c>
      <c r="AC49">
        <v>0.0</v>
      </c>
      <c r="AD49">
        <v>0.0</v>
      </c>
      <c r="AE49">
        <v>0.0</v>
      </c>
      <c r="AF49">
        <v>1.0</v>
      </c>
      <c r="AG49">
        <v>0.0</v>
      </c>
      <c r="AH49">
        <v>0.0</v>
      </c>
      <c r="AI49">
        <v>0.0</v>
      </c>
      <c r="AJ49">
        <v>0.0</v>
      </c>
      <c r="AK49" t="s">
        <v>97</v>
      </c>
      <c r="AL49">
        <v>3.0</v>
      </c>
      <c r="AM49">
        <v>4.0</v>
      </c>
      <c r="AN49" s="14">
        <v>10.0</v>
      </c>
      <c r="AO49" s="14" t="s">
        <v>459</v>
      </c>
      <c r="AP49" t="s">
        <v>101</v>
      </c>
      <c r="AQ49" s="14">
        <v>10.0</v>
      </c>
      <c r="AR49" s="14" t="s">
        <v>460</v>
      </c>
      <c r="AS49" s="14" t="s">
        <v>461</v>
      </c>
      <c r="AT49" s="14" t="s">
        <v>462</v>
      </c>
    </row>
    <row r="50">
      <c r="A50" s="14">
        <v>55.0</v>
      </c>
      <c r="B50">
        <v>0.0</v>
      </c>
      <c r="C50">
        <v>1.0</v>
      </c>
      <c r="D50">
        <v>0.0</v>
      </c>
      <c r="E50">
        <v>0.0</v>
      </c>
      <c r="F50">
        <v>0.0</v>
      </c>
      <c r="G50">
        <v>0.0</v>
      </c>
      <c r="H50" s="14">
        <v>31568.0</v>
      </c>
      <c r="I50" s="14">
        <v>32.0</v>
      </c>
      <c r="J50" s="14">
        <v>7.0</v>
      </c>
      <c r="K50" s="14">
        <v>30.0</v>
      </c>
      <c r="L50" s="14">
        <v>7.0</v>
      </c>
      <c r="M50" s="14">
        <v>1.0</v>
      </c>
      <c r="N50" s="14" t="s">
        <v>128</v>
      </c>
      <c r="O50" s="14">
        <v>0.0</v>
      </c>
      <c r="P50" s="14" t="s">
        <v>71</v>
      </c>
      <c r="R50" t="s">
        <v>71</v>
      </c>
      <c r="S50" t="s">
        <v>72</v>
      </c>
      <c r="T50" s="14">
        <v>1.0</v>
      </c>
      <c r="U50" t="s">
        <v>224</v>
      </c>
      <c r="V50" t="s">
        <v>75</v>
      </c>
      <c r="W50" t="s">
        <v>123</v>
      </c>
      <c r="X50" s="14">
        <v>4.0</v>
      </c>
      <c r="Y50" s="14" t="s">
        <v>463</v>
      </c>
      <c r="Z50" s="14" t="s">
        <v>464</v>
      </c>
      <c r="AA50">
        <v>0.0</v>
      </c>
      <c r="AB50">
        <v>0.0</v>
      </c>
      <c r="AC50">
        <v>0.0</v>
      </c>
      <c r="AD50">
        <v>1.0</v>
      </c>
      <c r="AE50">
        <v>0.0</v>
      </c>
      <c r="AF50">
        <v>0.0</v>
      </c>
      <c r="AG50">
        <v>0.0</v>
      </c>
      <c r="AH50">
        <v>0.0</v>
      </c>
      <c r="AI50">
        <v>0.0</v>
      </c>
      <c r="AJ50">
        <v>0.0</v>
      </c>
      <c r="AK50" t="s">
        <v>116</v>
      </c>
      <c r="AL50">
        <v>4.0</v>
      </c>
      <c r="AM50">
        <v>2.0</v>
      </c>
      <c r="AN50" s="14">
        <v>3.0</v>
      </c>
      <c r="AO50" s="14" t="s">
        <v>465</v>
      </c>
      <c r="AP50" t="s">
        <v>101</v>
      </c>
      <c r="AQ50" s="14">
        <v>10.0</v>
      </c>
      <c r="AR50" s="14" t="s">
        <v>466</v>
      </c>
      <c r="AS50" s="14" t="s">
        <v>467</v>
      </c>
      <c r="AT50" s="14" t="s">
        <v>468</v>
      </c>
    </row>
    <row r="51">
      <c r="A51" s="14">
        <v>57.0</v>
      </c>
      <c r="B51">
        <v>0.0</v>
      </c>
      <c r="C51">
        <v>1.0</v>
      </c>
      <c r="D51">
        <v>1.0</v>
      </c>
      <c r="E51">
        <v>1.0</v>
      </c>
      <c r="F51">
        <v>1.0</v>
      </c>
      <c r="G51">
        <v>0.0</v>
      </c>
      <c r="H51" s="14">
        <v>31104.0</v>
      </c>
      <c r="I51" s="14">
        <v>33.0</v>
      </c>
      <c r="J51" s="14">
        <v>8.0</v>
      </c>
      <c r="K51" s="14">
        <v>0.0</v>
      </c>
      <c r="L51" s="14">
        <v>8.0</v>
      </c>
      <c r="M51" s="14">
        <v>15.0</v>
      </c>
      <c r="N51" s="14" t="s">
        <v>167</v>
      </c>
      <c r="O51" s="14">
        <v>1.0</v>
      </c>
      <c r="P51" s="14" t="s">
        <v>71</v>
      </c>
      <c r="R51" t="s">
        <v>71</v>
      </c>
      <c r="S51" t="s">
        <v>135</v>
      </c>
      <c r="T51" s="14">
        <v>1.0</v>
      </c>
      <c r="U51" t="s">
        <v>35</v>
      </c>
      <c r="V51" t="s">
        <v>111</v>
      </c>
      <c r="W51" t="s">
        <v>123</v>
      </c>
      <c r="X51" s="14">
        <v>1.0</v>
      </c>
      <c r="Z51" s="14" t="s">
        <v>114</v>
      </c>
      <c r="AA51">
        <v>0.0</v>
      </c>
      <c r="AB51">
        <v>0.0</v>
      </c>
      <c r="AC51">
        <v>0.0</v>
      </c>
      <c r="AD51">
        <v>0.0</v>
      </c>
      <c r="AE51">
        <v>0.0</v>
      </c>
      <c r="AF51">
        <v>1.0</v>
      </c>
      <c r="AG51">
        <v>0.0</v>
      </c>
      <c r="AH51">
        <v>0.0</v>
      </c>
      <c r="AI51">
        <v>0.0</v>
      </c>
      <c r="AJ51">
        <v>0.0</v>
      </c>
      <c r="AK51" t="s">
        <v>79</v>
      </c>
      <c r="AL51">
        <v>30.0</v>
      </c>
      <c r="AM51">
        <v>30.0</v>
      </c>
      <c r="AN51" s="14">
        <v>24.0</v>
      </c>
      <c r="AO51" s="14" t="s">
        <v>474</v>
      </c>
      <c r="AP51" t="s">
        <v>101</v>
      </c>
      <c r="AQ51" s="14">
        <v>10.0</v>
      </c>
      <c r="AR51" s="14" t="s">
        <v>306</v>
      </c>
      <c r="AS51" s="14" t="s">
        <v>306</v>
      </c>
      <c r="AT51" s="14" t="s">
        <v>475</v>
      </c>
    </row>
    <row r="52">
      <c r="A52" s="14">
        <v>58.0</v>
      </c>
      <c r="B52">
        <v>1.0</v>
      </c>
      <c r="C52">
        <v>1.0</v>
      </c>
      <c r="D52">
        <v>0.0</v>
      </c>
      <c r="E52">
        <v>0.0</v>
      </c>
      <c r="F52">
        <v>0.0</v>
      </c>
      <c r="G52">
        <v>0.0</v>
      </c>
      <c r="H52" s="14">
        <v>33049.0</v>
      </c>
      <c r="I52" s="14">
        <v>28.0</v>
      </c>
      <c r="J52" s="14">
        <v>7.0</v>
      </c>
      <c r="K52" s="14">
        <v>90.0</v>
      </c>
      <c r="L52" s="14">
        <v>14.0</v>
      </c>
      <c r="M52" s="14">
        <v>5.0</v>
      </c>
      <c r="N52" s="14" t="s">
        <v>167</v>
      </c>
      <c r="O52" s="14">
        <v>1.0</v>
      </c>
      <c r="P52" s="14" t="s">
        <v>89</v>
      </c>
      <c r="R52" t="s">
        <v>89</v>
      </c>
      <c r="S52" t="s">
        <v>130</v>
      </c>
      <c r="T52" s="14">
        <v>1.0</v>
      </c>
      <c r="U52" t="s">
        <v>315</v>
      </c>
      <c r="V52" t="s">
        <v>111</v>
      </c>
      <c r="W52" t="s">
        <v>123</v>
      </c>
      <c r="X52" s="14">
        <v>4.0</v>
      </c>
      <c r="Y52" s="14" t="s">
        <v>476</v>
      </c>
      <c r="Z52" s="14" t="s">
        <v>78</v>
      </c>
      <c r="AA52">
        <v>0.0</v>
      </c>
      <c r="AB52">
        <v>0.0</v>
      </c>
      <c r="AC52">
        <v>0.0</v>
      </c>
      <c r="AD52">
        <v>0.0</v>
      </c>
      <c r="AE52">
        <v>0.0</v>
      </c>
      <c r="AF52">
        <v>1.0</v>
      </c>
      <c r="AG52">
        <v>0.0</v>
      </c>
      <c r="AH52">
        <v>0.0</v>
      </c>
      <c r="AI52">
        <v>0.0</v>
      </c>
      <c r="AJ52">
        <v>0.0</v>
      </c>
      <c r="AK52" t="s">
        <v>97</v>
      </c>
      <c r="AL52">
        <v>6.0</v>
      </c>
      <c r="AM52">
        <v>5.0</v>
      </c>
      <c r="AN52" s="14">
        <v>15.0</v>
      </c>
      <c r="AO52" s="14" t="s">
        <v>477</v>
      </c>
      <c r="AP52" t="s">
        <v>478</v>
      </c>
      <c r="AQ52" s="14">
        <v>9.0</v>
      </c>
      <c r="AR52" s="14" t="s">
        <v>480</v>
      </c>
      <c r="AS52" s="14" t="s">
        <v>481</v>
      </c>
    </row>
    <row r="53">
      <c r="A53" s="14">
        <v>59.0</v>
      </c>
      <c r="B53">
        <v>1.0</v>
      </c>
      <c r="C53">
        <v>0.0</v>
      </c>
      <c r="D53">
        <v>0.0</v>
      </c>
      <c r="E53">
        <v>0.0</v>
      </c>
      <c r="F53">
        <v>0.0</v>
      </c>
      <c r="G53">
        <v>0.0</v>
      </c>
      <c r="H53" s="14">
        <v>28389.0</v>
      </c>
      <c r="I53" s="14">
        <v>40.0</v>
      </c>
      <c r="J53" s="14">
        <v>7.0</v>
      </c>
      <c r="K53" s="14">
        <v>45.0</v>
      </c>
      <c r="L53" s="14">
        <v>10.0</v>
      </c>
      <c r="M53" s="14">
        <v>2.0</v>
      </c>
      <c r="N53" s="14" t="s">
        <v>291</v>
      </c>
      <c r="O53" s="14">
        <v>0.0</v>
      </c>
      <c r="P53" s="14" t="s">
        <v>172</v>
      </c>
      <c r="R53" t="s">
        <v>172</v>
      </c>
      <c r="S53" t="s">
        <v>135</v>
      </c>
      <c r="T53" s="14">
        <v>1.0</v>
      </c>
      <c r="U53" t="s">
        <v>224</v>
      </c>
      <c r="V53" t="s">
        <v>451</v>
      </c>
      <c r="W53" t="s">
        <v>112</v>
      </c>
      <c r="X53" s="14">
        <v>1.0</v>
      </c>
      <c r="Y53" s="14" t="s">
        <v>482</v>
      </c>
      <c r="Z53" s="14" t="s">
        <v>114</v>
      </c>
      <c r="AA53">
        <v>0.0</v>
      </c>
      <c r="AB53">
        <v>0.0</v>
      </c>
      <c r="AC53">
        <v>0.0</v>
      </c>
      <c r="AD53">
        <v>1.0</v>
      </c>
      <c r="AE53">
        <v>0.0</v>
      </c>
      <c r="AF53">
        <v>0.0</v>
      </c>
      <c r="AG53">
        <v>0.0</v>
      </c>
      <c r="AH53">
        <v>0.0</v>
      </c>
      <c r="AI53">
        <v>0.0</v>
      </c>
      <c r="AJ53">
        <v>0.0</v>
      </c>
      <c r="AK53" t="s">
        <v>116</v>
      </c>
      <c r="AL53">
        <v>10.0</v>
      </c>
      <c r="AM53">
        <v>12.0</v>
      </c>
      <c r="AN53" s="14">
        <v>80.0</v>
      </c>
      <c r="AO53" s="14" t="s">
        <v>483</v>
      </c>
      <c r="AP53" t="s">
        <v>84</v>
      </c>
      <c r="AQ53" s="14">
        <v>10.0</v>
      </c>
      <c r="AR53" s="14" t="s">
        <v>484</v>
      </c>
      <c r="AS53" s="14" t="s">
        <v>310</v>
      </c>
    </row>
    <row r="54">
      <c r="A54" s="14">
        <v>60.0</v>
      </c>
      <c r="B54">
        <v>0.0</v>
      </c>
      <c r="C54">
        <v>0.0</v>
      </c>
      <c r="D54">
        <v>0.0</v>
      </c>
      <c r="E54">
        <v>0.0</v>
      </c>
      <c r="F54">
        <v>1.0</v>
      </c>
      <c r="G54">
        <v>0.0</v>
      </c>
      <c r="H54" s="14">
        <v>24534.0</v>
      </c>
      <c r="I54" s="14">
        <v>51.0</v>
      </c>
      <c r="J54" s="14">
        <v>6.0</v>
      </c>
      <c r="K54" s="14">
        <v>30.0</v>
      </c>
      <c r="L54" s="14">
        <v>8.0</v>
      </c>
      <c r="M54" s="14">
        <v>104.0</v>
      </c>
      <c r="N54" s="14" t="s">
        <v>128</v>
      </c>
      <c r="O54" s="14">
        <v>0.0</v>
      </c>
      <c r="P54" s="14" t="s">
        <v>71</v>
      </c>
      <c r="R54" t="s">
        <v>71</v>
      </c>
      <c r="S54" t="s">
        <v>90</v>
      </c>
      <c r="T54" s="14">
        <v>1.0</v>
      </c>
      <c r="U54" t="s">
        <v>315</v>
      </c>
      <c r="V54" t="s">
        <v>485</v>
      </c>
      <c r="W54" t="s">
        <v>123</v>
      </c>
      <c r="X54" s="14">
        <v>27.0</v>
      </c>
      <c r="Y54" s="14" t="s">
        <v>486</v>
      </c>
      <c r="Z54" s="14" t="s">
        <v>78</v>
      </c>
      <c r="AA54">
        <v>0.0</v>
      </c>
      <c r="AB54">
        <v>0.0</v>
      </c>
      <c r="AC54">
        <v>0.0</v>
      </c>
      <c r="AD54">
        <v>1.0</v>
      </c>
      <c r="AE54">
        <v>0.0</v>
      </c>
      <c r="AF54">
        <v>0.0</v>
      </c>
      <c r="AG54">
        <v>0.0</v>
      </c>
      <c r="AH54">
        <v>0.0</v>
      </c>
      <c r="AI54">
        <v>0.0</v>
      </c>
      <c r="AJ54">
        <v>0.0</v>
      </c>
      <c r="AK54" t="s">
        <v>97</v>
      </c>
      <c r="AL54">
        <v>6.0</v>
      </c>
      <c r="AM54">
        <v>6.0</v>
      </c>
      <c r="AN54" s="14">
        <v>4.0</v>
      </c>
      <c r="AO54" s="14" t="s">
        <v>487</v>
      </c>
      <c r="AP54" t="s">
        <v>84</v>
      </c>
      <c r="AQ54" s="14">
        <v>10.0</v>
      </c>
      <c r="AR54" s="14" t="s">
        <v>488</v>
      </c>
      <c r="AS54" s="14" t="s">
        <v>489</v>
      </c>
      <c r="AT54" s="14" t="s">
        <v>490</v>
      </c>
    </row>
    <row r="55">
      <c r="A55" s="14">
        <v>61.0</v>
      </c>
      <c r="B55">
        <v>1.0</v>
      </c>
      <c r="C55">
        <v>0.0</v>
      </c>
      <c r="D55">
        <v>0.0</v>
      </c>
      <c r="E55">
        <v>0.0</v>
      </c>
      <c r="F55">
        <v>0.0</v>
      </c>
      <c r="G55">
        <v>0.0</v>
      </c>
      <c r="H55" s="14">
        <v>31598.0</v>
      </c>
      <c r="I55" s="14">
        <v>32.0</v>
      </c>
      <c r="J55" s="14">
        <v>7.0</v>
      </c>
      <c r="K55" s="14">
        <v>30.0</v>
      </c>
      <c r="L55" s="14">
        <v>12.0</v>
      </c>
      <c r="M55" s="14">
        <v>12.0</v>
      </c>
      <c r="N55" s="14" t="s">
        <v>192</v>
      </c>
      <c r="O55" s="14">
        <v>0.0</v>
      </c>
      <c r="P55" s="14" t="s">
        <v>491</v>
      </c>
      <c r="R55" t="s">
        <v>491</v>
      </c>
      <c r="S55" t="s">
        <v>72</v>
      </c>
      <c r="T55" s="14">
        <v>1.0</v>
      </c>
      <c r="U55" t="s">
        <v>35</v>
      </c>
      <c r="V55" t="s">
        <v>111</v>
      </c>
      <c r="W55" t="s">
        <v>175</v>
      </c>
      <c r="X55" s="14">
        <v>1.0</v>
      </c>
      <c r="Y55" s="14" t="s">
        <v>492</v>
      </c>
      <c r="Z55" s="14" t="s">
        <v>114</v>
      </c>
      <c r="AA55">
        <v>0.0</v>
      </c>
      <c r="AB55">
        <v>0.0</v>
      </c>
      <c r="AC55">
        <v>1.0</v>
      </c>
      <c r="AD55">
        <v>0.0</v>
      </c>
      <c r="AE55">
        <v>0.0</v>
      </c>
      <c r="AF55">
        <v>0.0</v>
      </c>
      <c r="AG55">
        <v>0.0</v>
      </c>
      <c r="AH55">
        <v>0.0</v>
      </c>
      <c r="AI55">
        <v>0.0</v>
      </c>
      <c r="AJ55">
        <v>0.0</v>
      </c>
      <c r="AK55" t="s">
        <v>116</v>
      </c>
      <c r="AL55">
        <v>12.0</v>
      </c>
      <c r="AM55">
        <v>12.0</v>
      </c>
      <c r="AN55" s="14">
        <v>8.0</v>
      </c>
      <c r="AO55" s="14" t="s">
        <v>493</v>
      </c>
      <c r="AP55" t="s">
        <v>101</v>
      </c>
      <c r="AQ55" s="14">
        <v>8.0</v>
      </c>
      <c r="AR55" s="14" t="s">
        <v>494</v>
      </c>
      <c r="AS55" s="14" t="s">
        <v>495</v>
      </c>
      <c r="AT55" s="14" t="s">
        <v>202</v>
      </c>
    </row>
    <row r="56" hidden="1">
      <c r="A56" s="14">
        <v>63.0</v>
      </c>
      <c r="B56">
        <v>0.0</v>
      </c>
      <c r="C56">
        <v>0.0</v>
      </c>
      <c r="D56">
        <v>1.0</v>
      </c>
      <c r="E56">
        <v>0.0</v>
      </c>
      <c r="F56">
        <v>1.0</v>
      </c>
      <c r="G56">
        <v>0.0</v>
      </c>
      <c r="H56" s="14">
        <v>43086.0</v>
      </c>
      <c r="I56" s="14">
        <v>0.0</v>
      </c>
      <c r="J56" s="14">
        <v>8.0</v>
      </c>
      <c r="K56" s="14">
        <v>30.0</v>
      </c>
      <c r="L56" s="14">
        <v>5.0</v>
      </c>
      <c r="M56" s="14">
        <v>5.0</v>
      </c>
      <c r="N56" s="14" t="s">
        <v>128</v>
      </c>
      <c r="O56" s="14">
        <v>1.0</v>
      </c>
      <c r="P56" s="14" t="s">
        <v>89</v>
      </c>
      <c r="R56" t="s">
        <v>89</v>
      </c>
      <c r="S56" t="s">
        <v>130</v>
      </c>
      <c r="T56" s="14">
        <v>1.0</v>
      </c>
      <c r="U56" t="s">
        <v>91</v>
      </c>
      <c r="V56" t="s">
        <v>501</v>
      </c>
      <c r="W56" t="s">
        <v>76</v>
      </c>
      <c r="X56" s="14">
        <v>8.0</v>
      </c>
      <c r="Y56" s="14" t="s">
        <v>502</v>
      </c>
      <c r="Z56" s="14" t="s">
        <v>96</v>
      </c>
      <c r="AA56">
        <v>0.0</v>
      </c>
      <c r="AB56">
        <v>0.0</v>
      </c>
      <c r="AC56">
        <v>0.0</v>
      </c>
      <c r="AD56">
        <v>0.0</v>
      </c>
      <c r="AE56">
        <v>0.0</v>
      </c>
      <c r="AF56">
        <v>1.0</v>
      </c>
      <c r="AG56">
        <v>0.0</v>
      </c>
      <c r="AH56">
        <v>0.0</v>
      </c>
      <c r="AI56">
        <v>0.0</v>
      </c>
      <c r="AJ56">
        <v>0.0</v>
      </c>
      <c r="AK56" t="s">
        <v>97</v>
      </c>
      <c r="AL56">
        <v>10.0</v>
      </c>
      <c r="AM56">
        <v>6.0</v>
      </c>
      <c r="AN56" s="14">
        <v>20.0</v>
      </c>
      <c r="AO56" s="14" t="s">
        <v>503</v>
      </c>
      <c r="AP56" t="s">
        <v>101</v>
      </c>
      <c r="AQ56" s="14">
        <v>10.0</v>
      </c>
      <c r="AR56" s="14" t="s">
        <v>504</v>
      </c>
      <c r="AS56" s="14" t="s">
        <v>505</v>
      </c>
      <c r="AT56" s="14" t="s">
        <v>154</v>
      </c>
    </row>
    <row r="57">
      <c r="A57" s="14">
        <v>64.0</v>
      </c>
      <c r="B57">
        <v>1.0</v>
      </c>
      <c r="C57">
        <v>0.0</v>
      </c>
      <c r="D57">
        <v>0.0</v>
      </c>
      <c r="E57">
        <v>0.0</v>
      </c>
      <c r="F57">
        <v>0.0</v>
      </c>
      <c r="G57">
        <v>0.0</v>
      </c>
      <c r="H57" s="14">
        <v>34393.0</v>
      </c>
      <c r="I57" s="14">
        <v>24.0</v>
      </c>
      <c r="J57" s="14">
        <v>8.0</v>
      </c>
      <c r="K57" s="14">
        <v>20.0</v>
      </c>
      <c r="L57" s="14">
        <v>11.0</v>
      </c>
      <c r="M57" s="14">
        <v>11.0</v>
      </c>
      <c r="N57" s="14" t="s">
        <v>128</v>
      </c>
      <c r="O57" s="14">
        <v>1.0</v>
      </c>
      <c r="P57" s="14" t="s">
        <v>71</v>
      </c>
      <c r="R57" t="s">
        <v>71</v>
      </c>
      <c r="S57" t="s">
        <v>90</v>
      </c>
      <c r="T57" s="14">
        <v>1.0</v>
      </c>
      <c r="U57" t="s">
        <v>35</v>
      </c>
      <c r="V57" t="s">
        <v>111</v>
      </c>
      <c r="W57" t="s">
        <v>123</v>
      </c>
      <c r="X57" s="14">
        <v>1.0</v>
      </c>
      <c r="Y57" s="14" t="s">
        <v>506</v>
      </c>
      <c r="Z57" s="14" t="s">
        <v>464</v>
      </c>
      <c r="AA57">
        <v>0.0</v>
      </c>
      <c r="AB57">
        <v>0.0</v>
      </c>
      <c r="AC57">
        <v>0.0</v>
      </c>
      <c r="AD57">
        <v>1.0</v>
      </c>
      <c r="AE57">
        <v>0.0</v>
      </c>
      <c r="AF57">
        <v>0.0</v>
      </c>
      <c r="AG57">
        <v>0.0</v>
      </c>
      <c r="AH57">
        <v>0.0</v>
      </c>
      <c r="AI57">
        <v>0.0</v>
      </c>
      <c r="AJ57">
        <v>0.0</v>
      </c>
      <c r="AK57" t="s">
        <v>79</v>
      </c>
      <c r="AL57">
        <v>5.0</v>
      </c>
      <c r="AM57">
        <v>5.0</v>
      </c>
      <c r="AN57" s="14">
        <v>100.0</v>
      </c>
      <c r="AO57" s="14" t="s">
        <v>509</v>
      </c>
      <c r="AP57" t="s">
        <v>101</v>
      </c>
      <c r="AQ57" s="14">
        <v>10.0</v>
      </c>
      <c r="AR57" s="14" t="s">
        <v>510</v>
      </c>
      <c r="AS57" s="14" t="s">
        <v>512</v>
      </c>
      <c r="AT57" s="14" t="s">
        <v>202</v>
      </c>
    </row>
    <row r="58">
      <c r="A58" s="14">
        <v>65.0</v>
      </c>
      <c r="B58">
        <v>1.0</v>
      </c>
      <c r="C58">
        <v>0.0</v>
      </c>
      <c r="D58">
        <v>0.0</v>
      </c>
      <c r="E58">
        <v>1.0</v>
      </c>
      <c r="F58">
        <v>1.0</v>
      </c>
      <c r="G58">
        <v>0.0</v>
      </c>
      <c r="H58" s="14">
        <v>30275.0</v>
      </c>
      <c r="I58" s="14">
        <v>35.0</v>
      </c>
      <c r="J58" s="14">
        <v>7.0</v>
      </c>
      <c r="K58" s="14">
        <v>45.0</v>
      </c>
      <c r="L58" s="14">
        <v>12.0</v>
      </c>
      <c r="M58" s="14">
        <v>30.0</v>
      </c>
      <c r="N58" s="14" t="s">
        <v>128</v>
      </c>
      <c r="O58" s="14">
        <v>1.0</v>
      </c>
      <c r="P58" s="14" t="s">
        <v>89</v>
      </c>
      <c r="R58" t="s">
        <v>89</v>
      </c>
      <c r="S58" t="s">
        <v>135</v>
      </c>
      <c r="T58" s="14">
        <v>1.0</v>
      </c>
      <c r="U58" t="s">
        <v>515</v>
      </c>
      <c r="V58" t="s">
        <v>111</v>
      </c>
      <c r="W58" t="s">
        <v>123</v>
      </c>
      <c r="X58" s="14">
        <v>10.0</v>
      </c>
      <c r="Y58" s="14" t="s">
        <v>516</v>
      </c>
      <c r="Z58" s="14" t="s">
        <v>96</v>
      </c>
      <c r="AA58">
        <v>0.0</v>
      </c>
      <c r="AB58">
        <v>0.0</v>
      </c>
      <c r="AC58">
        <v>0.0</v>
      </c>
      <c r="AD58">
        <v>0.0</v>
      </c>
      <c r="AE58">
        <v>0.0</v>
      </c>
      <c r="AF58">
        <v>1.0</v>
      </c>
      <c r="AG58">
        <v>0.0</v>
      </c>
      <c r="AH58">
        <v>0.0</v>
      </c>
      <c r="AI58">
        <v>0.0</v>
      </c>
      <c r="AJ58">
        <v>0.0</v>
      </c>
      <c r="AK58" t="s">
        <v>97</v>
      </c>
      <c r="AL58">
        <v>6.0</v>
      </c>
      <c r="AM58">
        <v>2.0</v>
      </c>
      <c r="AN58" s="14">
        <v>2.0</v>
      </c>
      <c r="AO58" s="14" t="s">
        <v>518</v>
      </c>
      <c r="AP58" t="s">
        <v>101</v>
      </c>
      <c r="AQ58" s="14">
        <v>10.0</v>
      </c>
      <c r="AR58" s="14" t="s">
        <v>520</v>
      </c>
      <c r="AS58" s="14" t="s">
        <v>521</v>
      </c>
    </row>
    <row r="59">
      <c r="A59" s="14">
        <v>66.0</v>
      </c>
      <c r="B59">
        <v>1.0</v>
      </c>
      <c r="C59">
        <v>0.0</v>
      </c>
      <c r="D59">
        <v>0.0</v>
      </c>
      <c r="E59">
        <v>0.0</v>
      </c>
      <c r="F59">
        <v>1.0</v>
      </c>
      <c r="G59">
        <v>0.0</v>
      </c>
      <c r="H59" s="14">
        <v>31012.0</v>
      </c>
      <c r="I59" s="14">
        <v>33.0</v>
      </c>
      <c r="J59" s="14">
        <v>8.0</v>
      </c>
      <c r="K59" s="14">
        <v>0.0</v>
      </c>
      <c r="L59" s="14">
        <v>9.0</v>
      </c>
      <c r="M59" s="14">
        <v>12.0</v>
      </c>
      <c r="N59" s="14" t="s">
        <v>120</v>
      </c>
      <c r="O59" s="14">
        <v>1.0</v>
      </c>
      <c r="P59" s="14" t="s">
        <v>129</v>
      </c>
      <c r="R59" t="s">
        <v>129</v>
      </c>
      <c r="S59" t="s">
        <v>135</v>
      </c>
      <c r="T59" s="14">
        <v>1.0</v>
      </c>
      <c r="U59" t="s">
        <v>524</v>
      </c>
      <c r="V59" t="s">
        <v>525</v>
      </c>
      <c r="W59" t="s">
        <v>123</v>
      </c>
      <c r="X59" s="14">
        <v>10.0</v>
      </c>
      <c r="Y59" s="14" t="s">
        <v>526</v>
      </c>
      <c r="Z59" s="14" t="s">
        <v>78</v>
      </c>
      <c r="AA59">
        <v>0.0</v>
      </c>
      <c r="AB59">
        <v>0.0</v>
      </c>
      <c r="AC59">
        <v>1.0</v>
      </c>
      <c r="AD59">
        <v>0.0</v>
      </c>
      <c r="AE59">
        <v>0.0</v>
      </c>
      <c r="AF59">
        <v>0.0</v>
      </c>
      <c r="AG59">
        <v>0.0</v>
      </c>
      <c r="AH59">
        <v>0.0</v>
      </c>
      <c r="AI59">
        <v>0.0</v>
      </c>
      <c r="AJ59">
        <v>0.0</v>
      </c>
      <c r="AK59" t="s">
        <v>97</v>
      </c>
      <c r="AL59">
        <v>20.0</v>
      </c>
      <c r="AM59">
        <v>2.0</v>
      </c>
      <c r="AN59" s="14">
        <v>48.0</v>
      </c>
      <c r="AO59" s="14" t="s">
        <v>527</v>
      </c>
      <c r="AP59" t="s">
        <v>528</v>
      </c>
      <c r="AQ59" s="14">
        <v>10.0</v>
      </c>
      <c r="AR59" s="14" t="s">
        <v>529</v>
      </c>
      <c r="AS59" s="14" t="s">
        <v>530</v>
      </c>
    </row>
    <row r="60">
      <c r="A60" s="14">
        <v>67.0</v>
      </c>
      <c r="B60">
        <v>1.0</v>
      </c>
      <c r="C60">
        <v>1.0</v>
      </c>
      <c r="D60">
        <v>0.0</v>
      </c>
      <c r="E60">
        <v>0.0</v>
      </c>
      <c r="F60">
        <v>1.0</v>
      </c>
      <c r="G60">
        <v>0.0</v>
      </c>
      <c r="H60" s="14">
        <v>31954.0</v>
      </c>
      <c r="I60" s="14">
        <v>31.0</v>
      </c>
      <c r="J60" s="14">
        <v>8.0</v>
      </c>
      <c r="K60" s="14">
        <v>40.0</v>
      </c>
      <c r="L60" s="14">
        <v>12.0</v>
      </c>
      <c r="M60" s="14">
        <v>6.0</v>
      </c>
      <c r="N60" s="14" t="s">
        <v>167</v>
      </c>
      <c r="O60" s="14">
        <v>0.0</v>
      </c>
      <c r="P60" s="14" t="s">
        <v>89</v>
      </c>
      <c r="R60" t="s">
        <v>89</v>
      </c>
      <c r="S60" t="s">
        <v>72</v>
      </c>
      <c r="T60" s="14">
        <v>1.0</v>
      </c>
      <c r="U60" t="s">
        <v>35</v>
      </c>
      <c r="V60" t="s">
        <v>111</v>
      </c>
      <c r="W60" t="s">
        <v>531</v>
      </c>
      <c r="X60" s="14">
        <v>2.0</v>
      </c>
      <c r="Y60" s="14" t="s">
        <v>532</v>
      </c>
      <c r="Z60" s="14" t="s">
        <v>114</v>
      </c>
      <c r="AA60">
        <v>0.0</v>
      </c>
      <c r="AB60">
        <v>0.0</v>
      </c>
      <c r="AC60">
        <v>0.0</v>
      </c>
      <c r="AD60">
        <v>1.0</v>
      </c>
      <c r="AE60">
        <v>0.0</v>
      </c>
      <c r="AF60">
        <v>0.0</v>
      </c>
      <c r="AG60">
        <v>0.0</v>
      </c>
      <c r="AH60">
        <v>0.0</v>
      </c>
      <c r="AI60">
        <v>0.0</v>
      </c>
      <c r="AJ60">
        <v>0.0</v>
      </c>
      <c r="AK60" t="s">
        <v>97</v>
      </c>
      <c r="AL60">
        <v>6.0</v>
      </c>
      <c r="AM60">
        <v>10.0</v>
      </c>
      <c r="AN60" s="14">
        <v>240.0</v>
      </c>
      <c r="AO60" s="14" t="s">
        <v>533</v>
      </c>
      <c r="AP60" t="s">
        <v>84</v>
      </c>
      <c r="AQ60" s="14">
        <v>7.0</v>
      </c>
      <c r="AR60" s="14" t="s">
        <v>534</v>
      </c>
      <c r="AS60" s="14" t="s">
        <v>535</v>
      </c>
      <c r="AT60" s="14" t="s">
        <v>536</v>
      </c>
    </row>
    <row r="61">
      <c r="A61" s="14">
        <v>68.0</v>
      </c>
      <c r="B61">
        <v>0.0</v>
      </c>
      <c r="C61">
        <v>1.0</v>
      </c>
      <c r="D61">
        <v>0.0</v>
      </c>
      <c r="E61">
        <v>0.0</v>
      </c>
      <c r="F61">
        <v>0.0</v>
      </c>
      <c r="G61">
        <v>0.0</v>
      </c>
      <c r="H61" s="14">
        <v>30413.0</v>
      </c>
      <c r="I61" s="14">
        <v>35.0</v>
      </c>
      <c r="J61" s="14">
        <v>8.0</v>
      </c>
      <c r="K61" s="14">
        <v>50.0</v>
      </c>
      <c r="L61" s="14">
        <v>2.0</v>
      </c>
      <c r="M61" s="14">
        <v>3.0</v>
      </c>
      <c r="N61" s="14" t="s">
        <v>327</v>
      </c>
      <c r="O61" s="14">
        <v>1.0</v>
      </c>
      <c r="P61" s="14" t="s">
        <v>129</v>
      </c>
      <c r="R61" t="s">
        <v>129</v>
      </c>
      <c r="S61" t="s">
        <v>135</v>
      </c>
      <c r="T61" s="14">
        <v>1.0</v>
      </c>
      <c r="U61" t="s">
        <v>74</v>
      </c>
      <c r="V61" t="s">
        <v>122</v>
      </c>
      <c r="W61" t="s">
        <v>228</v>
      </c>
      <c r="X61" s="14">
        <v>11.0</v>
      </c>
      <c r="Y61" s="14" t="s">
        <v>537</v>
      </c>
      <c r="Z61" s="14" t="s">
        <v>114</v>
      </c>
      <c r="AA61">
        <v>0.0</v>
      </c>
      <c r="AB61">
        <v>0.0</v>
      </c>
      <c r="AC61">
        <v>0.0</v>
      </c>
      <c r="AD61">
        <v>0.0</v>
      </c>
      <c r="AE61">
        <v>0.0</v>
      </c>
      <c r="AF61">
        <v>1.0</v>
      </c>
      <c r="AG61">
        <v>0.0</v>
      </c>
      <c r="AH61">
        <v>0.0</v>
      </c>
      <c r="AI61">
        <v>0.0</v>
      </c>
      <c r="AJ61">
        <v>0.0</v>
      </c>
      <c r="AK61" t="s">
        <v>79</v>
      </c>
      <c r="AL61">
        <v>8.0</v>
      </c>
      <c r="AM61">
        <v>2.0</v>
      </c>
      <c r="AN61" s="14">
        <v>2.0</v>
      </c>
      <c r="AO61" s="14" t="s">
        <v>538</v>
      </c>
      <c r="AP61" t="s">
        <v>101</v>
      </c>
      <c r="AQ61" s="14">
        <v>9.0</v>
      </c>
      <c r="AR61" s="14" t="s">
        <v>539</v>
      </c>
      <c r="AS61" s="14" t="s">
        <v>540</v>
      </c>
      <c r="AT61" s="14" t="s">
        <v>541</v>
      </c>
    </row>
    <row r="62" hidden="1">
      <c r="A62" s="14">
        <v>69.0</v>
      </c>
      <c r="B62">
        <v>0.0</v>
      </c>
      <c r="C62">
        <v>1.0</v>
      </c>
      <c r="D62">
        <v>0.0</v>
      </c>
      <c r="E62">
        <v>0.0</v>
      </c>
      <c r="F62">
        <v>1.0</v>
      </c>
      <c r="G62">
        <v>0.0</v>
      </c>
      <c r="H62" s="14">
        <v>42956.0</v>
      </c>
      <c r="I62" s="14">
        <v>1.0</v>
      </c>
      <c r="J62" s="14">
        <v>7.0</v>
      </c>
      <c r="K62" s="14">
        <v>0.0</v>
      </c>
      <c r="L62" s="14">
        <v>5.0</v>
      </c>
      <c r="M62" s="14">
        <v>5.0</v>
      </c>
      <c r="N62" s="14" t="s">
        <v>167</v>
      </c>
      <c r="O62" s="14">
        <v>1.0</v>
      </c>
      <c r="P62" s="14" t="s">
        <v>89</v>
      </c>
      <c r="R62" t="s">
        <v>89</v>
      </c>
      <c r="S62" t="s">
        <v>130</v>
      </c>
      <c r="T62" s="14">
        <v>0.0</v>
      </c>
      <c r="Z62" s="14" t="s">
        <v>78</v>
      </c>
      <c r="AA62">
        <v>0.0</v>
      </c>
      <c r="AB62">
        <v>0.0</v>
      </c>
      <c r="AC62">
        <v>0.0</v>
      </c>
      <c r="AD62">
        <v>1.0</v>
      </c>
      <c r="AE62">
        <v>0.0</v>
      </c>
      <c r="AF62">
        <v>0.0</v>
      </c>
      <c r="AG62">
        <v>0.0</v>
      </c>
      <c r="AH62">
        <v>0.0</v>
      </c>
      <c r="AI62">
        <v>0.0</v>
      </c>
      <c r="AJ62">
        <v>0.0</v>
      </c>
      <c r="AK62" t="s">
        <v>116</v>
      </c>
      <c r="AL62">
        <v>6.0</v>
      </c>
      <c r="AM62">
        <v>6.0</v>
      </c>
      <c r="AN62" s="14">
        <v>5.0</v>
      </c>
      <c r="AO62" s="14" t="s">
        <v>542</v>
      </c>
      <c r="AP62" t="s">
        <v>543</v>
      </c>
      <c r="AQ62" s="14">
        <v>9.0</v>
      </c>
      <c r="AR62" s="14" t="s">
        <v>544</v>
      </c>
      <c r="AS62" s="14" t="s">
        <v>545</v>
      </c>
      <c r="AT62" s="14" t="s">
        <v>546</v>
      </c>
    </row>
    <row r="63">
      <c r="A63" s="14">
        <v>70.0</v>
      </c>
      <c r="B63">
        <v>1.0</v>
      </c>
      <c r="C63">
        <v>1.0</v>
      </c>
      <c r="D63">
        <v>1.0</v>
      </c>
      <c r="E63">
        <v>1.0</v>
      </c>
      <c r="F63">
        <v>1.0</v>
      </c>
      <c r="G63">
        <v>0.0</v>
      </c>
      <c r="H63" s="14">
        <v>34861.0</v>
      </c>
      <c r="I63" s="14">
        <v>23.0</v>
      </c>
      <c r="J63" s="14">
        <v>7.0</v>
      </c>
      <c r="K63" s="14">
        <v>40.0</v>
      </c>
      <c r="L63" s="14">
        <v>56.0</v>
      </c>
      <c r="M63" s="14">
        <v>3.0</v>
      </c>
      <c r="N63" s="14" t="s">
        <v>327</v>
      </c>
      <c r="O63" s="14">
        <v>0.0</v>
      </c>
      <c r="P63" s="14" t="s">
        <v>108</v>
      </c>
      <c r="R63" t="s">
        <v>108</v>
      </c>
      <c r="S63" t="s">
        <v>135</v>
      </c>
      <c r="T63" s="14">
        <v>1.0</v>
      </c>
      <c r="U63" t="s">
        <v>11</v>
      </c>
      <c r="V63" t="s">
        <v>147</v>
      </c>
      <c r="W63" t="s">
        <v>123</v>
      </c>
      <c r="X63" s="14">
        <v>3.0</v>
      </c>
      <c r="Y63" s="14" t="s">
        <v>547</v>
      </c>
      <c r="Z63" s="14" t="s">
        <v>464</v>
      </c>
      <c r="AA63">
        <v>1.0</v>
      </c>
      <c r="AB63">
        <v>0.0</v>
      </c>
      <c r="AC63">
        <v>0.0</v>
      </c>
      <c r="AD63">
        <v>0.0</v>
      </c>
      <c r="AE63">
        <v>0.0</v>
      </c>
      <c r="AF63">
        <v>1.0</v>
      </c>
      <c r="AG63">
        <v>0.0</v>
      </c>
      <c r="AH63">
        <v>0.0</v>
      </c>
      <c r="AI63">
        <v>0.0</v>
      </c>
      <c r="AJ63">
        <v>1.0</v>
      </c>
      <c r="AK63" t="s">
        <v>237</v>
      </c>
      <c r="AL63">
        <v>6.0</v>
      </c>
      <c r="AM63">
        <v>10.0</v>
      </c>
      <c r="AN63" s="14">
        <v>40.0</v>
      </c>
      <c r="AO63" s="14" t="s">
        <v>549</v>
      </c>
      <c r="AP63" t="s">
        <v>101</v>
      </c>
      <c r="AQ63" s="14">
        <v>10.0</v>
      </c>
      <c r="AR63" s="14" t="s">
        <v>550</v>
      </c>
      <c r="AS63" s="14" t="s">
        <v>551</v>
      </c>
    </row>
    <row r="64">
      <c r="A64" s="14">
        <v>71.0</v>
      </c>
      <c r="B64">
        <v>0.0</v>
      </c>
      <c r="C64">
        <v>0.0</v>
      </c>
      <c r="D64">
        <v>0.0</v>
      </c>
      <c r="E64">
        <v>0.0</v>
      </c>
      <c r="F64">
        <v>1.0</v>
      </c>
      <c r="G64">
        <v>0.0</v>
      </c>
      <c r="H64" s="14">
        <v>31700.0</v>
      </c>
      <c r="I64" s="14">
        <v>31.0</v>
      </c>
      <c r="J64" s="14">
        <v>8.0</v>
      </c>
      <c r="K64" s="14">
        <v>30.0</v>
      </c>
      <c r="L64" s="14">
        <v>8.0</v>
      </c>
      <c r="M64" s="14">
        <v>5.0</v>
      </c>
      <c r="N64" s="14" t="s">
        <v>405</v>
      </c>
      <c r="O64" s="14">
        <v>0.0</v>
      </c>
      <c r="P64" s="14" t="s">
        <v>71</v>
      </c>
      <c r="R64" t="s">
        <v>71</v>
      </c>
      <c r="S64" t="s">
        <v>90</v>
      </c>
      <c r="T64" s="14">
        <v>1.0</v>
      </c>
      <c r="U64" t="s">
        <v>74</v>
      </c>
      <c r="V64" t="s">
        <v>75</v>
      </c>
      <c r="W64" t="s">
        <v>322</v>
      </c>
      <c r="X64" s="14">
        <v>7.0</v>
      </c>
      <c r="Z64" s="14" t="s">
        <v>114</v>
      </c>
      <c r="AA64">
        <v>0.0</v>
      </c>
      <c r="AB64">
        <v>0.0</v>
      </c>
      <c r="AC64">
        <v>0.0</v>
      </c>
      <c r="AD64">
        <v>0.0</v>
      </c>
      <c r="AE64">
        <v>0.0</v>
      </c>
      <c r="AF64">
        <v>1.0</v>
      </c>
      <c r="AG64">
        <v>0.0</v>
      </c>
      <c r="AH64">
        <v>0.0</v>
      </c>
      <c r="AI64">
        <v>0.0</v>
      </c>
      <c r="AJ64">
        <v>0.0</v>
      </c>
      <c r="AK64" t="s">
        <v>97</v>
      </c>
      <c r="AL64">
        <v>6.0</v>
      </c>
      <c r="AM64">
        <v>3.0</v>
      </c>
      <c r="AN64" s="14">
        <v>10.0</v>
      </c>
      <c r="AO64" s="14" t="s">
        <v>552</v>
      </c>
      <c r="AP64" t="s">
        <v>553</v>
      </c>
      <c r="AQ64" s="14">
        <v>10.0</v>
      </c>
      <c r="AR64" s="14" t="s">
        <v>554</v>
      </c>
      <c r="AS64" s="14" t="s">
        <v>555</v>
      </c>
      <c r="AT64" s="14" t="s">
        <v>154</v>
      </c>
    </row>
    <row r="65">
      <c r="A65" s="14">
        <v>72.0</v>
      </c>
      <c r="B65">
        <v>1.0</v>
      </c>
      <c r="C65">
        <v>0.0</v>
      </c>
      <c r="D65">
        <v>0.0</v>
      </c>
      <c r="E65">
        <v>0.0</v>
      </c>
      <c r="F65">
        <v>0.0</v>
      </c>
      <c r="G65">
        <v>0.0</v>
      </c>
      <c r="H65" s="14">
        <v>28495.0</v>
      </c>
      <c r="I65" s="14">
        <v>40.0</v>
      </c>
      <c r="J65" s="14">
        <v>7.0</v>
      </c>
      <c r="K65" s="14">
        <v>65.0</v>
      </c>
      <c r="L65" s="14">
        <v>12.0</v>
      </c>
      <c r="M65" s="14">
        <v>6.0</v>
      </c>
      <c r="N65" s="14" t="s">
        <v>192</v>
      </c>
      <c r="O65" s="14">
        <v>0.0</v>
      </c>
      <c r="P65" s="14" t="s">
        <v>89</v>
      </c>
      <c r="R65" t="s">
        <v>89</v>
      </c>
      <c r="S65" t="s">
        <v>130</v>
      </c>
      <c r="T65" s="14">
        <v>1.0</v>
      </c>
      <c r="U65" t="s">
        <v>315</v>
      </c>
      <c r="V65" t="s">
        <v>556</v>
      </c>
      <c r="W65" t="s">
        <v>123</v>
      </c>
      <c r="X65" s="14">
        <v>16.0</v>
      </c>
      <c r="Y65" s="14" t="s">
        <v>557</v>
      </c>
      <c r="Z65" s="14" t="s">
        <v>114</v>
      </c>
      <c r="AA65">
        <v>0.0</v>
      </c>
      <c r="AB65">
        <v>0.0</v>
      </c>
      <c r="AC65">
        <v>0.0</v>
      </c>
      <c r="AD65">
        <v>0.0</v>
      </c>
      <c r="AE65">
        <v>1.0</v>
      </c>
      <c r="AF65">
        <v>0.0</v>
      </c>
      <c r="AG65">
        <v>0.0</v>
      </c>
      <c r="AH65">
        <v>0.0</v>
      </c>
      <c r="AI65">
        <v>0.0</v>
      </c>
      <c r="AJ65">
        <v>0.0</v>
      </c>
      <c r="AK65" t="s">
        <v>79</v>
      </c>
      <c r="AL65">
        <v>4.0</v>
      </c>
      <c r="AM65">
        <v>1.0</v>
      </c>
      <c r="AN65" s="14">
        <v>4.0</v>
      </c>
      <c r="AO65" s="14" t="s">
        <v>558</v>
      </c>
      <c r="AP65" t="s">
        <v>101</v>
      </c>
      <c r="AQ65" s="14">
        <v>8.0</v>
      </c>
      <c r="AR65" s="14" t="s">
        <v>559</v>
      </c>
      <c r="AS65" s="14" t="s">
        <v>560</v>
      </c>
      <c r="AT65" s="14" t="s">
        <v>561</v>
      </c>
    </row>
    <row r="66">
      <c r="A66" s="14">
        <v>73.0</v>
      </c>
      <c r="B66">
        <v>1.0</v>
      </c>
      <c r="C66">
        <v>1.0</v>
      </c>
      <c r="D66">
        <v>0.0</v>
      </c>
      <c r="E66">
        <v>1.0</v>
      </c>
      <c r="F66">
        <v>1.0</v>
      </c>
      <c r="G66">
        <v>0.0</v>
      </c>
      <c r="H66" s="14">
        <v>34298.0</v>
      </c>
      <c r="I66" s="14">
        <v>24.0</v>
      </c>
      <c r="J66" s="14">
        <v>7.0</v>
      </c>
      <c r="K66" s="14">
        <v>60.0</v>
      </c>
      <c r="L66" s="14">
        <v>10.0</v>
      </c>
      <c r="M66" s="14">
        <v>5.0</v>
      </c>
      <c r="N66" s="14" t="s">
        <v>437</v>
      </c>
      <c r="O66" s="14">
        <v>1.0</v>
      </c>
      <c r="P66" s="14" t="s">
        <v>89</v>
      </c>
      <c r="R66" t="s">
        <v>89</v>
      </c>
      <c r="S66" t="s">
        <v>90</v>
      </c>
      <c r="T66" s="14">
        <v>1.0</v>
      </c>
      <c r="U66" t="s">
        <v>206</v>
      </c>
      <c r="V66" t="s">
        <v>111</v>
      </c>
      <c r="W66" t="s">
        <v>412</v>
      </c>
      <c r="X66" s="14">
        <v>1.0</v>
      </c>
      <c r="Y66" s="14" t="s">
        <v>562</v>
      </c>
      <c r="Z66" s="14" t="s">
        <v>78</v>
      </c>
      <c r="AA66">
        <v>0.0</v>
      </c>
      <c r="AB66">
        <v>0.0</v>
      </c>
      <c r="AC66">
        <v>0.0</v>
      </c>
      <c r="AD66">
        <v>0.0</v>
      </c>
      <c r="AE66">
        <v>1.0</v>
      </c>
      <c r="AF66">
        <v>0.0</v>
      </c>
      <c r="AG66">
        <v>0.0</v>
      </c>
      <c r="AH66">
        <v>0.0</v>
      </c>
      <c r="AI66">
        <v>0.0</v>
      </c>
      <c r="AJ66">
        <v>0.0</v>
      </c>
      <c r="AK66" t="s">
        <v>237</v>
      </c>
      <c r="AL66">
        <v>2.0</v>
      </c>
      <c r="AM66">
        <v>4.0</v>
      </c>
      <c r="AN66" s="14">
        <v>72.0</v>
      </c>
      <c r="AO66" s="14" t="s">
        <v>563</v>
      </c>
      <c r="AP66" t="s">
        <v>292</v>
      </c>
      <c r="AQ66" s="14">
        <v>10.0</v>
      </c>
      <c r="AR66" s="14" t="s">
        <v>564</v>
      </c>
      <c r="AS66" s="14" t="s">
        <v>565</v>
      </c>
      <c r="AT66" s="14" t="s">
        <v>566</v>
      </c>
    </row>
    <row r="67">
      <c r="A67" s="14">
        <v>74.0</v>
      </c>
      <c r="B67">
        <v>1.0</v>
      </c>
      <c r="C67">
        <v>0.0</v>
      </c>
      <c r="D67">
        <v>0.0</v>
      </c>
      <c r="E67">
        <v>1.0</v>
      </c>
      <c r="F67">
        <v>1.0</v>
      </c>
      <c r="G67">
        <v>0.0</v>
      </c>
      <c r="H67" s="14">
        <v>33311.0</v>
      </c>
      <c r="I67" s="14">
        <v>27.0</v>
      </c>
      <c r="J67" s="14">
        <v>6.0</v>
      </c>
      <c r="K67" s="14">
        <v>0.0</v>
      </c>
      <c r="L67" s="14">
        <v>6.0</v>
      </c>
      <c r="M67" s="14">
        <v>5.0</v>
      </c>
      <c r="N67" s="14" t="s">
        <v>87</v>
      </c>
      <c r="O67" s="14">
        <v>0.0</v>
      </c>
      <c r="P67" s="14" t="s">
        <v>71</v>
      </c>
      <c r="R67" t="s">
        <v>71</v>
      </c>
      <c r="S67" t="s">
        <v>135</v>
      </c>
      <c r="T67" s="14">
        <v>1.0</v>
      </c>
      <c r="U67" t="s">
        <v>315</v>
      </c>
      <c r="V67" t="s">
        <v>111</v>
      </c>
      <c r="W67" t="s">
        <v>123</v>
      </c>
      <c r="X67" s="14">
        <v>3.0</v>
      </c>
      <c r="Y67" s="14" t="s">
        <v>567</v>
      </c>
      <c r="Z67" s="14" t="s">
        <v>78</v>
      </c>
      <c r="AA67">
        <v>0.0</v>
      </c>
      <c r="AB67">
        <v>0.0</v>
      </c>
      <c r="AC67">
        <v>0.0</v>
      </c>
      <c r="AD67">
        <v>1.0</v>
      </c>
      <c r="AE67">
        <v>0.0</v>
      </c>
      <c r="AF67">
        <v>0.0</v>
      </c>
      <c r="AG67">
        <v>0.0</v>
      </c>
      <c r="AH67">
        <v>0.0</v>
      </c>
      <c r="AI67">
        <v>0.0</v>
      </c>
      <c r="AJ67">
        <v>0.0</v>
      </c>
      <c r="AK67" t="s">
        <v>97</v>
      </c>
      <c r="AL67">
        <v>3.0</v>
      </c>
      <c r="AM67">
        <v>3.0</v>
      </c>
      <c r="AN67" s="14">
        <v>30.0</v>
      </c>
      <c r="AO67" s="14" t="s">
        <v>568</v>
      </c>
      <c r="AP67" t="s">
        <v>101</v>
      </c>
      <c r="AQ67" s="14">
        <v>8.0</v>
      </c>
      <c r="AR67" s="14" t="s">
        <v>569</v>
      </c>
      <c r="AS67" s="14" t="s">
        <v>570</v>
      </c>
    </row>
    <row r="68">
      <c r="A68" s="14">
        <v>75.0</v>
      </c>
      <c r="B68">
        <v>0.0</v>
      </c>
      <c r="C68">
        <v>1.0</v>
      </c>
      <c r="D68">
        <v>0.0</v>
      </c>
      <c r="E68">
        <v>0.0</v>
      </c>
      <c r="F68">
        <v>0.0</v>
      </c>
      <c r="G68">
        <v>0.0</v>
      </c>
      <c r="H68" s="14">
        <v>25492.0</v>
      </c>
      <c r="I68" s="14">
        <v>48.0</v>
      </c>
      <c r="J68" s="14">
        <v>6.0</v>
      </c>
      <c r="K68" s="14">
        <v>10.0</v>
      </c>
      <c r="L68" s="14">
        <v>8.0</v>
      </c>
      <c r="M68" s="14">
        <v>100.0</v>
      </c>
      <c r="N68" s="14" t="s">
        <v>327</v>
      </c>
      <c r="O68" s="14">
        <v>0.0</v>
      </c>
      <c r="P68" s="14" t="s">
        <v>108</v>
      </c>
      <c r="R68" t="s">
        <v>108</v>
      </c>
      <c r="S68" t="s">
        <v>135</v>
      </c>
      <c r="T68" s="14">
        <v>1.0</v>
      </c>
      <c r="U68" t="s">
        <v>110</v>
      </c>
      <c r="V68" t="s">
        <v>173</v>
      </c>
      <c r="W68" t="s">
        <v>148</v>
      </c>
      <c r="X68" s="14">
        <v>15.0</v>
      </c>
      <c r="Y68" s="14" t="s">
        <v>571</v>
      </c>
      <c r="Z68" s="14" t="s">
        <v>114</v>
      </c>
      <c r="AA68">
        <v>0.0</v>
      </c>
      <c r="AB68">
        <v>1.0</v>
      </c>
      <c r="AC68">
        <v>0.0</v>
      </c>
      <c r="AD68">
        <v>0.0</v>
      </c>
      <c r="AE68">
        <v>0.0</v>
      </c>
      <c r="AF68">
        <v>0.0</v>
      </c>
      <c r="AG68">
        <v>0.0</v>
      </c>
      <c r="AH68">
        <v>0.0</v>
      </c>
      <c r="AI68">
        <v>0.0</v>
      </c>
      <c r="AJ68">
        <v>0.0</v>
      </c>
      <c r="AK68" t="s">
        <v>97</v>
      </c>
      <c r="AL68">
        <v>15.0</v>
      </c>
      <c r="AM68">
        <v>15.0</v>
      </c>
      <c r="AN68" s="14">
        <v>15.0</v>
      </c>
      <c r="AO68" s="14" t="s">
        <v>572</v>
      </c>
      <c r="AP68" t="s">
        <v>101</v>
      </c>
      <c r="AQ68" s="14">
        <v>9.0</v>
      </c>
      <c r="AR68" s="14" t="s">
        <v>573</v>
      </c>
      <c r="AS68" s="14" t="s">
        <v>574</v>
      </c>
      <c r="AT68" s="14" t="s">
        <v>575</v>
      </c>
    </row>
    <row r="69" hidden="1">
      <c r="A69" s="14">
        <v>76.0</v>
      </c>
      <c r="B69">
        <v>1.0</v>
      </c>
      <c r="C69">
        <v>1.0</v>
      </c>
      <c r="D69">
        <v>0.0</v>
      </c>
      <c r="E69">
        <v>0.0</v>
      </c>
      <c r="F69">
        <v>1.0</v>
      </c>
      <c r="G69">
        <v>0.0</v>
      </c>
      <c r="I69" s="14"/>
      <c r="J69" s="14">
        <v>7.0</v>
      </c>
      <c r="K69" s="14">
        <v>120.0</v>
      </c>
      <c r="L69" s="14">
        <v>8.0</v>
      </c>
      <c r="M69" s="14">
        <v>10.0</v>
      </c>
      <c r="N69" s="14" t="s">
        <v>128</v>
      </c>
      <c r="O69" s="14">
        <v>0.0</v>
      </c>
      <c r="Q69" s="14" t="s">
        <v>576</v>
      </c>
      <c r="R69" t="s">
        <v>576</v>
      </c>
      <c r="S69" t="s">
        <v>130</v>
      </c>
      <c r="T69" s="14">
        <v>1.0</v>
      </c>
      <c r="U69" t="s">
        <v>577</v>
      </c>
      <c r="V69" t="s">
        <v>207</v>
      </c>
      <c r="W69" t="s">
        <v>578</v>
      </c>
      <c r="X69" s="14">
        <v>15.0</v>
      </c>
      <c r="Z69" s="14" t="s">
        <v>114</v>
      </c>
      <c r="AA69">
        <v>0.0</v>
      </c>
      <c r="AB69">
        <v>0.0</v>
      </c>
      <c r="AC69">
        <v>0.0</v>
      </c>
      <c r="AD69">
        <v>1.0</v>
      </c>
      <c r="AE69">
        <v>1.0</v>
      </c>
      <c r="AF69">
        <v>0.0</v>
      </c>
      <c r="AG69">
        <v>0.0</v>
      </c>
      <c r="AH69">
        <v>0.0</v>
      </c>
      <c r="AI69">
        <v>0.0</v>
      </c>
      <c r="AJ69">
        <v>0.0</v>
      </c>
      <c r="AK69" t="s">
        <v>116</v>
      </c>
      <c r="AL69">
        <v>10.0</v>
      </c>
      <c r="AM69">
        <v>5.0</v>
      </c>
      <c r="AN69" s="14">
        <v>10.0</v>
      </c>
      <c r="AO69" s="14" t="s">
        <v>579</v>
      </c>
      <c r="AP69" t="s">
        <v>101</v>
      </c>
      <c r="AQ69" s="14">
        <v>10.0</v>
      </c>
      <c r="AR69" s="14" t="s">
        <v>580</v>
      </c>
      <c r="AS69" s="14" t="s">
        <v>581</v>
      </c>
      <c r="AT69" s="14" t="s">
        <v>582</v>
      </c>
    </row>
    <row r="70">
      <c r="A70" s="14">
        <v>77.0</v>
      </c>
      <c r="B70">
        <v>1.0</v>
      </c>
      <c r="C70">
        <v>0.0</v>
      </c>
      <c r="D70">
        <v>1.0</v>
      </c>
      <c r="E70">
        <v>1.0</v>
      </c>
      <c r="F70">
        <v>1.0</v>
      </c>
      <c r="G70">
        <v>0.0</v>
      </c>
      <c r="H70" s="14">
        <v>35250.0</v>
      </c>
      <c r="I70" s="14">
        <v>22.0</v>
      </c>
      <c r="J70" s="14">
        <v>7.0</v>
      </c>
      <c r="K70" s="14">
        <v>60.0</v>
      </c>
      <c r="L70" s="14">
        <v>12.0</v>
      </c>
      <c r="M70" s="14">
        <v>24.0</v>
      </c>
      <c r="N70" s="14" t="s">
        <v>192</v>
      </c>
      <c r="O70" s="14">
        <v>1.0</v>
      </c>
      <c r="P70" s="14" t="s">
        <v>71</v>
      </c>
      <c r="R70" t="s">
        <v>71</v>
      </c>
      <c r="S70" t="s">
        <v>90</v>
      </c>
      <c r="T70" s="14">
        <v>1.0</v>
      </c>
      <c r="U70" t="s">
        <v>259</v>
      </c>
      <c r="V70" t="s">
        <v>451</v>
      </c>
      <c r="W70" t="s">
        <v>123</v>
      </c>
      <c r="X70" s="14">
        <v>2.0</v>
      </c>
      <c r="Y70" s="14" t="s">
        <v>583</v>
      </c>
      <c r="Z70" s="14" t="s">
        <v>236</v>
      </c>
      <c r="AA70">
        <v>0.0</v>
      </c>
      <c r="AB70">
        <v>0.0</v>
      </c>
      <c r="AC70">
        <v>0.0</v>
      </c>
      <c r="AD70">
        <v>1.0</v>
      </c>
      <c r="AE70">
        <v>0.0</v>
      </c>
      <c r="AF70">
        <v>0.0</v>
      </c>
      <c r="AG70">
        <v>0.0</v>
      </c>
      <c r="AH70">
        <v>0.0</v>
      </c>
      <c r="AI70">
        <v>0.0</v>
      </c>
      <c r="AJ70">
        <v>0.0</v>
      </c>
      <c r="AK70" t="s">
        <v>116</v>
      </c>
      <c r="AL70">
        <v>3.0</v>
      </c>
      <c r="AM70">
        <v>5.0</v>
      </c>
      <c r="AN70" s="14">
        <v>25.0</v>
      </c>
      <c r="AO70" s="14" t="s">
        <v>584</v>
      </c>
      <c r="AP70" t="s">
        <v>101</v>
      </c>
      <c r="AQ70" s="14">
        <v>8.0</v>
      </c>
      <c r="AR70" s="14" t="s">
        <v>585</v>
      </c>
      <c r="AS70" s="14" t="s">
        <v>586</v>
      </c>
      <c r="AT70" s="14" t="s">
        <v>587</v>
      </c>
    </row>
    <row r="71">
      <c r="A71" s="14">
        <v>78.0</v>
      </c>
      <c r="B71">
        <v>1.0</v>
      </c>
      <c r="C71">
        <v>0.0</v>
      </c>
      <c r="D71">
        <v>0.0</v>
      </c>
      <c r="E71">
        <v>0.0</v>
      </c>
      <c r="F71">
        <v>0.0</v>
      </c>
      <c r="G71">
        <v>0.0</v>
      </c>
      <c r="H71" s="14">
        <v>32369.0</v>
      </c>
      <c r="I71" s="14">
        <v>30.0</v>
      </c>
      <c r="J71" s="14">
        <v>9.0</v>
      </c>
      <c r="K71" s="14">
        <v>35.0</v>
      </c>
      <c r="L71" s="14">
        <v>16.0</v>
      </c>
      <c r="M71" s="14">
        <v>6.0</v>
      </c>
      <c r="N71" s="14" t="s">
        <v>87</v>
      </c>
      <c r="O71" s="14">
        <v>1.0</v>
      </c>
      <c r="P71" s="14" t="s">
        <v>129</v>
      </c>
      <c r="R71" t="s">
        <v>129</v>
      </c>
      <c r="S71" t="s">
        <v>72</v>
      </c>
      <c r="T71" s="14">
        <v>1.0</v>
      </c>
      <c r="U71" t="s">
        <v>524</v>
      </c>
      <c r="V71" t="s">
        <v>111</v>
      </c>
      <c r="W71" t="s">
        <v>123</v>
      </c>
      <c r="X71" s="14">
        <v>2.0</v>
      </c>
      <c r="Y71" s="14" t="s">
        <v>588</v>
      </c>
      <c r="Z71" s="14" t="s">
        <v>78</v>
      </c>
      <c r="AA71">
        <v>0.0</v>
      </c>
      <c r="AB71">
        <v>0.0</v>
      </c>
      <c r="AC71">
        <v>1.0</v>
      </c>
      <c r="AD71">
        <v>0.0</v>
      </c>
      <c r="AE71">
        <v>0.0</v>
      </c>
      <c r="AF71">
        <v>0.0</v>
      </c>
      <c r="AG71">
        <v>0.0</v>
      </c>
      <c r="AH71">
        <v>1.0</v>
      </c>
      <c r="AI71">
        <v>0.0</v>
      </c>
      <c r="AJ71">
        <v>0.0</v>
      </c>
      <c r="AK71" t="s">
        <v>97</v>
      </c>
      <c r="AL71">
        <v>20.0</v>
      </c>
      <c r="AM71">
        <v>20.0</v>
      </c>
      <c r="AN71" s="14">
        <v>20.0</v>
      </c>
      <c r="AO71" s="14" t="s">
        <v>589</v>
      </c>
      <c r="AP71" t="s">
        <v>101</v>
      </c>
      <c r="AQ71" s="14">
        <v>9.0</v>
      </c>
      <c r="AR71" s="14" t="s">
        <v>590</v>
      </c>
      <c r="AS71" s="14" t="s">
        <v>591</v>
      </c>
      <c r="AT71" s="14" t="s">
        <v>592</v>
      </c>
    </row>
    <row r="72">
      <c r="A72" s="14">
        <v>79.0</v>
      </c>
      <c r="B72">
        <v>1.0</v>
      </c>
      <c r="C72">
        <v>0.0</v>
      </c>
      <c r="D72">
        <v>0.0</v>
      </c>
      <c r="E72">
        <v>0.0</v>
      </c>
      <c r="F72">
        <v>1.0</v>
      </c>
      <c r="G72">
        <v>0.0</v>
      </c>
      <c r="H72" s="14">
        <v>28335.0</v>
      </c>
      <c r="I72" s="14">
        <v>41.0</v>
      </c>
      <c r="J72" s="14">
        <v>8.0</v>
      </c>
      <c r="K72" s="14">
        <v>0.0</v>
      </c>
      <c r="L72" s="14">
        <v>8.0</v>
      </c>
      <c r="M72" s="14">
        <v>2.0</v>
      </c>
      <c r="N72" s="14" t="s">
        <v>87</v>
      </c>
      <c r="O72" s="14">
        <v>1.0</v>
      </c>
      <c r="P72" s="14" t="s">
        <v>129</v>
      </c>
      <c r="R72" t="s">
        <v>129</v>
      </c>
      <c r="S72" t="s">
        <v>593</v>
      </c>
      <c r="T72" s="14">
        <v>1.0</v>
      </c>
      <c r="U72" t="s">
        <v>11</v>
      </c>
      <c r="V72" t="s">
        <v>111</v>
      </c>
      <c r="W72" t="s">
        <v>76</v>
      </c>
      <c r="X72" s="14">
        <v>2.0</v>
      </c>
      <c r="Y72" s="14" t="s">
        <v>77</v>
      </c>
      <c r="Z72" s="14" t="s">
        <v>114</v>
      </c>
      <c r="AA72">
        <v>0.0</v>
      </c>
      <c r="AB72">
        <v>0.0</v>
      </c>
      <c r="AC72">
        <v>1.0</v>
      </c>
      <c r="AD72">
        <v>1.0</v>
      </c>
      <c r="AE72">
        <v>0.0</v>
      </c>
      <c r="AF72">
        <v>1.0</v>
      </c>
      <c r="AG72">
        <v>0.0</v>
      </c>
      <c r="AH72">
        <v>0.0</v>
      </c>
      <c r="AI72">
        <v>0.0</v>
      </c>
      <c r="AJ72">
        <v>0.0</v>
      </c>
      <c r="AK72" t="s">
        <v>97</v>
      </c>
      <c r="AL72">
        <v>3.0</v>
      </c>
      <c r="AM72">
        <v>3.0</v>
      </c>
      <c r="AN72" s="14">
        <v>10.0</v>
      </c>
      <c r="AO72" s="14" t="s">
        <v>594</v>
      </c>
      <c r="AP72" t="s">
        <v>101</v>
      </c>
      <c r="AQ72" s="14">
        <v>10.0</v>
      </c>
      <c r="AR72" s="14" t="s">
        <v>595</v>
      </c>
      <c r="AS72" s="14" t="s">
        <v>596</v>
      </c>
      <c r="AT72" s="14" t="s">
        <v>597</v>
      </c>
    </row>
    <row r="73">
      <c r="A73" s="14">
        <v>80.0</v>
      </c>
      <c r="B73">
        <v>0.0</v>
      </c>
      <c r="C73">
        <v>1.0</v>
      </c>
      <c r="D73">
        <v>1.0</v>
      </c>
      <c r="E73">
        <v>0.0</v>
      </c>
      <c r="F73">
        <v>1.0</v>
      </c>
      <c r="G73">
        <v>0.0</v>
      </c>
      <c r="H73" s="14">
        <v>33587.0</v>
      </c>
      <c r="I73" s="14">
        <v>26.0</v>
      </c>
      <c r="J73" s="14">
        <v>7.0</v>
      </c>
      <c r="K73" s="14">
        <v>10.0</v>
      </c>
      <c r="L73" s="14">
        <v>8.0</v>
      </c>
      <c r="M73" s="14">
        <v>20.0</v>
      </c>
      <c r="N73" s="14" t="s">
        <v>70</v>
      </c>
      <c r="O73" s="14">
        <v>1.0</v>
      </c>
      <c r="P73" s="14" t="s">
        <v>129</v>
      </c>
      <c r="R73" t="s">
        <v>129</v>
      </c>
      <c r="S73" t="s">
        <v>130</v>
      </c>
      <c r="T73" s="14">
        <v>0.0</v>
      </c>
      <c r="Z73" s="14" t="s">
        <v>114</v>
      </c>
      <c r="AA73">
        <v>0.0</v>
      </c>
      <c r="AB73">
        <v>0.0</v>
      </c>
      <c r="AC73">
        <v>0.0</v>
      </c>
      <c r="AD73">
        <v>1.0</v>
      </c>
      <c r="AE73">
        <v>0.0</v>
      </c>
      <c r="AF73">
        <v>0.0</v>
      </c>
      <c r="AG73">
        <v>0.0</v>
      </c>
      <c r="AH73">
        <v>0.0</v>
      </c>
      <c r="AI73">
        <v>0.0</v>
      </c>
      <c r="AJ73">
        <v>0.0</v>
      </c>
      <c r="AK73" t="s">
        <v>97</v>
      </c>
      <c r="AL73">
        <v>4.0</v>
      </c>
      <c r="AM73">
        <v>6.0</v>
      </c>
      <c r="AN73" s="14">
        <v>4.0</v>
      </c>
      <c r="AO73" s="14" t="s">
        <v>598</v>
      </c>
      <c r="AP73" t="s">
        <v>101</v>
      </c>
      <c r="AQ73" s="14">
        <v>10.0</v>
      </c>
      <c r="AR73" s="14" t="s">
        <v>599</v>
      </c>
      <c r="AS73" s="14" t="s">
        <v>600</v>
      </c>
      <c r="AT73" s="14" t="s">
        <v>202</v>
      </c>
    </row>
    <row r="74">
      <c r="A74" s="14">
        <v>81.0</v>
      </c>
      <c r="B74">
        <v>1.0</v>
      </c>
      <c r="C74">
        <v>0.0</v>
      </c>
      <c r="D74">
        <v>0.0</v>
      </c>
      <c r="E74">
        <v>0.0</v>
      </c>
      <c r="F74">
        <v>1.0</v>
      </c>
      <c r="G74">
        <v>0.0</v>
      </c>
      <c r="H74" s="14">
        <v>33128.0</v>
      </c>
      <c r="I74" s="14">
        <v>27.0</v>
      </c>
      <c r="J74" s="14">
        <v>8.0</v>
      </c>
      <c r="K74" s="14">
        <v>0.0</v>
      </c>
      <c r="L74" s="14">
        <v>10.0</v>
      </c>
      <c r="M74" s="14">
        <v>6.0</v>
      </c>
      <c r="N74" s="14" t="s">
        <v>87</v>
      </c>
      <c r="O74" s="14">
        <v>1.0</v>
      </c>
      <c r="P74" s="14" t="s">
        <v>71</v>
      </c>
      <c r="R74" t="s">
        <v>71</v>
      </c>
      <c r="S74" t="s">
        <v>135</v>
      </c>
      <c r="T74" s="14">
        <v>1.0</v>
      </c>
      <c r="U74" t="s">
        <v>213</v>
      </c>
      <c r="V74" t="s">
        <v>111</v>
      </c>
      <c r="W74" t="s">
        <v>148</v>
      </c>
      <c r="X74" s="14">
        <v>8.0</v>
      </c>
      <c r="Y74" s="14" t="s">
        <v>601</v>
      </c>
      <c r="Z74" s="14" t="s">
        <v>78</v>
      </c>
      <c r="AA74">
        <v>0.0</v>
      </c>
      <c r="AB74">
        <v>1.0</v>
      </c>
      <c r="AC74">
        <v>0.0</v>
      </c>
      <c r="AD74">
        <v>0.0</v>
      </c>
      <c r="AE74">
        <v>0.0</v>
      </c>
      <c r="AF74">
        <v>0.0</v>
      </c>
      <c r="AG74">
        <v>0.0</v>
      </c>
      <c r="AH74">
        <v>0.0</v>
      </c>
      <c r="AI74">
        <v>0.0</v>
      </c>
      <c r="AJ74">
        <v>0.0</v>
      </c>
      <c r="AK74" t="s">
        <v>97</v>
      </c>
      <c r="AL74">
        <v>20.0</v>
      </c>
      <c r="AM74">
        <v>5.0</v>
      </c>
      <c r="AN74" s="14">
        <v>48.0</v>
      </c>
      <c r="AO74" s="14" t="s">
        <v>602</v>
      </c>
      <c r="AP74" t="s">
        <v>101</v>
      </c>
      <c r="AQ74" s="14">
        <v>10.0</v>
      </c>
      <c r="AR74" s="14" t="s">
        <v>603</v>
      </c>
      <c r="AS74" s="14" t="s">
        <v>604</v>
      </c>
      <c r="AT74" s="14" t="s">
        <v>154</v>
      </c>
    </row>
    <row r="75">
      <c r="A75" s="14">
        <v>82.0</v>
      </c>
      <c r="B75">
        <v>0.0</v>
      </c>
      <c r="C75">
        <v>1.0</v>
      </c>
      <c r="D75">
        <v>1.0</v>
      </c>
      <c r="E75">
        <v>0.0</v>
      </c>
      <c r="F75">
        <v>0.0</v>
      </c>
      <c r="G75">
        <v>0.0</v>
      </c>
      <c r="H75" s="14">
        <v>32220.0</v>
      </c>
      <c r="I75" s="14">
        <v>30.0</v>
      </c>
      <c r="J75" s="14">
        <v>7.0</v>
      </c>
      <c r="K75" s="14">
        <v>30.0</v>
      </c>
      <c r="L75" s="14">
        <v>10.0</v>
      </c>
      <c r="M75" s="14">
        <v>5.0</v>
      </c>
      <c r="N75" s="14" t="s">
        <v>87</v>
      </c>
      <c r="O75" s="14">
        <v>0.0</v>
      </c>
      <c r="P75" s="14" t="s">
        <v>89</v>
      </c>
      <c r="R75" t="s">
        <v>89</v>
      </c>
      <c r="S75" t="s">
        <v>135</v>
      </c>
      <c r="T75" s="14">
        <v>1.0</v>
      </c>
      <c r="U75" t="s">
        <v>515</v>
      </c>
      <c r="V75" t="s">
        <v>147</v>
      </c>
      <c r="W75" t="s">
        <v>605</v>
      </c>
      <c r="X75" s="14">
        <v>3.0</v>
      </c>
      <c r="Y75" s="14" t="s">
        <v>606</v>
      </c>
      <c r="Z75" s="14" t="s">
        <v>96</v>
      </c>
      <c r="AA75">
        <v>0.0</v>
      </c>
      <c r="AB75">
        <v>0.0</v>
      </c>
      <c r="AC75">
        <v>0.0</v>
      </c>
      <c r="AD75">
        <v>0.0</v>
      </c>
      <c r="AE75">
        <v>1.0</v>
      </c>
      <c r="AF75">
        <v>0.0</v>
      </c>
      <c r="AG75">
        <v>0.0</v>
      </c>
      <c r="AH75">
        <v>0.0</v>
      </c>
      <c r="AI75">
        <v>0.0</v>
      </c>
      <c r="AJ75">
        <v>0.0</v>
      </c>
      <c r="AK75" t="s">
        <v>97</v>
      </c>
      <c r="AL75">
        <v>10.0</v>
      </c>
      <c r="AM75">
        <v>6.0</v>
      </c>
      <c r="AN75" s="14">
        <v>10.0</v>
      </c>
      <c r="AO75" s="14" t="s">
        <v>607</v>
      </c>
      <c r="AP75" t="s">
        <v>101</v>
      </c>
      <c r="AQ75" s="14">
        <v>10.0</v>
      </c>
      <c r="AR75" s="14" t="s">
        <v>608</v>
      </c>
      <c r="AS75" s="14" t="s">
        <v>609</v>
      </c>
      <c r="AT75" s="14" t="s">
        <v>610</v>
      </c>
    </row>
    <row r="76">
      <c r="A76" s="14">
        <v>83.0</v>
      </c>
      <c r="B76">
        <v>1.0</v>
      </c>
      <c r="C76">
        <v>0.0</v>
      </c>
      <c r="D76">
        <v>1.0</v>
      </c>
      <c r="E76">
        <v>0.0</v>
      </c>
      <c r="F76">
        <v>1.0</v>
      </c>
      <c r="G76">
        <v>0.0</v>
      </c>
      <c r="H76" s="14">
        <v>32248.0</v>
      </c>
      <c r="I76" s="14">
        <v>30.0</v>
      </c>
      <c r="J76" s="14">
        <v>7.0</v>
      </c>
      <c r="K76" s="14">
        <v>150.0</v>
      </c>
      <c r="L76" s="14">
        <v>12.0</v>
      </c>
      <c r="M76" s="14">
        <v>24.0</v>
      </c>
      <c r="N76" s="14" t="s">
        <v>291</v>
      </c>
      <c r="O76" s="14">
        <v>1.0</v>
      </c>
      <c r="P76" s="14" t="s">
        <v>491</v>
      </c>
      <c r="R76" t="s">
        <v>491</v>
      </c>
      <c r="S76" t="s">
        <v>130</v>
      </c>
      <c r="T76" s="14">
        <v>1.0</v>
      </c>
      <c r="U76" t="s">
        <v>515</v>
      </c>
      <c r="V76" t="s">
        <v>147</v>
      </c>
      <c r="W76" t="s">
        <v>611</v>
      </c>
      <c r="X76" s="14">
        <v>3.0</v>
      </c>
      <c r="Y76" s="14" t="s">
        <v>612</v>
      </c>
      <c r="Z76" s="14" t="s">
        <v>96</v>
      </c>
      <c r="AA76">
        <v>0.0</v>
      </c>
      <c r="AB76">
        <v>0.0</v>
      </c>
      <c r="AC76">
        <v>0.0</v>
      </c>
      <c r="AD76">
        <v>0.0</v>
      </c>
      <c r="AE76">
        <v>1.0</v>
      </c>
      <c r="AF76">
        <v>0.0</v>
      </c>
      <c r="AG76">
        <v>0.0</v>
      </c>
      <c r="AH76">
        <v>0.0</v>
      </c>
      <c r="AI76">
        <v>0.0</v>
      </c>
      <c r="AJ76">
        <v>0.0</v>
      </c>
      <c r="AK76" t="s">
        <v>97</v>
      </c>
      <c r="AL76">
        <v>6.0</v>
      </c>
      <c r="AM76">
        <v>6.0</v>
      </c>
      <c r="AN76" s="14">
        <v>12.0</v>
      </c>
      <c r="AO76" s="14" t="s">
        <v>613</v>
      </c>
      <c r="AP76" t="s">
        <v>101</v>
      </c>
      <c r="AQ76" s="14">
        <v>10.0</v>
      </c>
      <c r="AR76" s="14" t="s">
        <v>614</v>
      </c>
      <c r="AS76" s="14" t="s">
        <v>615</v>
      </c>
      <c r="AT76" s="14" t="s">
        <v>616</v>
      </c>
    </row>
    <row r="77">
      <c r="A77" s="14">
        <v>84.0</v>
      </c>
      <c r="B77">
        <v>1.0</v>
      </c>
      <c r="C77">
        <v>1.0</v>
      </c>
      <c r="D77">
        <v>0.0</v>
      </c>
      <c r="E77">
        <v>1.0</v>
      </c>
      <c r="F77">
        <v>1.0</v>
      </c>
      <c r="G77">
        <v>0.0</v>
      </c>
      <c r="H77" s="14">
        <v>34186.0</v>
      </c>
      <c r="I77" s="14">
        <v>25.0</v>
      </c>
      <c r="J77" s="14">
        <v>7.0</v>
      </c>
      <c r="K77" s="14">
        <v>150.0</v>
      </c>
      <c r="L77" s="14">
        <v>3.0</v>
      </c>
      <c r="M77" s="14">
        <v>4.0</v>
      </c>
      <c r="N77" s="14" t="s">
        <v>405</v>
      </c>
      <c r="O77" s="14">
        <v>1.0</v>
      </c>
      <c r="P77" s="14" t="s">
        <v>71</v>
      </c>
      <c r="R77" t="s">
        <v>71</v>
      </c>
      <c r="S77" t="s">
        <v>617</v>
      </c>
      <c r="T77" s="14">
        <v>1.0</v>
      </c>
      <c r="U77" t="s">
        <v>74</v>
      </c>
      <c r="V77" t="s">
        <v>111</v>
      </c>
      <c r="W77" t="s">
        <v>123</v>
      </c>
      <c r="X77" s="14">
        <v>2.0</v>
      </c>
      <c r="Y77" s="14" t="s">
        <v>618</v>
      </c>
      <c r="Z77" s="14" t="s">
        <v>78</v>
      </c>
      <c r="AA77">
        <v>0.0</v>
      </c>
      <c r="AB77">
        <v>0.0</v>
      </c>
      <c r="AC77">
        <v>0.0</v>
      </c>
      <c r="AD77">
        <v>0.0</v>
      </c>
      <c r="AE77">
        <v>1.0</v>
      </c>
      <c r="AF77">
        <v>0.0</v>
      </c>
      <c r="AG77">
        <v>0.0</v>
      </c>
      <c r="AH77">
        <v>0.0</v>
      </c>
      <c r="AI77">
        <v>0.0</v>
      </c>
      <c r="AJ77">
        <v>0.0</v>
      </c>
      <c r="AK77" t="s">
        <v>97</v>
      </c>
      <c r="AL77">
        <v>3.0</v>
      </c>
      <c r="AM77">
        <v>4.0</v>
      </c>
      <c r="AN77" s="14">
        <v>15.0</v>
      </c>
      <c r="AO77" s="14" t="s">
        <v>619</v>
      </c>
      <c r="AP77" t="s">
        <v>620</v>
      </c>
      <c r="AQ77" s="14">
        <v>8.0</v>
      </c>
      <c r="AR77" s="14" t="s">
        <v>621</v>
      </c>
      <c r="AS77" s="14" t="s">
        <v>622</v>
      </c>
      <c r="AT77" s="14" t="s">
        <v>623</v>
      </c>
    </row>
    <row r="78">
      <c r="A78" s="14">
        <v>86.0</v>
      </c>
      <c r="B78">
        <v>1.0</v>
      </c>
      <c r="C78">
        <v>0.0</v>
      </c>
      <c r="D78">
        <v>0.0</v>
      </c>
      <c r="E78">
        <v>0.0</v>
      </c>
      <c r="F78">
        <v>0.0</v>
      </c>
      <c r="G78">
        <v>0.0</v>
      </c>
      <c r="H78" s="14">
        <v>27126.0</v>
      </c>
      <c r="I78" s="14">
        <v>44.0</v>
      </c>
      <c r="J78" s="14">
        <v>8.0</v>
      </c>
      <c r="K78" s="14">
        <v>45.0</v>
      </c>
      <c r="L78" s="14">
        <v>5.0</v>
      </c>
      <c r="M78" s="14">
        <v>5.0</v>
      </c>
      <c r="N78" s="14" t="s">
        <v>327</v>
      </c>
      <c r="O78" s="14">
        <v>1.0</v>
      </c>
      <c r="P78" s="14" t="s">
        <v>89</v>
      </c>
      <c r="R78" t="s">
        <v>89</v>
      </c>
      <c r="S78" t="s">
        <v>72</v>
      </c>
      <c r="T78" s="14">
        <v>1.0</v>
      </c>
      <c r="U78" t="s">
        <v>631</v>
      </c>
      <c r="V78" t="s">
        <v>75</v>
      </c>
      <c r="W78" t="s">
        <v>374</v>
      </c>
      <c r="X78" s="14">
        <v>15.0</v>
      </c>
      <c r="Y78" s="14" t="s">
        <v>632</v>
      </c>
      <c r="Z78" s="14" t="s">
        <v>114</v>
      </c>
      <c r="AA78">
        <v>0.0</v>
      </c>
      <c r="AB78">
        <v>0.0</v>
      </c>
      <c r="AC78">
        <v>0.0</v>
      </c>
      <c r="AD78">
        <v>0.0</v>
      </c>
      <c r="AE78">
        <v>0.0</v>
      </c>
      <c r="AF78">
        <v>1.0</v>
      </c>
      <c r="AG78">
        <v>0.0</v>
      </c>
      <c r="AH78">
        <v>0.0</v>
      </c>
      <c r="AI78">
        <v>0.0</v>
      </c>
      <c r="AJ78">
        <v>0.0</v>
      </c>
      <c r="AK78" t="s">
        <v>79</v>
      </c>
      <c r="AL78">
        <v>25.0</v>
      </c>
      <c r="AM78">
        <v>10.0</v>
      </c>
      <c r="AN78" s="14">
        <v>25.0</v>
      </c>
      <c r="AP78" t="s">
        <v>633</v>
      </c>
      <c r="AQ78" s="14">
        <v>10.0</v>
      </c>
      <c r="AS78" s="14" t="s">
        <v>634</v>
      </c>
    </row>
    <row r="79">
      <c r="A79" s="14">
        <v>87.0</v>
      </c>
      <c r="B79">
        <v>0.0</v>
      </c>
      <c r="C79">
        <v>0.0</v>
      </c>
      <c r="D79">
        <v>0.0</v>
      </c>
      <c r="E79">
        <v>1.0</v>
      </c>
      <c r="F79">
        <v>0.0</v>
      </c>
      <c r="G79">
        <v>0.0</v>
      </c>
      <c r="H79" s="14">
        <v>30111.0</v>
      </c>
      <c r="I79" s="14">
        <v>36.0</v>
      </c>
      <c r="J79" s="14">
        <v>7.0</v>
      </c>
      <c r="K79" s="14">
        <v>120.0</v>
      </c>
      <c r="L79" s="14">
        <v>12.0</v>
      </c>
      <c r="M79" s="14">
        <v>15.0</v>
      </c>
      <c r="N79" s="14" t="s">
        <v>167</v>
      </c>
      <c r="O79" s="14">
        <v>1.0</v>
      </c>
      <c r="P79" s="14" t="s">
        <v>129</v>
      </c>
      <c r="R79" t="s">
        <v>129</v>
      </c>
      <c r="S79" t="s">
        <v>135</v>
      </c>
      <c r="T79" s="14">
        <v>1.0</v>
      </c>
      <c r="U79" t="s">
        <v>11</v>
      </c>
      <c r="V79" t="s">
        <v>122</v>
      </c>
      <c r="W79" t="s">
        <v>605</v>
      </c>
      <c r="X79" s="14">
        <v>10.0</v>
      </c>
      <c r="Y79" s="14" t="s">
        <v>635</v>
      </c>
      <c r="Z79" s="14" t="s">
        <v>78</v>
      </c>
      <c r="AA79">
        <v>0.0</v>
      </c>
      <c r="AB79">
        <v>0.0</v>
      </c>
      <c r="AC79">
        <v>0.0</v>
      </c>
      <c r="AD79">
        <v>0.0</v>
      </c>
      <c r="AE79">
        <v>0.0</v>
      </c>
      <c r="AF79">
        <v>1.0</v>
      </c>
      <c r="AG79">
        <v>0.0</v>
      </c>
      <c r="AH79">
        <v>0.0</v>
      </c>
      <c r="AI79">
        <v>0.0</v>
      </c>
      <c r="AJ79">
        <v>0.0</v>
      </c>
      <c r="AK79" t="s">
        <v>79</v>
      </c>
      <c r="AL79">
        <v>4.0</v>
      </c>
      <c r="AM79">
        <v>6.0</v>
      </c>
      <c r="AN79" s="14">
        <v>7.0</v>
      </c>
      <c r="AO79" s="14" t="s">
        <v>636</v>
      </c>
      <c r="AP79" t="s">
        <v>637</v>
      </c>
      <c r="AQ79" s="14">
        <v>6.0</v>
      </c>
      <c r="AR79" s="14" t="s">
        <v>638</v>
      </c>
      <c r="AS79" s="14" t="s">
        <v>639</v>
      </c>
    </row>
    <row r="80">
      <c r="A80" s="14">
        <v>88.0</v>
      </c>
      <c r="B80">
        <v>1.0</v>
      </c>
      <c r="C80">
        <v>0.0</v>
      </c>
      <c r="D80">
        <v>0.0</v>
      </c>
      <c r="E80">
        <v>0.0</v>
      </c>
      <c r="F80">
        <v>1.0</v>
      </c>
      <c r="G80">
        <v>0.0</v>
      </c>
      <c r="H80" s="14">
        <v>29928.0</v>
      </c>
      <c r="I80" s="14">
        <v>36.0</v>
      </c>
      <c r="J80" s="14">
        <v>8.0</v>
      </c>
      <c r="K80" s="14">
        <v>120.0</v>
      </c>
      <c r="L80" s="14">
        <v>10.0</v>
      </c>
      <c r="M80" s="14">
        <v>6.0</v>
      </c>
      <c r="N80" s="14" t="s">
        <v>192</v>
      </c>
      <c r="O80" s="14">
        <v>1.0</v>
      </c>
      <c r="P80" s="14" t="s">
        <v>71</v>
      </c>
      <c r="R80" t="s">
        <v>71</v>
      </c>
      <c r="S80" t="s">
        <v>130</v>
      </c>
      <c r="T80" s="14">
        <v>0.0</v>
      </c>
      <c r="Z80" s="14" t="s">
        <v>114</v>
      </c>
      <c r="AA80">
        <v>0.0</v>
      </c>
      <c r="AB80">
        <v>0.0</v>
      </c>
      <c r="AC80">
        <v>1.0</v>
      </c>
      <c r="AD80">
        <v>0.0</v>
      </c>
      <c r="AE80">
        <v>0.0</v>
      </c>
      <c r="AF80">
        <v>0.0</v>
      </c>
      <c r="AG80">
        <v>0.0</v>
      </c>
      <c r="AH80">
        <v>0.0</v>
      </c>
      <c r="AI80">
        <v>0.0</v>
      </c>
      <c r="AJ80">
        <v>0.0</v>
      </c>
      <c r="AK80" t="s">
        <v>97</v>
      </c>
      <c r="AL80">
        <v>3.0</v>
      </c>
      <c r="AM80">
        <v>5.0</v>
      </c>
      <c r="AN80" s="14">
        <v>80.0</v>
      </c>
      <c r="AO80" s="14" t="s">
        <v>640</v>
      </c>
      <c r="AP80" t="s">
        <v>101</v>
      </c>
      <c r="AQ80" s="14">
        <v>9.0</v>
      </c>
      <c r="AR80" s="14" t="s">
        <v>641</v>
      </c>
      <c r="AS80" s="14" t="s">
        <v>145</v>
      </c>
      <c r="AT80" s="14" t="s">
        <v>642</v>
      </c>
    </row>
    <row r="81">
      <c r="A81" s="14">
        <v>89.0</v>
      </c>
      <c r="B81">
        <v>1.0</v>
      </c>
      <c r="C81">
        <v>1.0</v>
      </c>
      <c r="D81">
        <v>0.0</v>
      </c>
      <c r="E81">
        <v>0.0</v>
      </c>
      <c r="F81">
        <v>0.0</v>
      </c>
      <c r="G81">
        <v>0.0</v>
      </c>
      <c r="H81" s="14">
        <v>33888.0</v>
      </c>
      <c r="I81" s="14">
        <v>25.0</v>
      </c>
      <c r="J81" s="14">
        <v>7.0</v>
      </c>
      <c r="K81" s="14">
        <v>150.0</v>
      </c>
      <c r="L81" s="14">
        <v>9.0</v>
      </c>
      <c r="M81" s="14">
        <v>15.0</v>
      </c>
      <c r="N81" s="14" t="s">
        <v>134</v>
      </c>
      <c r="O81" s="14">
        <v>1.0</v>
      </c>
      <c r="P81" s="14" t="s">
        <v>71</v>
      </c>
      <c r="R81" t="s">
        <v>71</v>
      </c>
      <c r="S81" t="s">
        <v>130</v>
      </c>
      <c r="T81" s="14">
        <v>1.0</v>
      </c>
      <c r="U81" t="s">
        <v>315</v>
      </c>
      <c r="V81" t="s">
        <v>111</v>
      </c>
      <c r="W81" t="s">
        <v>322</v>
      </c>
      <c r="X81" s="14">
        <v>3.0</v>
      </c>
      <c r="Y81" s="14" t="s">
        <v>643</v>
      </c>
      <c r="Z81" s="14" t="s">
        <v>78</v>
      </c>
      <c r="AA81">
        <v>0.0</v>
      </c>
      <c r="AB81">
        <v>0.0</v>
      </c>
      <c r="AC81">
        <v>0.0</v>
      </c>
      <c r="AD81">
        <v>0.0</v>
      </c>
      <c r="AE81">
        <v>0.0</v>
      </c>
      <c r="AF81">
        <v>1.0</v>
      </c>
      <c r="AG81">
        <v>0.0</v>
      </c>
      <c r="AH81">
        <v>0.0</v>
      </c>
      <c r="AI81">
        <v>0.0</v>
      </c>
      <c r="AJ81">
        <v>0.0</v>
      </c>
      <c r="AK81" t="s">
        <v>97</v>
      </c>
      <c r="AL81">
        <v>8.0</v>
      </c>
      <c r="AM81">
        <v>6.0</v>
      </c>
      <c r="AN81" s="14">
        <v>10.0</v>
      </c>
      <c r="AO81" s="14" t="s">
        <v>644</v>
      </c>
      <c r="AP81" t="s">
        <v>101</v>
      </c>
      <c r="AQ81" s="14">
        <v>9.0</v>
      </c>
      <c r="AR81" s="14" t="s">
        <v>645</v>
      </c>
      <c r="AS81" s="14" t="s">
        <v>646</v>
      </c>
      <c r="AT81" s="14" t="s">
        <v>647</v>
      </c>
    </row>
    <row r="82">
      <c r="A82" s="14">
        <v>90.0</v>
      </c>
      <c r="B82">
        <v>0.0</v>
      </c>
      <c r="C82">
        <v>1.0</v>
      </c>
      <c r="D82">
        <v>0.0</v>
      </c>
      <c r="E82">
        <v>0.0</v>
      </c>
      <c r="F82">
        <v>1.0</v>
      </c>
      <c r="G82">
        <v>0.0</v>
      </c>
      <c r="H82" s="14">
        <v>35137.0</v>
      </c>
      <c r="I82" s="14">
        <v>22.0</v>
      </c>
      <c r="J82" s="14">
        <v>8.0</v>
      </c>
      <c r="K82" s="14">
        <v>60.0</v>
      </c>
      <c r="L82" s="14">
        <v>50.0</v>
      </c>
      <c r="M82" s="14">
        <v>13.0</v>
      </c>
      <c r="N82" s="14" t="s">
        <v>405</v>
      </c>
      <c r="O82" s="14">
        <v>0.0</v>
      </c>
      <c r="P82" s="14" t="s">
        <v>129</v>
      </c>
      <c r="R82" t="s">
        <v>129</v>
      </c>
      <c r="S82" t="s">
        <v>130</v>
      </c>
      <c r="T82" s="14">
        <v>0.0</v>
      </c>
      <c r="Z82" s="14" t="s">
        <v>78</v>
      </c>
      <c r="AA82">
        <v>0.0</v>
      </c>
      <c r="AB82">
        <v>0.0</v>
      </c>
      <c r="AC82">
        <v>0.0</v>
      </c>
      <c r="AD82">
        <v>1.0</v>
      </c>
      <c r="AE82">
        <v>0.0</v>
      </c>
      <c r="AF82">
        <v>0.0</v>
      </c>
      <c r="AG82">
        <v>0.0</v>
      </c>
      <c r="AH82">
        <v>0.0</v>
      </c>
      <c r="AI82">
        <v>0.0</v>
      </c>
      <c r="AJ82">
        <v>0.0</v>
      </c>
      <c r="AK82" t="s">
        <v>97</v>
      </c>
      <c r="AL82">
        <v>6.0</v>
      </c>
      <c r="AM82">
        <v>5.0</v>
      </c>
      <c r="AN82" s="14">
        <v>7.0</v>
      </c>
      <c r="AO82" s="14" t="s">
        <v>648</v>
      </c>
      <c r="AP82" t="s">
        <v>101</v>
      </c>
      <c r="AQ82" s="14">
        <v>9.0</v>
      </c>
      <c r="AR82" s="14" t="s">
        <v>649</v>
      </c>
      <c r="AS82" s="14" t="s">
        <v>650</v>
      </c>
      <c r="AT82" s="14" t="s">
        <v>651</v>
      </c>
    </row>
    <row r="83">
      <c r="A83" s="14">
        <v>91.0</v>
      </c>
      <c r="B83">
        <v>0.0</v>
      </c>
      <c r="C83">
        <v>1.0</v>
      </c>
      <c r="D83">
        <v>0.0</v>
      </c>
      <c r="E83">
        <v>0.0</v>
      </c>
      <c r="F83">
        <v>1.0</v>
      </c>
      <c r="G83">
        <v>0.0</v>
      </c>
      <c r="H83" s="14">
        <v>32811.0</v>
      </c>
      <c r="I83" s="14">
        <v>28.0</v>
      </c>
      <c r="J83" s="14">
        <v>1.0</v>
      </c>
      <c r="K83" s="14">
        <v>20.0</v>
      </c>
      <c r="L83" s="14">
        <v>8.0</v>
      </c>
      <c r="M83" s="14">
        <v>6.0</v>
      </c>
      <c r="N83" s="14" t="s">
        <v>134</v>
      </c>
      <c r="O83" s="14">
        <v>1.0</v>
      </c>
      <c r="P83" s="14" t="s">
        <v>71</v>
      </c>
      <c r="R83" t="s">
        <v>71</v>
      </c>
      <c r="S83" t="s">
        <v>652</v>
      </c>
      <c r="T83" s="14">
        <v>0.0</v>
      </c>
      <c r="Z83" s="14" t="s">
        <v>78</v>
      </c>
      <c r="AA83">
        <v>0.0</v>
      </c>
      <c r="AB83">
        <v>1.0</v>
      </c>
      <c r="AC83">
        <v>0.0</v>
      </c>
      <c r="AD83">
        <v>0.0</v>
      </c>
      <c r="AE83">
        <v>0.0</v>
      </c>
      <c r="AF83">
        <v>0.0</v>
      </c>
      <c r="AG83">
        <v>0.0</v>
      </c>
      <c r="AH83">
        <v>0.0</v>
      </c>
      <c r="AI83">
        <v>0.0</v>
      </c>
      <c r="AJ83">
        <v>0.0</v>
      </c>
      <c r="AK83" t="s">
        <v>97</v>
      </c>
      <c r="AL83">
        <v>4.0</v>
      </c>
      <c r="AM83">
        <v>2.0</v>
      </c>
      <c r="AN83" s="14">
        <v>2.0</v>
      </c>
      <c r="AO83" s="14" t="s">
        <v>653</v>
      </c>
      <c r="AP83" t="s">
        <v>478</v>
      </c>
      <c r="AQ83" s="14">
        <v>10.0</v>
      </c>
      <c r="AR83" s="14" t="s">
        <v>654</v>
      </c>
      <c r="AS83" s="14" t="s">
        <v>655</v>
      </c>
    </row>
    <row r="84">
      <c r="A84" s="14">
        <v>92.0</v>
      </c>
      <c r="B84">
        <v>1.0</v>
      </c>
      <c r="C84">
        <v>0.0</v>
      </c>
      <c r="D84">
        <v>0.0</v>
      </c>
      <c r="E84">
        <v>0.0</v>
      </c>
      <c r="F84">
        <v>0.0</v>
      </c>
      <c r="G84">
        <v>0.0</v>
      </c>
      <c r="H84" s="14">
        <v>31433.0</v>
      </c>
      <c r="I84" s="14">
        <v>32.0</v>
      </c>
      <c r="J84" s="14">
        <v>8.0</v>
      </c>
      <c r="K84" s="14">
        <v>30.0</v>
      </c>
      <c r="L84" s="14">
        <v>10.0</v>
      </c>
      <c r="M84" s="14">
        <v>2.0</v>
      </c>
      <c r="N84" s="14" t="s">
        <v>87</v>
      </c>
      <c r="O84" s="14">
        <v>0.0</v>
      </c>
      <c r="P84" s="14" t="s">
        <v>108</v>
      </c>
      <c r="R84" t="s">
        <v>108</v>
      </c>
      <c r="S84" t="s">
        <v>130</v>
      </c>
      <c r="T84" s="14">
        <v>1.0</v>
      </c>
      <c r="U84" t="s">
        <v>224</v>
      </c>
      <c r="V84" t="s">
        <v>111</v>
      </c>
      <c r="W84" t="s">
        <v>123</v>
      </c>
      <c r="X84" s="14">
        <v>5.0</v>
      </c>
      <c r="Y84" s="14" t="s">
        <v>656</v>
      </c>
      <c r="Z84" s="14" t="s">
        <v>114</v>
      </c>
      <c r="AA84">
        <v>0.0</v>
      </c>
      <c r="AB84">
        <v>0.0</v>
      </c>
      <c r="AC84">
        <v>0.0</v>
      </c>
      <c r="AD84">
        <v>1.0</v>
      </c>
      <c r="AE84">
        <v>0.0</v>
      </c>
      <c r="AF84">
        <v>0.0</v>
      </c>
      <c r="AG84">
        <v>0.0</v>
      </c>
      <c r="AH84">
        <v>0.0</v>
      </c>
      <c r="AI84">
        <v>0.0</v>
      </c>
      <c r="AJ84">
        <v>0.0</v>
      </c>
      <c r="AK84" t="s">
        <v>237</v>
      </c>
      <c r="AL84">
        <v>6.0</v>
      </c>
      <c r="AM84">
        <v>6.0</v>
      </c>
      <c r="AN84" s="14">
        <v>10.0</v>
      </c>
      <c r="AO84" s="14" t="s">
        <v>657</v>
      </c>
      <c r="AP84" t="s">
        <v>101</v>
      </c>
      <c r="AQ84" s="14">
        <v>10.0</v>
      </c>
      <c r="AR84" s="14" t="s">
        <v>657</v>
      </c>
      <c r="AS84" s="14" t="s">
        <v>657</v>
      </c>
      <c r="AT84" s="14" t="s">
        <v>657</v>
      </c>
    </row>
    <row r="85" hidden="1">
      <c r="A85" s="14">
        <v>94.0</v>
      </c>
      <c r="B85">
        <v>0.0</v>
      </c>
      <c r="C85">
        <v>1.0</v>
      </c>
      <c r="D85">
        <v>0.0</v>
      </c>
      <c r="E85">
        <v>0.0</v>
      </c>
      <c r="F85">
        <v>1.0</v>
      </c>
      <c r="G85">
        <v>0.0</v>
      </c>
      <c r="H85" s="14">
        <v>42904.0</v>
      </c>
      <c r="I85" s="14">
        <v>1.0</v>
      </c>
      <c r="J85" s="14">
        <v>6.0</v>
      </c>
      <c r="K85" s="14">
        <v>40.0</v>
      </c>
      <c r="L85" s="14">
        <v>10.0</v>
      </c>
      <c r="M85" s="14">
        <v>5.0</v>
      </c>
      <c r="N85" s="14" t="s">
        <v>70</v>
      </c>
      <c r="O85" s="14">
        <v>1.0</v>
      </c>
      <c r="P85" s="14" t="s">
        <v>71</v>
      </c>
      <c r="R85" t="s">
        <v>71</v>
      </c>
      <c r="S85" t="s">
        <v>130</v>
      </c>
      <c r="T85" s="14">
        <v>1.0</v>
      </c>
      <c r="U85" t="s">
        <v>577</v>
      </c>
      <c r="V85" t="s">
        <v>122</v>
      </c>
      <c r="W85" t="s">
        <v>228</v>
      </c>
      <c r="X85" s="14">
        <v>5.0</v>
      </c>
      <c r="Y85" s="14" t="s">
        <v>659</v>
      </c>
      <c r="Z85" s="14" t="s">
        <v>114</v>
      </c>
      <c r="AA85">
        <v>0.0</v>
      </c>
      <c r="AB85">
        <v>0.0</v>
      </c>
      <c r="AC85">
        <v>0.0</v>
      </c>
      <c r="AD85">
        <v>1.0</v>
      </c>
      <c r="AE85">
        <v>0.0</v>
      </c>
      <c r="AF85">
        <v>1.0</v>
      </c>
      <c r="AG85">
        <v>0.0</v>
      </c>
      <c r="AH85">
        <v>0.0</v>
      </c>
      <c r="AI85">
        <v>0.0</v>
      </c>
      <c r="AJ85">
        <v>0.0</v>
      </c>
      <c r="AK85" t="s">
        <v>79</v>
      </c>
      <c r="AL85">
        <v>4.0</v>
      </c>
      <c r="AM85">
        <v>3.0</v>
      </c>
      <c r="AN85" s="14">
        <v>3.0</v>
      </c>
      <c r="AO85" s="14" t="s">
        <v>660</v>
      </c>
      <c r="AP85" t="s">
        <v>292</v>
      </c>
      <c r="AQ85" s="14">
        <v>7.0</v>
      </c>
      <c r="AR85" s="14" t="s">
        <v>661</v>
      </c>
      <c r="AS85" s="14" t="s">
        <v>662</v>
      </c>
      <c r="AT85" s="14" t="s">
        <v>663</v>
      </c>
    </row>
    <row r="86">
      <c r="A86" s="14">
        <v>95.0</v>
      </c>
      <c r="B86">
        <v>1.0</v>
      </c>
      <c r="C86">
        <v>0.0</v>
      </c>
      <c r="D86">
        <v>0.0</v>
      </c>
      <c r="E86">
        <v>0.0</v>
      </c>
      <c r="F86">
        <v>0.0</v>
      </c>
      <c r="G86">
        <v>0.0</v>
      </c>
      <c r="H86" s="14">
        <v>32049.0</v>
      </c>
      <c r="I86" s="14">
        <v>30.0</v>
      </c>
      <c r="J86" s="14">
        <v>8.0</v>
      </c>
      <c r="K86" s="14">
        <v>90.0</v>
      </c>
      <c r="L86" s="14">
        <v>7.0</v>
      </c>
      <c r="M86" s="14">
        <v>50.0</v>
      </c>
      <c r="N86" s="14" t="s">
        <v>120</v>
      </c>
      <c r="O86" s="14">
        <v>0.0</v>
      </c>
      <c r="P86" s="14" t="s">
        <v>491</v>
      </c>
      <c r="R86" t="s">
        <v>491</v>
      </c>
      <c r="S86" t="s">
        <v>72</v>
      </c>
      <c r="T86" s="14">
        <v>1.0</v>
      </c>
      <c r="U86" t="s">
        <v>224</v>
      </c>
      <c r="V86" t="s">
        <v>111</v>
      </c>
      <c r="W86" t="s">
        <v>412</v>
      </c>
      <c r="X86" s="14">
        <v>6.0</v>
      </c>
      <c r="Y86" s="14" t="s">
        <v>664</v>
      </c>
      <c r="Z86" s="14" t="s">
        <v>96</v>
      </c>
      <c r="AA86">
        <v>0.0</v>
      </c>
      <c r="AB86">
        <v>0.0</v>
      </c>
      <c r="AC86">
        <v>0.0</v>
      </c>
      <c r="AD86">
        <v>1.0</v>
      </c>
      <c r="AE86">
        <v>1.0</v>
      </c>
      <c r="AF86">
        <v>0.0</v>
      </c>
      <c r="AG86">
        <v>0.0</v>
      </c>
      <c r="AH86">
        <v>0.0</v>
      </c>
      <c r="AI86">
        <v>0.0</v>
      </c>
      <c r="AJ86">
        <v>0.0</v>
      </c>
      <c r="AK86" t="s">
        <v>665</v>
      </c>
      <c r="AL86">
        <v>15.0</v>
      </c>
      <c r="AM86">
        <v>6.0</v>
      </c>
      <c r="AN86" s="14">
        <v>40.0</v>
      </c>
      <c r="AO86" s="14" t="s">
        <v>434</v>
      </c>
      <c r="AP86" t="s">
        <v>101</v>
      </c>
      <c r="AQ86" s="14">
        <v>10.0</v>
      </c>
      <c r="AR86" s="14" t="s">
        <v>102</v>
      </c>
    </row>
    <row r="87">
      <c r="A87" s="14">
        <v>96.0</v>
      </c>
      <c r="B87">
        <v>0.0</v>
      </c>
      <c r="C87">
        <v>0.0</v>
      </c>
      <c r="D87">
        <v>0.0</v>
      </c>
      <c r="E87">
        <v>0.0</v>
      </c>
      <c r="F87">
        <v>1.0</v>
      </c>
      <c r="G87">
        <v>0.0</v>
      </c>
      <c r="H87" s="14">
        <v>35247.0</v>
      </c>
      <c r="I87" s="14">
        <v>22.0</v>
      </c>
      <c r="J87" s="14">
        <v>6.0</v>
      </c>
      <c r="K87" s="14">
        <v>200.0</v>
      </c>
      <c r="L87" s="14">
        <v>4.0</v>
      </c>
      <c r="M87" s="14">
        <v>15.0</v>
      </c>
      <c r="N87" s="14" t="s">
        <v>120</v>
      </c>
      <c r="O87" s="14">
        <v>1.0</v>
      </c>
      <c r="P87" s="14" t="s">
        <v>129</v>
      </c>
      <c r="R87" t="s">
        <v>129</v>
      </c>
      <c r="S87" t="s">
        <v>130</v>
      </c>
      <c r="T87" s="14">
        <v>1.0</v>
      </c>
      <c r="U87" t="s">
        <v>145</v>
      </c>
      <c r="V87" t="s">
        <v>111</v>
      </c>
      <c r="W87" t="s">
        <v>76</v>
      </c>
      <c r="X87" s="14">
        <v>1.0</v>
      </c>
      <c r="Y87" s="14" t="s">
        <v>77</v>
      </c>
      <c r="Z87" s="14" t="s">
        <v>78</v>
      </c>
      <c r="AA87">
        <v>0.0</v>
      </c>
      <c r="AB87">
        <v>0.0</v>
      </c>
      <c r="AC87">
        <v>0.0</v>
      </c>
      <c r="AD87">
        <v>1.0</v>
      </c>
      <c r="AE87">
        <v>0.0</v>
      </c>
      <c r="AF87">
        <v>1.0</v>
      </c>
      <c r="AG87">
        <v>0.0</v>
      </c>
      <c r="AH87">
        <v>0.0</v>
      </c>
      <c r="AI87">
        <v>0.0</v>
      </c>
      <c r="AJ87">
        <v>0.0</v>
      </c>
      <c r="AK87" t="s">
        <v>116</v>
      </c>
      <c r="AL87">
        <v>80.0</v>
      </c>
      <c r="AM87">
        <v>15.0</v>
      </c>
      <c r="AN87" s="14">
        <v>4.0</v>
      </c>
      <c r="AO87" s="14" t="s">
        <v>666</v>
      </c>
      <c r="AP87" t="s">
        <v>84</v>
      </c>
      <c r="AQ87" s="14">
        <v>10.0</v>
      </c>
      <c r="AR87" s="14" t="s">
        <v>667</v>
      </c>
      <c r="AS87" s="14" t="s">
        <v>668</v>
      </c>
      <c r="AT87" s="14" t="s">
        <v>669</v>
      </c>
    </row>
    <row r="88">
      <c r="A88" s="14">
        <v>97.0</v>
      </c>
      <c r="B88">
        <v>0.0</v>
      </c>
      <c r="C88">
        <v>1.0</v>
      </c>
      <c r="D88">
        <v>0.0</v>
      </c>
      <c r="E88">
        <v>0.0</v>
      </c>
      <c r="F88">
        <v>0.0</v>
      </c>
      <c r="G88">
        <v>0.0</v>
      </c>
      <c r="H88" s="14">
        <v>24438.0</v>
      </c>
      <c r="I88" s="14">
        <v>51.0</v>
      </c>
      <c r="J88" s="14">
        <v>7.0</v>
      </c>
      <c r="K88" s="14">
        <v>90.0</v>
      </c>
      <c r="L88" s="14">
        <v>10.0</v>
      </c>
      <c r="M88" s="14">
        <v>10.0</v>
      </c>
      <c r="N88" s="14" t="s">
        <v>87</v>
      </c>
      <c r="O88" s="14">
        <v>1.0</v>
      </c>
      <c r="P88" s="14" t="s">
        <v>108</v>
      </c>
      <c r="R88" t="s">
        <v>108</v>
      </c>
      <c r="S88" t="s">
        <v>135</v>
      </c>
      <c r="T88" s="14">
        <v>1.0</v>
      </c>
      <c r="U88" t="s">
        <v>315</v>
      </c>
      <c r="V88" t="s">
        <v>75</v>
      </c>
      <c r="W88" t="s">
        <v>399</v>
      </c>
      <c r="X88" s="14">
        <v>25.0</v>
      </c>
      <c r="Y88" s="14" t="s">
        <v>670</v>
      </c>
      <c r="Z88" s="14" t="s">
        <v>114</v>
      </c>
      <c r="AA88">
        <v>0.0</v>
      </c>
      <c r="AB88">
        <v>0.0</v>
      </c>
      <c r="AC88">
        <v>0.0</v>
      </c>
      <c r="AD88">
        <v>0.0</v>
      </c>
      <c r="AE88">
        <v>1.0</v>
      </c>
      <c r="AF88">
        <v>0.0</v>
      </c>
      <c r="AG88">
        <v>0.0</v>
      </c>
      <c r="AH88">
        <v>0.0</v>
      </c>
      <c r="AI88">
        <v>0.0</v>
      </c>
      <c r="AJ88">
        <v>0.0</v>
      </c>
      <c r="AK88" t="s">
        <v>79</v>
      </c>
      <c r="AL88">
        <v>4.0</v>
      </c>
      <c r="AM88">
        <v>6.0</v>
      </c>
      <c r="AN88" s="14">
        <v>30.0</v>
      </c>
      <c r="AO88" s="14" t="s">
        <v>671</v>
      </c>
      <c r="AP88" t="s">
        <v>101</v>
      </c>
      <c r="AQ88" s="14">
        <v>10.0</v>
      </c>
      <c r="AR88" s="14" t="s">
        <v>672</v>
      </c>
      <c r="AS88" s="14" t="s">
        <v>540</v>
      </c>
      <c r="AT88" s="14" t="s">
        <v>673</v>
      </c>
    </row>
    <row r="89">
      <c r="A89" s="14">
        <v>98.0</v>
      </c>
      <c r="B89">
        <v>1.0</v>
      </c>
      <c r="C89">
        <v>0.0</v>
      </c>
      <c r="D89">
        <v>0.0</v>
      </c>
      <c r="E89">
        <v>0.0</v>
      </c>
      <c r="F89">
        <v>0.0</v>
      </c>
      <c r="G89">
        <v>0.0</v>
      </c>
      <c r="H89" s="14">
        <v>29094.0</v>
      </c>
      <c r="I89" s="14">
        <v>39.0</v>
      </c>
      <c r="J89" s="14">
        <v>8.0</v>
      </c>
      <c r="K89" s="14">
        <v>0.0</v>
      </c>
      <c r="L89" s="14">
        <v>8.0</v>
      </c>
      <c r="M89" s="14">
        <v>24.0</v>
      </c>
      <c r="N89" s="14" t="s">
        <v>291</v>
      </c>
      <c r="O89" s="14">
        <v>0.0</v>
      </c>
      <c r="P89" s="14" t="s">
        <v>172</v>
      </c>
      <c r="R89" t="s">
        <v>172</v>
      </c>
      <c r="S89" t="s">
        <v>90</v>
      </c>
      <c r="T89" s="14">
        <v>1.0</v>
      </c>
      <c r="U89" t="s">
        <v>315</v>
      </c>
      <c r="V89" t="s">
        <v>111</v>
      </c>
      <c r="W89" t="s">
        <v>123</v>
      </c>
      <c r="X89" s="14">
        <v>20.0</v>
      </c>
      <c r="Y89" s="14" t="s">
        <v>674</v>
      </c>
      <c r="Z89" s="14" t="s">
        <v>78</v>
      </c>
      <c r="AA89">
        <v>0.0</v>
      </c>
      <c r="AB89">
        <v>0.0</v>
      </c>
      <c r="AC89">
        <v>1.0</v>
      </c>
      <c r="AD89">
        <v>0.0</v>
      </c>
      <c r="AE89">
        <v>1.0</v>
      </c>
      <c r="AF89">
        <v>0.0</v>
      </c>
      <c r="AG89">
        <v>0.0</v>
      </c>
      <c r="AH89">
        <v>0.0</v>
      </c>
      <c r="AI89">
        <v>0.0</v>
      </c>
      <c r="AJ89">
        <v>0.0</v>
      </c>
      <c r="AK89" t="s">
        <v>79</v>
      </c>
      <c r="AL89">
        <v>6.0</v>
      </c>
      <c r="AM89">
        <v>6.0</v>
      </c>
      <c r="AN89" s="14">
        <v>12.0</v>
      </c>
      <c r="AO89" s="14" t="s">
        <v>675</v>
      </c>
      <c r="AP89" t="s">
        <v>101</v>
      </c>
      <c r="AQ89" s="14">
        <v>10.0</v>
      </c>
      <c r="AR89" s="14" t="s">
        <v>676</v>
      </c>
      <c r="AS89" s="14" t="s">
        <v>677</v>
      </c>
      <c r="AT89" s="14" t="s">
        <v>678</v>
      </c>
    </row>
    <row r="90">
      <c r="A90" s="14">
        <v>99.0</v>
      </c>
      <c r="B90">
        <v>0.0</v>
      </c>
      <c r="C90">
        <v>0.0</v>
      </c>
      <c r="D90">
        <v>1.0</v>
      </c>
      <c r="E90">
        <v>1.0</v>
      </c>
      <c r="F90">
        <v>0.0</v>
      </c>
      <c r="G90">
        <v>0.0</v>
      </c>
      <c r="H90" s="14">
        <v>32967.0</v>
      </c>
      <c r="I90" s="14">
        <v>28.0</v>
      </c>
      <c r="J90" s="14">
        <v>8.0</v>
      </c>
      <c r="K90" s="14">
        <v>0.0</v>
      </c>
      <c r="L90" s="14">
        <v>12.0</v>
      </c>
      <c r="M90" s="14">
        <v>3.0</v>
      </c>
      <c r="N90" s="14" t="s">
        <v>167</v>
      </c>
      <c r="O90" s="14">
        <v>1.0</v>
      </c>
      <c r="P90" s="14" t="s">
        <v>71</v>
      </c>
      <c r="R90" t="s">
        <v>71</v>
      </c>
      <c r="S90" t="s">
        <v>130</v>
      </c>
      <c r="T90" s="14">
        <v>1.0</v>
      </c>
      <c r="U90" t="s">
        <v>631</v>
      </c>
      <c r="V90" t="s">
        <v>111</v>
      </c>
      <c r="W90" t="s">
        <v>76</v>
      </c>
      <c r="X90" s="14">
        <v>4.0</v>
      </c>
      <c r="Y90" s="14" t="s">
        <v>77</v>
      </c>
      <c r="Z90" s="14" t="s">
        <v>78</v>
      </c>
      <c r="AA90">
        <v>0.0</v>
      </c>
      <c r="AB90">
        <v>0.0</v>
      </c>
      <c r="AC90">
        <v>0.0</v>
      </c>
      <c r="AD90">
        <v>0.0</v>
      </c>
      <c r="AE90">
        <v>0.0</v>
      </c>
      <c r="AF90">
        <v>1.0</v>
      </c>
      <c r="AG90">
        <v>0.0</v>
      </c>
      <c r="AH90">
        <v>0.0</v>
      </c>
      <c r="AI90">
        <v>0.0</v>
      </c>
      <c r="AJ90">
        <v>1.0</v>
      </c>
      <c r="AK90" t="s">
        <v>97</v>
      </c>
      <c r="AL90">
        <v>6.0</v>
      </c>
      <c r="AM90">
        <v>2.0</v>
      </c>
      <c r="AN90" s="14">
        <v>5.0</v>
      </c>
      <c r="AO90" s="14" t="s">
        <v>680</v>
      </c>
      <c r="AP90" t="s">
        <v>101</v>
      </c>
      <c r="AQ90" s="14">
        <v>10.0</v>
      </c>
      <c r="AR90" s="14" t="s">
        <v>681</v>
      </c>
      <c r="AS90" s="14" t="s">
        <v>682</v>
      </c>
      <c r="AT90" s="14" t="s">
        <v>683</v>
      </c>
    </row>
    <row r="91">
      <c r="A91" s="14">
        <v>100.0</v>
      </c>
      <c r="B91">
        <v>1.0</v>
      </c>
      <c r="C91">
        <v>1.0</v>
      </c>
      <c r="D91">
        <v>0.0</v>
      </c>
      <c r="E91">
        <v>0.0</v>
      </c>
      <c r="F91">
        <v>1.0</v>
      </c>
      <c r="G91">
        <v>0.0</v>
      </c>
      <c r="H91" s="14">
        <v>27169.0</v>
      </c>
      <c r="I91" s="14">
        <v>44.0</v>
      </c>
      <c r="J91" s="14">
        <v>7.0</v>
      </c>
      <c r="K91" s="14">
        <v>50.0</v>
      </c>
      <c r="L91" s="14">
        <v>10.0</v>
      </c>
      <c r="M91" s="14">
        <v>5.0</v>
      </c>
      <c r="N91" s="14" t="s">
        <v>167</v>
      </c>
      <c r="O91" s="14">
        <v>0.0</v>
      </c>
      <c r="P91" s="14" t="s">
        <v>172</v>
      </c>
      <c r="R91" t="s">
        <v>172</v>
      </c>
      <c r="S91" t="s">
        <v>130</v>
      </c>
      <c r="T91" s="14">
        <v>1.0</v>
      </c>
      <c r="U91" t="s">
        <v>315</v>
      </c>
      <c r="V91" t="s">
        <v>451</v>
      </c>
      <c r="W91" t="s">
        <v>684</v>
      </c>
      <c r="X91" s="14">
        <v>16.0</v>
      </c>
      <c r="Y91" s="14" t="s">
        <v>685</v>
      </c>
      <c r="Z91" s="14" t="s">
        <v>114</v>
      </c>
      <c r="AA91">
        <v>0.0</v>
      </c>
      <c r="AB91">
        <v>0.0</v>
      </c>
      <c r="AC91">
        <v>0.0</v>
      </c>
      <c r="AD91">
        <v>0.0</v>
      </c>
      <c r="AE91">
        <v>1.0</v>
      </c>
      <c r="AF91">
        <v>0.0</v>
      </c>
      <c r="AG91">
        <v>0.0</v>
      </c>
      <c r="AH91">
        <v>0.0</v>
      </c>
      <c r="AI91">
        <v>0.0</v>
      </c>
      <c r="AJ91">
        <v>0.0</v>
      </c>
      <c r="AK91" t="s">
        <v>97</v>
      </c>
      <c r="AL91">
        <v>6.0</v>
      </c>
      <c r="AM91">
        <v>6.0</v>
      </c>
      <c r="AN91" s="14">
        <v>60.0</v>
      </c>
      <c r="AO91" s="14" t="s">
        <v>686</v>
      </c>
      <c r="AP91" t="s">
        <v>101</v>
      </c>
      <c r="AQ91" s="14">
        <v>6.0</v>
      </c>
      <c r="AR91" s="14" t="s">
        <v>687</v>
      </c>
    </row>
    <row r="92">
      <c r="A92" s="14">
        <v>101.0</v>
      </c>
      <c r="B92">
        <v>0.0</v>
      </c>
      <c r="C92">
        <v>0.0</v>
      </c>
      <c r="D92">
        <v>0.0</v>
      </c>
      <c r="E92">
        <v>0.0</v>
      </c>
      <c r="F92">
        <v>1.0</v>
      </c>
      <c r="G92">
        <v>0.0</v>
      </c>
      <c r="H92" s="14">
        <v>31622.0</v>
      </c>
      <c r="I92" s="14">
        <v>32.0</v>
      </c>
      <c r="J92" s="14">
        <v>6.0</v>
      </c>
      <c r="K92" s="14">
        <v>2.0</v>
      </c>
      <c r="L92" s="14">
        <v>12.0</v>
      </c>
      <c r="M92" s="14">
        <v>3.0</v>
      </c>
      <c r="N92" s="14" t="s">
        <v>106</v>
      </c>
      <c r="O92" s="14">
        <v>0.0</v>
      </c>
      <c r="P92" s="14" t="s">
        <v>89</v>
      </c>
      <c r="R92" t="s">
        <v>89</v>
      </c>
      <c r="S92" t="s">
        <v>130</v>
      </c>
      <c r="T92" s="14">
        <v>1.0</v>
      </c>
      <c r="U92" t="s">
        <v>515</v>
      </c>
      <c r="V92" t="s">
        <v>147</v>
      </c>
      <c r="W92" t="s">
        <v>76</v>
      </c>
      <c r="X92" s="14">
        <v>10.0</v>
      </c>
      <c r="Y92" s="14" t="s">
        <v>688</v>
      </c>
      <c r="Z92" s="14" t="s">
        <v>114</v>
      </c>
      <c r="AA92">
        <v>0.0</v>
      </c>
      <c r="AB92">
        <v>0.0</v>
      </c>
      <c r="AC92">
        <v>0.0</v>
      </c>
      <c r="AD92">
        <v>0.0</v>
      </c>
      <c r="AE92">
        <v>1.0</v>
      </c>
      <c r="AF92">
        <v>0.0</v>
      </c>
      <c r="AG92">
        <v>0.0</v>
      </c>
      <c r="AH92">
        <v>0.0</v>
      </c>
      <c r="AI92">
        <v>0.0</v>
      </c>
      <c r="AJ92">
        <v>0.0</v>
      </c>
      <c r="AK92" t="s">
        <v>116</v>
      </c>
      <c r="AL92">
        <v>10.0</v>
      </c>
      <c r="AM92">
        <v>5.0</v>
      </c>
      <c r="AN92" s="14">
        <v>20.0</v>
      </c>
      <c r="AO92" s="14" t="s">
        <v>689</v>
      </c>
      <c r="AP92" t="s">
        <v>101</v>
      </c>
      <c r="AQ92" s="14">
        <v>8.0</v>
      </c>
      <c r="AR92" s="14" t="s">
        <v>690</v>
      </c>
      <c r="AS92" s="14" t="s">
        <v>691</v>
      </c>
      <c r="AT92" s="14" t="s">
        <v>692</v>
      </c>
    </row>
    <row r="93">
      <c r="A93" s="14">
        <v>102.0</v>
      </c>
      <c r="B93">
        <v>1.0</v>
      </c>
      <c r="C93">
        <v>1.0</v>
      </c>
      <c r="D93">
        <v>0.0</v>
      </c>
      <c r="E93">
        <v>0.0</v>
      </c>
      <c r="F93">
        <v>1.0</v>
      </c>
      <c r="G93">
        <v>0.0</v>
      </c>
      <c r="H93" s="14">
        <v>32721.0</v>
      </c>
      <c r="I93" s="14">
        <v>29.0</v>
      </c>
      <c r="J93" s="14">
        <v>6.0</v>
      </c>
      <c r="K93" s="14">
        <v>0.0</v>
      </c>
      <c r="L93" s="14">
        <v>14.0</v>
      </c>
      <c r="M93" s="14">
        <v>25.0</v>
      </c>
      <c r="N93" s="14" t="s">
        <v>192</v>
      </c>
      <c r="O93" s="14">
        <v>1.0</v>
      </c>
      <c r="P93" s="14" t="s">
        <v>108</v>
      </c>
      <c r="R93" t="s">
        <v>108</v>
      </c>
      <c r="S93" t="s">
        <v>693</v>
      </c>
      <c r="T93" s="14">
        <v>1.0</v>
      </c>
      <c r="U93" t="s">
        <v>577</v>
      </c>
      <c r="V93" t="s">
        <v>122</v>
      </c>
      <c r="W93" t="s">
        <v>694</v>
      </c>
      <c r="X93" s="14">
        <v>6.0</v>
      </c>
      <c r="Y93" s="14" t="s">
        <v>695</v>
      </c>
      <c r="Z93" s="14" t="s">
        <v>78</v>
      </c>
      <c r="AA93">
        <v>0.0</v>
      </c>
      <c r="AB93">
        <v>0.0</v>
      </c>
      <c r="AC93">
        <v>1.0</v>
      </c>
      <c r="AD93">
        <v>0.0</v>
      </c>
      <c r="AE93">
        <v>0.0</v>
      </c>
      <c r="AF93">
        <v>0.0</v>
      </c>
      <c r="AG93">
        <v>0.0</v>
      </c>
      <c r="AH93">
        <v>0.0</v>
      </c>
      <c r="AI93">
        <v>0.0</v>
      </c>
      <c r="AJ93">
        <v>1.0</v>
      </c>
      <c r="AK93" t="s">
        <v>97</v>
      </c>
      <c r="AL93">
        <v>20.0</v>
      </c>
      <c r="AM93">
        <v>4.0</v>
      </c>
      <c r="AN93" s="14">
        <v>80.0</v>
      </c>
      <c r="AO93" s="14" t="s">
        <v>697</v>
      </c>
      <c r="AP93" t="s">
        <v>698</v>
      </c>
      <c r="AQ93" s="14">
        <v>9.0</v>
      </c>
      <c r="AR93" s="14" t="s">
        <v>699</v>
      </c>
      <c r="AS93" s="14" t="s">
        <v>700</v>
      </c>
      <c r="AT93" s="14" t="s">
        <v>701</v>
      </c>
    </row>
    <row r="94">
      <c r="A94" s="14">
        <v>103.0</v>
      </c>
      <c r="B94">
        <v>1.0</v>
      </c>
      <c r="C94">
        <v>0.0</v>
      </c>
      <c r="D94">
        <v>0.0</v>
      </c>
      <c r="E94">
        <v>0.0</v>
      </c>
      <c r="F94">
        <v>0.0</v>
      </c>
      <c r="G94">
        <v>0.0</v>
      </c>
      <c r="H94" s="14">
        <v>23231.0</v>
      </c>
      <c r="I94" s="14">
        <v>55.0</v>
      </c>
      <c r="J94" s="14">
        <v>7.0</v>
      </c>
      <c r="K94" s="14">
        <v>0.0</v>
      </c>
      <c r="L94" s="14">
        <v>10.0</v>
      </c>
      <c r="M94" s="14">
        <v>20.0</v>
      </c>
      <c r="N94" s="14" t="s">
        <v>405</v>
      </c>
      <c r="O94" s="14">
        <v>1.0</v>
      </c>
      <c r="P94" s="14" t="s">
        <v>89</v>
      </c>
      <c r="R94" t="s">
        <v>89</v>
      </c>
      <c r="S94" t="s">
        <v>130</v>
      </c>
      <c r="T94" s="14">
        <v>1.0</v>
      </c>
      <c r="U94" t="s">
        <v>145</v>
      </c>
      <c r="V94" t="s">
        <v>173</v>
      </c>
      <c r="W94" t="s">
        <v>228</v>
      </c>
      <c r="X94" s="14">
        <v>27.0</v>
      </c>
      <c r="Y94" s="14" t="s">
        <v>702</v>
      </c>
      <c r="Z94" s="14" t="s">
        <v>114</v>
      </c>
      <c r="AA94">
        <v>0.0</v>
      </c>
      <c r="AB94">
        <v>0.0</v>
      </c>
      <c r="AC94">
        <v>0.0</v>
      </c>
      <c r="AD94">
        <v>1.0</v>
      </c>
      <c r="AE94">
        <v>0.0</v>
      </c>
      <c r="AF94">
        <v>0.0</v>
      </c>
      <c r="AG94">
        <v>0.0</v>
      </c>
      <c r="AH94">
        <v>0.0</v>
      </c>
      <c r="AI94">
        <v>0.0</v>
      </c>
      <c r="AJ94">
        <v>0.0</v>
      </c>
      <c r="AK94" t="s">
        <v>703</v>
      </c>
      <c r="AL94">
        <v>10.0</v>
      </c>
      <c r="AM94">
        <v>4.0</v>
      </c>
      <c r="AN94" s="14">
        <v>10.0</v>
      </c>
      <c r="AO94" s="14" t="s">
        <v>704</v>
      </c>
      <c r="AP94" t="s">
        <v>292</v>
      </c>
      <c r="AQ94" s="14">
        <v>2.0</v>
      </c>
      <c r="AR94" s="14" t="s">
        <v>705</v>
      </c>
      <c r="AS94" s="14" t="s">
        <v>706</v>
      </c>
      <c r="AT94" s="14" t="s">
        <v>707</v>
      </c>
    </row>
    <row r="95">
      <c r="A95" s="14">
        <v>104.0</v>
      </c>
      <c r="B95">
        <v>1.0</v>
      </c>
      <c r="C95">
        <v>0.0</v>
      </c>
      <c r="D95">
        <v>0.0</v>
      </c>
      <c r="E95">
        <v>0.0</v>
      </c>
      <c r="F95">
        <v>1.0</v>
      </c>
      <c r="G95">
        <v>0.0</v>
      </c>
      <c r="H95" s="14">
        <v>32437.0</v>
      </c>
      <c r="I95" s="14">
        <v>29.0</v>
      </c>
      <c r="J95" s="14">
        <v>8.0</v>
      </c>
      <c r="K95" s="14">
        <v>0.0</v>
      </c>
      <c r="L95" s="14">
        <v>10.0</v>
      </c>
      <c r="M95" s="14">
        <v>10.0</v>
      </c>
      <c r="N95" s="14" t="s">
        <v>134</v>
      </c>
      <c r="O95" s="14">
        <v>0.0</v>
      </c>
      <c r="P95" s="14" t="s">
        <v>89</v>
      </c>
      <c r="R95" t="s">
        <v>89</v>
      </c>
      <c r="S95" t="s">
        <v>708</v>
      </c>
      <c r="T95" s="14">
        <v>0.0</v>
      </c>
      <c r="Z95" s="14" t="s">
        <v>114</v>
      </c>
      <c r="AA95">
        <v>0.0</v>
      </c>
      <c r="AB95">
        <v>0.0</v>
      </c>
      <c r="AC95">
        <v>0.0</v>
      </c>
      <c r="AD95">
        <v>1.0</v>
      </c>
      <c r="AE95">
        <v>0.0</v>
      </c>
      <c r="AF95">
        <v>1.0</v>
      </c>
      <c r="AG95">
        <v>0.0</v>
      </c>
      <c r="AH95">
        <v>0.0</v>
      </c>
      <c r="AI95">
        <v>0.0</v>
      </c>
      <c r="AJ95">
        <v>0.0</v>
      </c>
      <c r="AK95" t="s">
        <v>116</v>
      </c>
      <c r="AL95">
        <v>15.0</v>
      </c>
      <c r="AM95">
        <v>15.0</v>
      </c>
      <c r="AN95" s="14">
        <v>16.0</v>
      </c>
      <c r="AO95" s="14" t="s">
        <v>709</v>
      </c>
      <c r="AP95" t="s">
        <v>710</v>
      </c>
      <c r="AQ95" s="14">
        <v>4.0</v>
      </c>
      <c r="AR95" s="14" t="s">
        <v>711</v>
      </c>
      <c r="AS95" s="14" t="s">
        <v>712</v>
      </c>
      <c r="AT95" s="14" t="s">
        <v>713</v>
      </c>
    </row>
    <row r="96">
      <c r="A96" s="14">
        <v>105.0</v>
      </c>
      <c r="B96">
        <v>0.0</v>
      </c>
      <c r="C96">
        <v>1.0</v>
      </c>
      <c r="D96">
        <v>1.0</v>
      </c>
      <c r="E96">
        <v>0.0</v>
      </c>
      <c r="F96">
        <v>0.0</v>
      </c>
      <c r="G96">
        <v>0.0</v>
      </c>
      <c r="H96" s="14">
        <v>31109.0</v>
      </c>
      <c r="I96" s="14">
        <v>33.0</v>
      </c>
      <c r="J96" s="14">
        <v>6.0</v>
      </c>
      <c r="K96" s="14">
        <v>45.0</v>
      </c>
      <c r="L96" s="14">
        <v>9.0</v>
      </c>
      <c r="M96" s="14">
        <v>2.0</v>
      </c>
      <c r="N96" s="14" t="s">
        <v>70</v>
      </c>
      <c r="O96" s="14">
        <v>1.0</v>
      </c>
      <c r="P96" s="14" t="s">
        <v>71</v>
      </c>
      <c r="R96" t="s">
        <v>71</v>
      </c>
      <c r="S96" t="s">
        <v>130</v>
      </c>
      <c r="T96" s="14">
        <v>1.0</v>
      </c>
      <c r="U96" t="s">
        <v>36</v>
      </c>
      <c r="V96" t="s">
        <v>714</v>
      </c>
      <c r="W96" t="s">
        <v>76</v>
      </c>
      <c r="X96" s="14">
        <v>3.0</v>
      </c>
      <c r="Y96" s="14" t="s">
        <v>715</v>
      </c>
      <c r="Z96" s="14" t="s">
        <v>96</v>
      </c>
      <c r="AA96">
        <v>0.0</v>
      </c>
      <c r="AB96">
        <v>0.0</v>
      </c>
      <c r="AC96">
        <v>0.0</v>
      </c>
      <c r="AD96">
        <v>1.0</v>
      </c>
      <c r="AE96">
        <v>0.0</v>
      </c>
      <c r="AF96">
        <v>0.0</v>
      </c>
      <c r="AG96">
        <v>0.0</v>
      </c>
      <c r="AH96">
        <v>0.0</v>
      </c>
      <c r="AI96">
        <v>0.0</v>
      </c>
      <c r="AJ96">
        <v>0.0</v>
      </c>
      <c r="AK96" t="s">
        <v>116</v>
      </c>
      <c r="AL96">
        <v>4.0</v>
      </c>
      <c r="AM96">
        <v>5.0</v>
      </c>
      <c r="AN96" s="14">
        <v>30.0</v>
      </c>
      <c r="AO96" s="14" t="s">
        <v>716</v>
      </c>
      <c r="AP96" t="s">
        <v>84</v>
      </c>
      <c r="AQ96" s="14">
        <v>9.0</v>
      </c>
      <c r="AR96" s="14" t="s">
        <v>717</v>
      </c>
      <c r="AS96" s="14" t="s">
        <v>718</v>
      </c>
    </row>
    <row r="97">
      <c r="A97" s="14">
        <v>106.0</v>
      </c>
      <c r="B97">
        <v>1.0</v>
      </c>
      <c r="C97">
        <v>0.0</v>
      </c>
      <c r="D97">
        <v>0.0</v>
      </c>
      <c r="E97">
        <v>0.0</v>
      </c>
      <c r="F97">
        <v>1.0</v>
      </c>
      <c r="G97">
        <v>0.0</v>
      </c>
      <c r="H97" s="14">
        <v>29887.0</v>
      </c>
      <c r="I97" s="14">
        <v>36.0</v>
      </c>
      <c r="J97" s="14">
        <v>7.0</v>
      </c>
      <c r="K97" s="14">
        <v>30.0</v>
      </c>
      <c r="L97" s="14">
        <v>9.0</v>
      </c>
      <c r="M97" s="14">
        <v>10.0</v>
      </c>
      <c r="N97" s="14" t="s">
        <v>70</v>
      </c>
      <c r="O97" s="14">
        <v>0.0</v>
      </c>
      <c r="P97" s="14" t="s">
        <v>89</v>
      </c>
      <c r="R97" t="s">
        <v>89</v>
      </c>
      <c r="S97" t="s">
        <v>135</v>
      </c>
      <c r="T97" s="14">
        <v>1.0</v>
      </c>
      <c r="U97" t="s">
        <v>315</v>
      </c>
      <c r="V97" t="s">
        <v>147</v>
      </c>
      <c r="W97" t="s">
        <v>123</v>
      </c>
      <c r="X97" s="14">
        <v>11.0</v>
      </c>
      <c r="Y97" s="14" t="s">
        <v>719</v>
      </c>
      <c r="Z97" s="14" t="s">
        <v>78</v>
      </c>
      <c r="AA97">
        <v>0.0</v>
      </c>
      <c r="AB97">
        <v>0.0</v>
      </c>
      <c r="AC97">
        <v>0.0</v>
      </c>
      <c r="AD97">
        <v>0.0</v>
      </c>
      <c r="AE97">
        <v>0.0</v>
      </c>
      <c r="AF97">
        <v>1.0</v>
      </c>
      <c r="AG97">
        <v>0.0</v>
      </c>
      <c r="AH97">
        <v>0.0</v>
      </c>
      <c r="AI97">
        <v>0.0</v>
      </c>
      <c r="AJ97">
        <v>0.0</v>
      </c>
      <c r="AK97" t="s">
        <v>97</v>
      </c>
      <c r="AL97">
        <v>6.0</v>
      </c>
      <c r="AM97">
        <v>4.0</v>
      </c>
      <c r="AN97" s="14">
        <v>3.0</v>
      </c>
      <c r="AO97" s="14" t="s">
        <v>720</v>
      </c>
      <c r="AP97" t="s">
        <v>101</v>
      </c>
      <c r="AQ97" s="14">
        <v>9.0</v>
      </c>
      <c r="AR97" s="14" t="s">
        <v>721</v>
      </c>
      <c r="AS97" s="14" t="s">
        <v>722</v>
      </c>
    </row>
    <row r="98">
      <c r="A98" s="14">
        <v>107.0</v>
      </c>
      <c r="B98">
        <v>0.0</v>
      </c>
      <c r="C98">
        <v>1.0</v>
      </c>
      <c r="D98">
        <v>0.0</v>
      </c>
      <c r="E98">
        <v>0.0</v>
      </c>
      <c r="F98">
        <v>0.0</v>
      </c>
      <c r="G98">
        <v>0.0</v>
      </c>
      <c r="H98" s="14">
        <v>30505.0</v>
      </c>
      <c r="I98" s="14">
        <v>35.0</v>
      </c>
      <c r="J98" s="14">
        <v>7.0</v>
      </c>
      <c r="K98" s="14">
        <v>80.0</v>
      </c>
      <c r="L98" s="14">
        <v>5.0</v>
      </c>
      <c r="M98" s="14">
        <v>10.0</v>
      </c>
      <c r="N98" s="14" t="s">
        <v>405</v>
      </c>
      <c r="O98" s="14">
        <v>1.0</v>
      </c>
      <c r="P98" s="14" t="s">
        <v>89</v>
      </c>
      <c r="R98" t="s">
        <v>89</v>
      </c>
      <c r="S98" t="s">
        <v>130</v>
      </c>
      <c r="T98" s="14">
        <v>1.0</v>
      </c>
      <c r="U98" t="s">
        <v>315</v>
      </c>
      <c r="V98" t="s">
        <v>111</v>
      </c>
      <c r="W98" t="s">
        <v>123</v>
      </c>
      <c r="X98" s="14">
        <v>10.0</v>
      </c>
      <c r="Y98" s="14" t="s">
        <v>723</v>
      </c>
      <c r="Z98" s="14" t="s">
        <v>114</v>
      </c>
      <c r="AA98">
        <v>0.0</v>
      </c>
      <c r="AB98">
        <v>0.0</v>
      </c>
      <c r="AC98">
        <v>0.0</v>
      </c>
      <c r="AD98">
        <v>1.0</v>
      </c>
      <c r="AE98">
        <v>0.0</v>
      </c>
      <c r="AF98">
        <v>0.0</v>
      </c>
      <c r="AG98">
        <v>0.0</v>
      </c>
      <c r="AH98">
        <v>0.0</v>
      </c>
      <c r="AI98">
        <v>0.0</v>
      </c>
      <c r="AJ98">
        <v>0.0</v>
      </c>
      <c r="AK98" t="s">
        <v>97</v>
      </c>
      <c r="AL98">
        <v>6.0</v>
      </c>
      <c r="AM98">
        <v>4.0</v>
      </c>
      <c r="AN98" s="14">
        <v>12.0</v>
      </c>
      <c r="AO98" s="14" t="s">
        <v>724</v>
      </c>
      <c r="AP98" t="s">
        <v>101</v>
      </c>
      <c r="AQ98" s="14">
        <v>7.0</v>
      </c>
      <c r="AR98" s="14" t="s">
        <v>725</v>
      </c>
      <c r="AS98" s="14" t="s">
        <v>726</v>
      </c>
    </row>
    <row r="99">
      <c r="A99" s="14">
        <v>110.0</v>
      </c>
      <c r="B99">
        <v>0.0</v>
      </c>
      <c r="C99">
        <v>0.0</v>
      </c>
      <c r="D99">
        <v>0.0</v>
      </c>
      <c r="E99">
        <v>0.0</v>
      </c>
      <c r="F99">
        <v>1.0</v>
      </c>
      <c r="G99">
        <v>0.0</v>
      </c>
      <c r="H99" s="14">
        <v>35313.0</v>
      </c>
      <c r="I99" s="14">
        <v>22.0</v>
      </c>
      <c r="J99" s="14">
        <v>8.0</v>
      </c>
      <c r="K99" s="14">
        <v>60.0</v>
      </c>
      <c r="L99" s="14">
        <v>10.0</v>
      </c>
      <c r="M99" s="14">
        <v>6.0</v>
      </c>
      <c r="N99" s="14" t="s">
        <v>70</v>
      </c>
      <c r="O99" s="14">
        <v>1.0</v>
      </c>
      <c r="P99" s="14" t="s">
        <v>89</v>
      </c>
      <c r="R99" t="s">
        <v>89</v>
      </c>
      <c r="S99" t="s">
        <v>130</v>
      </c>
      <c r="T99" s="14">
        <v>1.0</v>
      </c>
      <c r="U99" t="s">
        <v>36</v>
      </c>
      <c r="V99" t="s">
        <v>111</v>
      </c>
      <c r="W99" t="s">
        <v>175</v>
      </c>
      <c r="X99" s="14">
        <v>0.0</v>
      </c>
      <c r="Y99" s="14" t="s">
        <v>737</v>
      </c>
      <c r="Z99" s="14" t="s">
        <v>464</v>
      </c>
      <c r="AA99">
        <v>0.0</v>
      </c>
      <c r="AB99">
        <v>0.0</v>
      </c>
      <c r="AC99">
        <v>0.0</v>
      </c>
      <c r="AD99">
        <v>1.0</v>
      </c>
      <c r="AE99">
        <v>0.0</v>
      </c>
      <c r="AF99">
        <v>0.0</v>
      </c>
      <c r="AG99">
        <v>0.0</v>
      </c>
      <c r="AH99">
        <v>0.0</v>
      </c>
      <c r="AI99">
        <v>0.0</v>
      </c>
      <c r="AJ99">
        <v>0.0</v>
      </c>
      <c r="AK99" t="s">
        <v>116</v>
      </c>
      <c r="AL99">
        <v>6.0</v>
      </c>
      <c r="AM99">
        <v>3.0</v>
      </c>
      <c r="AN99" s="14">
        <v>5.0</v>
      </c>
      <c r="AO99" s="14" t="s">
        <v>738</v>
      </c>
      <c r="AP99" t="s">
        <v>101</v>
      </c>
      <c r="AQ99" s="14">
        <v>10.0</v>
      </c>
      <c r="AR99" s="14" t="s">
        <v>739</v>
      </c>
      <c r="AS99" s="14" t="s">
        <v>740</v>
      </c>
    </row>
    <row r="100">
      <c r="A100" s="14">
        <v>111.0</v>
      </c>
      <c r="B100">
        <v>1.0</v>
      </c>
      <c r="C100">
        <v>0.0</v>
      </c>
      <c r="D100">
        <v>0.0</v>
      </c>
      <c r="E100">
        <v>0.0</v>
      </c>
      <c r="F100">
        <v>0.0</v>
      </c>
      <c r="G100">
        <v>0.0</v>
      </c>
      <c r="H100" s="14">
        <v>30983.0</v>
      </c>
      <c r="I100" s="14">
        <v>33.0</v>
      </c>
      <c r="J100" s="14">
        <v>7.0</v>
      </c>
      <c r="K100" s="14">
        <v>20.0</v>
      </c>
      <c r="L100" s="14">
        <v>9.0</v>
      </c>
      <c r="M100" s="14">
        <v>2.0</v>
      </c>
      <c r="N100" s="14" t="s">
        <v>327</v>
      </c>
      <c r="O100" s="14">
        <v>1.0</v>
      </c>
      <c r="P100" s="14" t="s">
        <v>491</v>
      </c>
      <c r="R100" t="s">
        <v>491</v>
      </c>
      <c r="S100" t="s">
        <v>135</v>
      </c>
      <c r="T100" s="14">
        <v>1.0</v>
      </c>
      <c r="U100" t="s">
        <v>11</v>
      </c>
      <c r="V100" t="s">
        <v>111</v>
      </c>
      <c r="W100" t="s">
        <v>112</v>
      </c>
      <c r="X100" s="14">
        <v>3.0</v>
      </c>
      <c r="Y100" s="14" t="s">
        <v>741</v>
      </c>
      <c r="Z100" s="14" t="s">
        <v>114</v>
      </c>
      <c r="AA100">
        <v>0.0</v>
      </c>
      <c r="AB100">
        <v>0.0</v>
      </c>
      <c r="AC100">
        <v>0.0</v>
      </c>
      <c r="AD100">
        <v>1.0</v>
      </c>
      <c r="AE100">
        <v>0.0</v>
      </c>
      <c r="AF100">
        <v>0.0</v>
      </c>
      <c r="AG100">
        <v>0.0</v>
      </c>
      <c r="AH100">
        <v>0.0</v>
      </c>
      <c r="AI100">
        <v>0.0</v>
      </c>
      <c r="AJ100">
        <v>0.0</v>
      </c>
      <c r="AK100" t="s">
        <v>116</v>
      </c>
      <c r="AL100">
        <v>10.0</v>
      </c>
      <c r="AM100">
        <v>6.0</v>
      </c>
      <c r="AN100" s="14">
        <v>15.0</v>
      </c>
      <c r="AO100" s="14" t="s">
        <v>742</v>
      </c>
      <c r="AP100" t="s">
        <v>101</v>
      </c>
      <c r="AQ100" s="14">
        <v>7.0</v>
      </c>
      <c r="AR100" s="14" t="s">
        <v>743</v>
      </c>
      <c r="AS100" s="14" t="s">
        <v>744</v>
      </c>
      <c r="AT100" s="14" t="s">
        <v>745</v>
      </c>
    </row>
    <row r="101" hidden="1">
      <c r="A101" s="14">
        <v>112.0</v>
      </c>
      <c r="B101">
        <v>1.0</v>
      </c>
      <c r="C101">
        <v>0.0</v>
      </c>
      <c r="D101">
        <v>1.0</v>
      </c>
      <c r="E101">
        <v>0.0</v>
      </c>
      <c r="F101">
        <v>1.0</v>
      </c>
      <c r="G101">
        <v>0.0</v>
      </c>
      <c r="H101" s="14">
        <v>42797.0</v>
      </c>
      <c r="I101" s="14">
        <v>1.0</v>
      </c>
      <c r="J101" s="14">
        <v>7.0</v>
      </c>
      <c r="K101" s="14">
        <v>1.0</v>
      </c>
      <c r="L101" s="14">
        <v>10.0</v>
      </c>
      <c r="M101" s="14">
        <v>5.0</v>
      </c>
      <c r="N101" s="14" t="s">
        <v>437</v>
      </c>
      <c r="O101" s="14">
        <v>1.0</v>
      </c>
      <c r="P101" s="14" t="s">
        <v>129</v>
      </c>
      <c r="R101" t="s">
        <v>129</v>
      </c>
      <c r="S101" t="s">
        <v>90</v>
      </c>
      <c r="T101" s="14">
        <v>0.0</v>
      </c>
      <c r="Z101" s="14" t="s">
        <v>114</v>
      </c>
      <c r="AA101">
        <v>0.0</v>
      </c>
      <c r="AB101">
        <v>1.0</v>
      </c>
      <c r="AC101">
        <v>0.0</v>
      </c>
      <c r="AD101">
        <v>0.0</v>
      </c>
      <c r="AE101">
        <v>0.0</v>
      </c>
      <c r="AF101">
        <v>0.0</v>
      </c>
      <c r="AG101">
        <v>0.0</v>
      </c>
      <c r="AH101">
        <v>0.0</v>
      </c>
      <c r="AI101">
        <v>0.0</v>
      </c>
      <c r="AJ101">
        <v>0.0</v>
      </c>
      <c r="AK101" t="s">
        <v>116</v>
      </c>
      <c r="AL101">
        <v>15.0</v>
      </c>
      <c r="AM101">
        <v>15.0</v>
      </c>
      <c r="AN101" s="14">
        <v>8.0</v>
      </c>
      <c r="AO101" s="14" t="s">
        <v>746</v>
      </c>
      <c r="AP101" t="s">
        <v>84</v>
      </c>
      <c r="AQ101" s="14">
        <v>10.0</v>
      </c>
      <c r="AR101" s="14" t="s">
        <v>747</v>
      </c>
      <c r="AS101" s="14" t="s">
        <v>748</v>
      </c>
      <c r="AT101" s="14" t="s">
        <v>749</v>
      </c>
    </row>
    <row r="102">
      <c r="A102" s="14">
        <v>113.0</v>
      </c>
      <c r="B102">
        <v>0.0</v>
      </c>
      <c r="C102">
        <v>1.0</v>
      </c>
      <c r="D102">
        <v>0.0</v>
      </c>
      <c r="E102">
        <v>0.0</v>
      </c>
      <c r="F102">
        <v>0.0</v>
      </c>
      <c r="G102">
        <v>0.0</v>
      </c>
      <c r="H102" s="14">
        <v>33577.0</v>
      </c>
      <c r="I102" s="14">
        <v>26.0</v>
      </c>
      <c r="J102" s="14">
        <v>7.0</v>
      </c>
      <c r="K102" s="14">
        <v>150.0</v>
      </c>
      <c r="L102" s="14">
        <v>7.0</v>
      </c>
      <c r="M102" s="14">
        <v>8.0</v>
      </c>
      <c r="N102" s="14" t="s">
        <v>106</v>
      </c>
      <c r="O102" s="14">
        <v>1.0</v>
      </c>
      <c r="P102" s="14" t="s">
        <v>108</v>
      </c>
      <c r="R102" t="s">
        <v>108</v>
      </c>
      <c r="S102" t="s">
        <v>72</v>
      </c>
      <c r="T102" s="14">
        <v>1.0</v>
      </c>
      <c r="U102" t="s">
        <v>36</v>
      </c>
      <c r="V102" t="s">
        <v>750</v>
      </c>
      <c r="W102" t="s">
        <v>333</v>
      </c>
      <c r="X102" s="14">
        <v>3.0</v>
      </c>
      <c r="Y102" s="14" t="s">
        <v>751</v>
      </c>
      <c r="Z102" s="14" t="s">
        <v>114</v>
      </c>
      <c r="AA102">
        <v>0.0</v>
      </c>
      <c r="AB102">
        <v>0.0</v>
      </c>
      <c r="AC102">
        <v>0.0</v>
      </c>
      <c r="AD102">
        <v>0.0</v>
      </c>
      <c r="AE102">
        <v>0.0</v>
      </c>
      <c r="AF102">
        <v>1.0</v>
      </c>
      <c r="AG102">
        <v>0.0</v>
      </c>
      <c r="AH102">
        <v>0.0</v>
      </c>
      <c r="AI102">
        <v>0.0</v>
      </c>
      <c r="AJ102">
        <v>0.0</v>
      </c>
      <c r="AK102" t="s">
        <v>79</v>
      </c>
      <c r="AL102">
        <v>4.0</v>
      </c>
      <c r="AM102">
        <v>3.0</v>
      </c>
      <c r="AN102" s="14">
        <v>30.0</v>
      </c>
      <c r="AO102" s="14" t="s">
        <v>752</v>
      </c>
      <c r="AP102" t="s">
        <v>101</v>
      </c>
      <c r="AQ102" s="14">
        <v>8.0</v>
      </c>
      <c r="AR102" s="14" t="s">
        <v>753</v>
      </c>
      <c r="AS102" s="14" t="s">
        <v>754</v>
      </c>
      <c r="AT102" s="14" t="s">
        <v>755</v>
      </c>
    </row>
    <row r="103">
      <c r="A103" s="14">
        <v>114.0</v>
      </c>
      <c r="B103">
        <v>1.0</v>
      </c>
      <c r="C103">
        <v>0.0</v>
      </c>
      <c r="D103">
        <v>0.0</v>
      </c>
      <c r="E103">
        <v>0.0</v>
      </c>
      <c r="F103">
        <v>0.0</v>
      </c>
      <c r="G103">
        <v>0.0</v>
      </c>
      <c r="H103" s="14">
        <v>34088.0</v>
      </c>
      <c r="I103" s="14">
        <v>25.0</v>
      </c>
      <c r="J103" s="14">
        <v>6.0</v>
      </c>
      <c r="K103" s="14">
        <v>50.0</v>
      </c>
      <c r="L103" s="14">
        <v>10.0</v>
      </c>
      <c r="M103" s="14">
        <v>20.0</v>
      </c>
      <c r="N103" s="14" t="s">
        <v>134</v>
      </c>
      <c r="O103" s="14">
        <v>1.0</v>
      </c>
      <c r="P103" s="14" t="s">
        <v>491</v>
      </c>
      <c r="R103" t="s">
        <v>491</v>
      </c>
      <c r="S103" t="s">
        <v>756</v>
      </c>
      <c r="T103" s="14">
        <v>1.0</v>
      </c>
      <c r="U103" t="s">
        <v>36</v>
      </c>
      <c r="V103" t="s">
        <v>111</v>
      </c>
      <c r="W103" t="s">
        <v>374</v>
      </c>
      <c r="X103" s="14">
        <v>2.0</v>
      </c>
      <c r="Y103" s="14" t="s">
        <v>757</v>
      </c>
      <c r="Z103" s="14" t="s">
        <v>114</v>
      </c>
      <c r="AA103">
        <v>0.0</v>
      </c>
      <c r="AB103">
        <v>0.0</v>
      </c>
      <c r="AC103">
        <v>0.0</v>
      </c>
      <c r="AD103">
        <v>1.0</v>
      </c>
      <c r="AE103">
        <v>0.0</v>
      </c>
      <c r="AF103">
        <v>0.0</v>
      </c>
      <c r="AG103">
        <v>0.0</v>
      </c>
      <c r="AH103">
        <v>0.0</v>
      </c>
      <c r="AI103">
        <v>0.0</v>
      </c>
      <c r="AJ103">
        <v>0.0</v>
      </c>
      <c r="AK103" t="s">
        <v>97</v>
      </c>
      <c r="AL103">
        <v>3.0</v>
      </c>
      <c r="AM103">
        <v>3.0</v>
      </c>
      <c r="AN103" s="14">
        <v>45.0</v>
      </c>
      <c r="AO103" s="14" t="s">
        <v>758</v>
      </c>
      <c r="AP103" t="s">
        <v>101</v>
      </c>
      <c r="AQ103" s="14">
        <v>9.0</v>
      </c>
      <c r="AR103" s="14" t="s">
        <v>759</v>
      </c>
    </row>
    <row r="104">
      <c r="A104" s="14">
        <v>115.0</v>
      </c>
      <c r="B104">
        <v>1.0</v>
      </c>
      <c r="C104">
        <v>1.0</v>
      </c>
      <c r="D104">
        <v>0.0</v>
      </c>
      <c r="E104">
        <v>0.0</v>
      </c>
      <c r="F104">
        <v>1.0</v>
      </c>
      <c r="G104">
        <v>0.0</v>
      </c>
      <c r="H104" s="14">
        <v>30028.0</v>
      </c>
      <c r="I104" s="14">
        <v>36.0</v>
      </c>
      <c r="J104" s="14">
        <v>6.0</v>
      </c>
      <c r="K104" s="14">
        <v>120.0</v>
      </c>
      <c r="L104" s="14">
        <v>10.0</v>
      </c>
      <c r="M104" s="14">
        <v>0.0</v>
      </c>
      <c r="N104" s="14" t="s">
        <v>106</v>
      </c>
      <c r="O104" s="14">
        <v>0.0</v>
      </c>
      <c r="P104" s="14" t="s">
        <v>129</v>
      </c>
      <c r="R104" t="s">
        <v>129</v>
      </c>
      <c r="S104" t="s">
        <v>135</v>
      </c>
      <c r="T104" s="14">
        <v>1.0</v>
      </c>
      <c r="U104" t="s">
        <v>74</v>
      </c>
      <c r="V104" t="s">
        <v>75</v>
      </c>
      <c r="W104" t="s">
        <v>760</v>
      </c>
      <c r="X104" s="14">
        <v>14.0</v>
      </c>
      <c r="Y104" s="14" t="s">
        <v>761</v>
      </c>
      <c r="Z104" s="14" t="s">
        <v>114</v>
      </c>
      <c r="AA104">
        <v>0.0</v>
      </c>
      <c r="AB104">
        <v>0.0</v>
      </c>
      <c r="AC104">
        <v>0.0</v>
      </c>
      <c r="AD104">
        <v>0.0</v>
      </c>
      <c r="AE104">
        <v>0.0</v>
      </c>
      <c r="AF104">
        <v>1.0</v>
      </c>
      <c r="AG104">
        <v>1.0</v>
      </c>
      <c r="AH104">
        <v>0.0</v>
      </c>
      <c r="AI104">
        <v>0.0</v>
      </c>
      <c r="AJ104">
        <v>0.0</v>
      </c>
      <c r="AK104" t="s">
        <v>116</v>
      </c>
      <c r="AL104">
        <v>6.0</v>
      </c>
      <c r="AM104">
        <v>6.0</v>
      </c>
      <c r="AN104" s="14">
        <v>15.0</v>
      </c>
      <c r="AO104" s="14" t="s">
        <v>762</v>
      </c>
      <c r="AP104" t="s">
        <v>294</v>
      </c>
      <c r="AQ104" s="14">
        <v>8.0</v>
      </c>
      <c r="AR104" s="14" t="s">
        <v>763</v>
      </c>
      <c r="AS104" s="14" t="s">
        <v>764</v>
      </c>
      <c r="AT104" s="14" t="s">
        <v>765</v>
      </c>
    </row>
    <row r="105" hidden="1">
      <c r="A105" s="14">
        <v>116.0</v>
      </c>
      <c r="B105">
        <v>0.0</v>
      </c>
      <c r="C105">
        <v>0.0</v>
      </c>
      <c r="D105">
        <v>0.0</v>
      </c>
      <c r="E105">
        <v>0.0</v>
      </c>
      <c r="F105">
        <v>1.0</v>
      </c>
      <c r="G105">
        <v>0.0</v>
      </c>
      <c r="H105" s="14">
        <v>42929.0</v>
      </c>
      <c r="I105" s="14">
        <v>1.0</v>
      </c>
      <c r="J105" s="14">
        <v>7.0</v>
      </c>
      <c r="K105" s="14">
        <v>20.0</v>
      </c>
      <c r="L105" s="14">
        <v>3.0</v>
      </c>
      <c r="M105" s="14">
        <v>12.0</v>
      </c>
      <c r="N105" s="14" t="s">
        <v>327</v>
      </c>
      <c r="O105" s="14">
        <v>0.0</v>
      </c>
      <c r="P105" s="14" t="s">
        <v>129</v>
      </c>
      <c r="R105" t="s">
        <v>129</v>
      </c>
      <c r="S105" t="s">
        <v>72</v>
      </c>
      <c r="T105" s="14">
        <v>1.0</v>
      </c>
      <c r="U105" t="s">
        <v>300</v>
      </c>
      <c r="V105" t="s">
        <v>111</v>
      </c>
      <c r="W105" t="s">
        <v>412</v>
      </c>
      <c r="X105" s="14">
        <v>5.0</v>
      </c>
      <c r="Y105" s="14" t="s">
        <v>766</v>
      </c>
      <c r="Z105" s="14" t="s">
        <v>114</v>
      </c>
      <c r="AA105">
        <v>1.0</v>
      </c>
      <c r="AB105">
        <v>0.0</v>
      </c>
      <c r="AC105">
        <v>0.0</v>
      </c>
      <c r="AD105">
        <v>0.0</v>
      </c>
      <c r="AE105">
        <v>0.0</v>
      </c>
      <c r="AF105">
        <v>1.0</v>
      </c>
      <c r="AG105">
        <v>0.0</v>
      </c>
      <c r="AH105">
        <v>0.0</v>
      </c>
      <c r="AI105">
        <v>0.0</v>
      </c>
      <c r="AJ105">
        <v>0.0</v>
      </c>
      <c r="AK105" t="s">
        <v>237</v>
      </c>
      <c r="AL105">
        <v>12.0</v>
      </c>
      <c r="AM105">
        <v>2.0</v>
      </c>
      <c r="AN105" s="14">
        <v>10.0</v>
      </c>
      <c r="AO105" s="14" t="s">
        <v>767</v>
      </c>
      <c r="AP105" t="s">
        <v>101</v>
      </c>
      <c r="AQ105" s="14">
        <v>6.0</v>
      </c>
      <c r="AR105" s="14" t="s">
        <v>768</v>
      </c>
      <c r="AS105" s="14" t="s">
        <v>41</v>
      </c>
      <c r="AT105" s="14" t="s">
        <v>41</v>
      </c>
    </row>
    <row r="106">
      <c r="A106" s="14">
        <v>118.0</v>
      </c>
      <c r="B106">
        <v>1.0</v>
      </c>
      <c r="C106">
        <v>1.0</v>
      </c>
      <c r="D106">
        <v>0.0</v>
      </c>
      <c r="E106">
        <v>1.0</v>
      </c>
      <c r="F106">
        <v>1.0</v>
      </c>
      <c r="G106">
        <v>0.0</v>
      </c>
      <c r="H106" s="14">
        <v>33156.0</v>
      </c>
      <c r="I106" s="14">
        <v>27.0</v>
      </c>
      <c r="J106" s="14">
        <v>7.0</v>
      </c>
      <c r="K106" s="14">
        <v>80.0</v>
      </c>
      <c r="L106" s="14">
        <v>12.0</v>
      </c>
      <c r="M106" s="14">
        <v>12.0</v>
      </c>
      <c r="N106" s="14" t="s">
        <v>437</v>
      </c>
      <c r="O106" s="14">
        <v>1.0</v>
      </c>
      <c r="P106" s="14" t="s">
        <v>491</v>
      </c>
      <c r="R106" t="s">
        <v>491</v>
      </c>
      <c r="S106" t="s">
        <v>90</v>
      </c>
      <c r="T106" s="14">
        <v>1.0</v>
      </c>
      <c r="U106" t="s">
        <v>315</v>
      </c>
      <c r="V106" t="s">
        <v>75</v>
      </c>
      <c r="W106" t="s">
        <v>684</v>
      </c>
      <c r="X106" s="14">
        <v>3.0</v>
      </c>
      <c r="Y106" s="14" t="s">
        <v>774</v>
      </c>
      <c r="Z106" s="14" t="s">
        <v>78</v>
      </c>
      <c r="AA106">
        <v>0.0</v>
      </c>
      <c r="AB106">
        <v>0.0</v>
      </c>
      <c r="AC106">
        <v>0.0</v>
      </c>
      <c r="AD106">
        <v>1.0</v>
      </c>
      <c r="AE106">
        <v>0.0</v>
      </c>
      <c r="AF106">
        <v>0.0</v>
      </c>
      <c r="AG106">
        <v>0.0</v>
      </c>
      <c r="AH106">
        <v>0.0</v>
      </c>
      <c r="AI106">
        <v>0.0</v>
      </c>
      <c r="AJ106">
        <v>0.0</v>
      </c>
      <c r="AK106" t="s">
        <v>116</v>
      </c>
      <c r="AL106">
        <v>6.0</v>
      </c>
      <c r="AM106">
        <v>2.0</v>
      </c>
      <c r="AN106" s="14">
        <v>12.0</v>
      </c>
      <c r="AO106" s="14" t="s">
        <v>775</v>
      </c>
      <c r="AP106" t="s">
        <v>101</v>
      </c>
      <c r="AQ106" s="14">
        <v>10.0</v>
      </c>
      <c r="AR106" s="14" t="s">
        <v>776</v>
      </c>
      <c r="AS106" s="14" t="s">
        <v>777</v>
      </c>
      <c r="AT106" s="14" t="s">
        <v>778</v>
      </c>
    </row>
    <row r="107">
      <c r="A107" s="14">
        <v>119.0</v>
      </c>
      <c r="B107">
        <v>1.0</v>
      </c>
      <c r="C107">
        <v>1.0</v>
      </c>
      <c r="D107">
        <v>0.0</v>
      </c>
      <c r="E107">
        <v>0.0</v>
      </c>
      <c r="F107">
        <v>0.0</v>
      </c>
      <c r="G107">
        <v>0.0</v>
      </c>
      <c r="H107" s="14">
        <v>33117.0</v>
      </c>
      <c r="I107" s="14">
        <v>28.0</v>
      </c>
      <c r="J107" s="14">
        <v>7.0</v>
      </c>
      <c r="K107" s="14">
        <v>30.0</v>
      </c>
      <c r="L107" s="14">
        <v>1.0</v>
      </c>
      <c r="M107" s="14">
        <v>5.0</v>
      </c>
      <c r="N107" s="14" t="s">
        <v>70</v>
      </c>
      <c r="O107" s="14">
        <v>0.0</v>
      </c>
      <c r="P107" s="14" t="s">
        <v>71</v>
      </c>
      <c r="R107" t="s">
        <v>71</v>
      </c>
      <c r="S107" t="s">
        <v>72</v>
      </c>
      <c r="T107" s="14">
        <v>1.0</v>
      </c>
      <c r="U107" t="s">
        <v>11</v>
      </c>
      <c r="V107" t="s">
        <v>75</v>
      </c>
      <c r="W107" t="s">
        <v>531</v>
      </c>
      <c r="X107" s="14">
        <v>4.0</v>
      </c>
      <c r="Y107" s="14" t="s">
        <v>779</v>
      </c>
      <c r="Z107" s="14" t="s">
        <v>114</v>
      </c>
      <c r="AA107">
        <v>0.0</v>
      </c>
      <c r="AB107">
        <v>0.0</v>
      </c>
      <c r="AC107">
        <v>0.0</v>
      </c>
      <c r="AD107">
        <v>0.0</v>
      </c>
      <c r="AE107">
        <v>0.0</v>
      </c>
      <c r="AF107">
        <v>1.0</v>
      </c>
      <c r="AG107">
        <v>0.0</v>
      </c>
      <c r="AH107">
        <v>0.0</v>
      </c>
      <c r="AI107">
        <v>0.0</v>
      </c>
      <c r="AJ107">
        <v>0.0</v>
      </c>
      <c r="AK107" t="s">
        <v>97</v>
      </c>
      <c r="AL107">
        <v>6.0</v>
      </c>
      <c r="AM107">
        <v>10.0</v>
      </c>
      <c r="AN107" s="14">
        <v>20.0</v>
      </c>
      <c r="AO107" s="14" t="s">
        <v>780</v>
      </c>
      <c r="AP107" t="s">
        <v>101</v>
      </c>
      <c r="AQ107" s="14">
        <v>8.0</v>
      </c>
      <c r="AR107" s="14" t="s">
        <v>781</v>
      </c>
      <c r="AS107" s="14" t="s">
        <v>782</v>
      </c>
      <c r="AT107" s="14" t="s">
        <v>783</v>
      </c>
    </row>
    <row r="108">
      <c r="A108" s="14">
        <v>120.0</v>
      </c>
      <c r="B108">
        <v>0.0</v>
      </c>
      <c r="C108">
        <v>1.0</v>
      </c>
      <c r="D108">
        <v>0.0</v>
      </c>
      <c r="E108">
        <v>0.0</v>
      </c>
      <c r="F108">
        <v>1.0</v>
      </c>
      <c r="G108">
        <v>0.0</v>
      </c>
      <c r="H108" s="14">
        <v>27127.0</v>
      </c>
      <c r="I108" s="14">
        <v>44.0</v>
      </c>
      <c r="J108" s="14">
        <v>7.0</v>
      </c>
      <c r="K108" s="14">
        <v>50.0</v>
      </c>
      <c r="L108" s="14">
        <v>3.0</v>
      </c>
      <c r="M108" s="14">
        <v>20.0</v>
      </c>
      <c r="N108" s="14" t="s">
        <v>106</v>
      </c>
      <c r="O108" s="14">
        <v>1.0</v>
      </c>
      <c r="P108" s="14" t="s">
        <v>71</v>
      </c>
      <c r="R108" t="s">
        <v>71</v>
      </c>
      <c r="S108" t="s">
        <v>90</v>
      </c>
      <c r="T108" s="14">
        <v>1.0</v>
      </c>
      <c r="U108" t="s">
        <v>315</v>
      </c>
      <c r="V108" t="s">
        <v>75</v>
      </c>
      <c r="W108" t="s">
        <v>531</v>
      </c>
      <c r="X108" s="14">
        <v>22.0</v>
      </c>
      <c r="Y108" s="14" t="s">
        <v>784</v>
      </c>
      <c r="Z108" s="14" t="s">
        <v>114</v>
      </c>
      <c r="AA108">
        <v>0.0</v>
      </c>
      <c r="AB108">
        <v>0.0</v>
      </c>
      <c r="AC108">
        <v>1.0</v>
      </c>
      <c r="AD108">
        <v>0.0</v>
      </c>
      <c r="AE108">
        <v>0.0</v>
      </c>
      <c r="AF108">
        <v>0.0</v>
      </c>
      <c r="AG108">
        <v>0.0</v>
      </c>
      <c r="AH108">
        <v>0.0</v>
      </c>
      <c r="AI108">
        <v>0.0</v>
      </c>
      <c r="AJ108">
        <v>0.0</v>
      </c>
      <c r="AK108" t="s">
        <v>97</v>
      </c>
      <c r="AL108">
        <v>15.0</v>
      </c>
      <c r="AM108">
        <v>20.0</v>
      </c>
      <c r="AN108" s="14">
        <v>35.0</v>
      </c>
      <c r="AO108" s="14" t="s">
        <v>785</v>
      </c>
      <c r="AP108" t="s">
        <v>101</v>
      </c>
      <c r="AQ108" s="14">
        <v>9.0</v>
      </c>
      <c r="AR108" s="14" t="s">
        <v>786</v>
      </c>
      <c r="AS108" s="14" t="s">
        <v>787</v>
      </c>
    </row>
    <row r="109">
      <c r="A109" s="14">
        <v>121.0</v>
      </c>
      <c r="B109">
        <v>0.0</v>
      </c>
      <c r="C109">
        <v>1.0</v>
      </c>
      <c r="D109">
        <v>0.0</v>
      </c>
      <c r="E109">
        <v>0.0</v>
      </c>
      <c r="F109">
        <v>1.0</v>
      </c>
      <c r="G109">
        <v>0.0</v>
      </c>
      <c r="H109" s="14">
        <v>34237.0</v>
      </c>
      <c r="I109" s="14">
        <v>24.0</v>
      </c>
      <c r="J109" s="14">
        <v>7.0</v>
      </c>
      <c r="K109" s="14">
        <v>0.0</v>
      </c>
      <c r="L109" s="14">
        <v>12.0</v>
      </c>
      <c r="M109" s="14">
        <v>20.0</v>
      </c>
      <c r="N109" s="14" t="s">
        <v>291</v>
      </c>
      <c r="O109" s="14">
        <v>1.0</v>
      </c>
      <c r="P109" s="14" t="s">
        <v>71</v>
      </c>
      <c r="R109" t="s">
        <v>71</v>
      </c>
      <c r="S109" t="s">
        <v>72</v>
      </c>
      <c r="T109" s="14">
        <v>1.0</v>
      </c>
      <c r="U109" t="s">
        <v>631</v>
      </c>
      <c r="V109" t="s">
        <v>207</v>
      </c>
      <c r="W109" t="s">
        <v>123</v>
      </c>
      <c r="X109" s="14">
        <v>5.0</v>
      </c>
      <c r="Y109" s="14" t="s">
        <v>788</v>
      </c>
      <c r="Z109" s="14" t="s">
        <v>78</v>
      </c>
      <c r="AA109">
        <v>0.0</v>
      </c>
      <c r="AB109">
        <v>0.0</v>
      </c>
      <c r="AC109">
        <v>0.0</v>
      </c>
      <c r="AD109">
        <v>1.0</v>
      </c>
      <c r="AE109">
        <v>0.0</v>
      </c>
      <c r="AF109">
        <v>0.0</v>
      </c>
      <c r="AG109">
        <v>0.0</v>
      </c>
      <c r="AH109">
        <v>0.0</v>
      </c>
      <c r="AI109">
        <v>0.0</v>
      </c>
      <c r="AJ109">
        <v>0.0</v>
      </c>
      <c r="AK109" t="s">
        <v>116</v>
      </c>
      <c r="AL109">
        <v>5.0</v>
      </c>
      <c r="AM109">
        <v>5.0</v>
      </c>
      <c r="AN109" s="14">
        <v>10.0</v>
      </c>
      <c r="AO109" s="14" t="s">
        <v>789</v>
      </c>
      <c r="AP109" t="s">
        <v>84</v>
      </c>
      <c r="AQ109" s="14">
        <v>10.0</v>
      </c>
      <c r="AR109" s="14" t="s">
        <v>790</v>
      </c>
      <c r="AS109" s="14" t="s">
        <v>791</v>
      </c>
      <c r="AT109" s="14" t="s">
        <v>792</v>
      </c>
    </row>
    <row r="110">
      <c r="A110" s="14">
        <v>122.0</v>
      </c>
      <c r="B110">
        <v>1.0</v>
      </c>
      <c r="C110">
        <v>0.0</v>
      </c>
      <c r="D110">
        <v>0.0</v>
      </c>
      <c r="E110">
        <v>0.0</v>
      </c>
      <c r="F110">
        <v>0.0</v>
      </c>
      <c r="G110">
        <v>0.0</v>
      </c>
      <c r="H110" s="14">
        <v>34688.0</v>
      </c>
      <c r="I110" s="14">
        <v>23.0</v>
      </c>
      <c r="J110" s="14">
        <v>9.0</v>
      </c>
      <c r="K110" s="14">
        <v>10.0</v>
      </c>
      <c r="L110" s="14">
        <v>9.0</v>
      </c>
      <c r="M110" s="14">
        <v>20.0</v>
      </c>
      <c r="N110" s="14" t="s">
        <v>134</v>
      </c>
      <c r="O110" s="14">
        <v>0.0</v>
      </c>
      <c r="P110" s="14" t="s">
        <v>129</v>
      </c>
      <c r="R110" t="s">
        <v>129</v>
      </c>
      <c r="S110" t="s">
        <v>793</v>
      </c>
      <c r="T110" s="14">
        <v>1.0</v>
      </c>
      <c r="U110" t="s">
        <v>206</v>
      </c>
      <c r="V110" t="s">
        <v>111</v>
      </c>
      <c r="W110" t="s">
        <v>76</v>
      </c>
      <c r="X110" s="14">
        <v>0.0</v>
      </c>
      <c r="Y110" s="14" t="s">
        <v>794</v>
      </c>
      <c r="Z110" s="14" t="s">
        <v>78</v>
      </c>
      <c r="AA110">
        <v>0.0</v>
      </c>
      <c r="AB110">
        <v>0.0</v>
      </c>
      <c r="AC110">
        <v>0.0</v>
      </c>
      <c r="AD110">
        <v>1.0</v>
      </c>
      <c r="AE110">
        <v>0.0</v>
      </c>
      <c r="AF110">
        <v>0.0</v>
      </c>
      <c r="AG110">
        <v>0.0</v>
      </c>
      <c r="AH110">
        <v>0.0</v>
      </c>
      <c r="AI110">
        <v>0.0</v>
      </c>
      <c r="AJ110">
        <v>0.0</v>
      </c>
      <c r="AK110" t="s">
        <v>97</v>
      </c>
      <c r="AL110">
        <v>30.0</v>
      </c>
      <c r="AM110">
        <v>5.0</v>
      </c>
      <c r="AN110" s="14">
        <v>200.0</v>
      </c>
      <c r="AO110" s="14" t="s">
        <v>795</v>
      </c>
      <c r="AP110" t="s">
        <v>101</v>
      </c>
      <c r="AQ110" s="14">
        <v>9.0</v>
      </c>
      <c r="AR110" s="14" t="s">
        <v>796</v>
      </c>
      <c r="AS110" s="14" t="s">
        <v>797</v>
      </c>
      <c r="AT110" s="14" t="s">
        <v>798</v>
      </c>
    </row>
    <row r="111">
      <c r="A111" s="14">
        <v>123.0</v>
      </c>
      <c r="B111">
        <v>1.0</v>
      </c>
      <c r="C111">
        <v>1.0</v>
      </c>
      <c r="D111">
        <v>0.0</v>
      </c>
      <c r="E111">
        <v>0.0</v>
      </c>
      <c r="F111">
        <v>0.0</v>
      </c>
      <c r="G111">
        <v>0.0</v>
      </c>
      <c r="H111" s="14">
        <v>29094.0</v>
      </c>
      <c r="I111" s="14">
        <v>39.0</v>
      </c>
      <c r="J111" s="14">
        <v>8.0</v>
      </c>
      <c r="K111" s="14">
        <v>0.0</v>
      </c>
      <c r="L111" s="14">
        <v>8.0</v>
      </c>
      <c r="M111" s="14">
        <v>24.0</v>
      </c>
      <c r="N111" s="14" t="s">
        <v>128</v>
      </c>
      <c r="O111" s="14">
        <v>0.0</v>
      </c>
      <c r="P111" s="14" t="s">
        <v>205</v>
      </c>
      <c r="R111" t="s">
        <v>205</v>
      </c>
      <c r="S111" t="s">
        <v>90</v>
      </c>
      <c r="T111" s="14">
        <v>1.0</v>
      </c>
      <c r="U111" t="s">
        <v>315</v>
      </c>
      <c r="V111" t="s">
        <v>111</v>
      </c>
      <c r="W111" t="s">
        <v>123</v>
      </c>
      <c r="X111" s="14">
        <v>20.0</v>
      </c>
      <c r="Y111" s="14" t="s">
        <v>674</v>
      </c>
      <c r="Z111" s="14" t="s">
        <v>78</v>
      </c>
      <c r="AA111">
        <v>0.0</v>
      </c>
      <c r="AB111">
        <v>0.0</v>
      </c>
      <c r="AC111">
        <v>1.0</v>
      </c>
      <c r="AD111">
        <v>0.0</v>
      </c>
      <c r="AE111">
        <v>1.0</v>
      </c>
      <c r="AF111">
        <v>0.0</v>
      </c>
      <c r="AG111">
        <v>0.0</v>
      </c>
      <c r="AH111">
        <v>0.0</v>
      </c>
      <c r="AI111">
        <v>0.0</v>
      </c>
      <c r="AJ111">
        <v>0.0</v>
      </c>
      <c r="AK111" t="s">
        <v>665</v>
      </c>
      <c r="AL111">
        <v>6.0</v>
      </c>
      <c r="AM111">
        <v>6.0</v>
      </c>
      <c r="AN111" s="14">
        <v>15.0</v>
      </c>
      <c r="AO111" s="14" t="s">
        <v>799</v>
      </c>
      <c r="AP111" t="s">
        <v>101</v>
      </c>
      <c r="AQ111" s="14">
        <v>10.0</v>
      </c>
      <c r="AR111" s="14" t="s">
        <v>800</v>
      </c>
      <c r="AS111" s="14" t="s">
        <v>801</v>
      </c>
      <c r="AT111" s="14" t="s">
        <v>802</v>
      </c>
    </row>
    <row r="112">
      <c r="A112" s="14">
        <v>124.0</v>
      </c>
      <c r="B112">
        <v>1.0</v>
      </c>
      <c r="C112">
        <v>0.0</v>
      </c>
      <c r="D112">
        <v>0.0</v>
      </c>
      <c r="E112">
        <v>0.0</v>
      </c>
      <c r="F112">
        <v>1.0</v>
      </c>
      <c r="G112">
        <v>0.0</v>
      </c>
      <c r="H112" s="14">
        <v>29489.0</v>
      </c>
      <c r="I112" s="14">
        <v>37.0</v>
      </c>
      <c r="J112" s="14">
        <v>8.0</v>
      </c>
      <c r="K112" s="14">
        <v>30.0</v>
      </c>
      <c r="L112" s="14">
        <v>10.0</v>
      </c>
      <c r="M112" s="14">
        <v>3.0</v>
      </c>
      <c r="N112" s="14" t="s">
        <v>405</v>
      </c>
      <c r="O112" s="14">
        <v>0.0</v>
      </c>
      <c r="P112" s="14" t="s">
        <v>129</v>
      </c>
      <c r="R112" t="s">
        <v>129</v>
      </c>
      <c r="S112" t="s">
        <v>135</v>
      </c>
      <c r="T112" s="14">
        <v>1.0</v>
      </c>
      <c r="U112" t="s">
        <v>803</v>
      </c>
      <c r="V112" t="s">
        <v>75</v>
      </c>
      <c r="W112" t="s">
        <v>457</v>
      </c>
      <c r="X112" s="14">
        <v>10.0</v>
      </c>
      <c r="Y112" s="14" t="s">
        <v>804</v>
      </c>
      <c r="Z112" s="14" t="s">
        <v>114</v>
      </c>
      <c r="AA112">
        <v>0.0</v>
      </c>
      <c r="AB112">
        <v>1.0</v>
      </c>
      <c r="AC112">
        <v>0.0</v>
      </c>
      <c r="AD112">
        <v>0.0</v>
      </c>
      <c r="AE112">
        <v>0.0</v>
      </c>
      <c r="AF112">
        <v>0.0</v>
      </c>
      <c r="AG112">
        <v>0.0</v>
      </c>
      <c r="AH112">
        <v>0.0</v>
      </c>
      <c r="AI112">
        <v>0.0</v>
      </c>
      <c r="AJ112">
        <v>0.0</v>
      </c>
      <c r="AK112" t="s">
        <v>237</v>
      </c>
      <c r="AL112">
        <v>6.0</v>
      </c>
      <c r="AM112">
        <v>4.0</v>
      </c>
      <c r="AN112" s="14">
        <v>150.0</v>
      </c>
      <c r="AO112" s="14" t="s">
        <v>805</v>
      </c>
      <c r="AP112" t="s">
        <v>84</v>
      </c>
      <c r="AQ112" s="14">
        <v>10.0</v>
      </c>
      <c r="AR112" s="14" t="s">
        <v>806</v>
      </c>
      <c r="AS112" s="14" t="s">
        <v>540</v>
      </c>
      <c r="AT112" s="14" t="s">
        <v>807</v>
      </c>
    </row>
    <row r="113">
      <c r="A113" s="14">
        <v>125.0</v>
      </c>
      <c r="B113">
        <v>1.0</v>
      </c>
      <c r="C113">
        <v>0.0</v>
      </c>
      <c r="D113">
        <v>0.0</v>
      </c>
      <c r="E113">
        <v>1.0</v>
      </c>
      <c r="F113">
        <v>0.0</v>
      </c>
      <c r="G113">
        <v>0.0</v>
      </c>
      <c r="H113" s="14">
        <v>33476.0</v>
      </c>
      <c r="I113" s="14">
        <v>27.0</v>
      </c>
      <c r="J113" s="14">
        <v>8.0</v>
      </c>
      <c r="K113" s="14">
        <v>60.0</v>
      </c>
      <c r="L113" s="14">
        <v>10.0</v>
      </c>
      <c r="M113" s="14">
        <v>10.0</v>
      </c>
      <c r="N113" s="14" t="s">
        <v>70</v>
      </c>
      <c r="O113" s="14">
        <v>0.0</v>
      </c>
      <c r="P113" s="14" t="s">
        <v>193</v>
      </c>
      <c r="R113" t="s">
        <v>193</v>
      </c>
      <c r="S113" t="s">
        <v>72</v>
      </c>
      <c r="T113" s="14">
        <v>1.0</v>
      </c>
      <c r="U113" t="s">
        <v>315</v>
      </c>
      <c r="V113" t="s">
        <v>75</v>
      </c>
      <c r="W113" t="s">
        <v>123</v>
      </c>
      <c r="X113" s="14">
        <v>5.0</v>
      </c>
      <c r="Y113" s="14" t="s">
        <v>101</v>
      </c>
      <c r="Z113" s="14" t="s">
        <v>114</v>
      </c>
      <c r="AA113">
        <v>0.0</v>
      </c>
      <c r="AB113">
        <v>0.0</v>
      </c>
      <c r="AC113">
        <v>0.0</v>
      </c>
      <c r="AD113">
        <v>0.0</v>
      </c>
      <c r="AE113">
        <v>0.0</v>
      </c>
      <c r="AF113">
        <v>1.0</v>
      </c>
      <c r="AG113">
        <v>0.0</v>
      </c>
      <c r="AH113">
        <v>0.0</v>
      </c>
      <c r="AI113">
        <v>0.0</v>
      </c>
      <c r="AJ113">
        <v>0.0</v>
      </c>
      <c r="AK113" t="s">
        <v>79</v>
      </c>
      <c r="AL113">
        <v>10.0</v>
      </c>
      <c r="AM113">
        <v>6.0</v>
      </c>
      <c r="AN113" s="14">
        <v>8.0</v>
      </c>
      <c r="AO113" s="14" t="s">
        <v>808</v>
      </c>
      <c r="AP113" t="s">
        <v>101</v>
      </c>
      <c r="AQ113" s="14">
        <v>9.0</v>
      </c>
      <c r="AR113" s="14" t="s">
        <v>809</v>
      </c>
    </row>
    <row r="114">
      <c r="A114" s="14">
        <v>126.0</v>
      </c>
      <c r="B114">
        <v>0.0</v>
      </c>
      <c r="C114">
        <v>0.0</v>
      </c>
      <c r="D114">
        <v>0.0</v>
      </c>
      <c r="E114">
        <v>0.0</v>
      </c>
      <c r="F114">
        <v>1.0</v>
      </c>
      <c r="G114">
        <v>0.0</v>
      </c>
      <c r="H114" s="14">
        <v>32011.0</v>
      </c>
      <c r="I114" s="14">
        <v>31.0</v>
      </c>
      <c r="J114" s="14">
        <v>7.0</v>
      </c>
      <c r="K114" s="14">
        <v>0.0</v>
      </c>
      <c r="L114" s="14">
        <v>12.0</v>
      </c>
      <c r="M114" s="14">
        <v>0.0</v>
      </c>
      <c r="N114" s="14" t="s">
        <v>167</v>
      </c>
      <c r="O114" s="14">
        <v>1.0</v>
      </c>
      <c r="P114" s="14" t="s">
        <v>193</v>
      </c>
      <c r="R114" t="s">
        <v>193</v>
      </c>
      <c r="S114" t="s">
        <v>130</v>
      </c>
      <c r="T114" s="14">
        <v>1.0</v>
      </c>
      <c r="U114" t="s">
        <v>315</v>
      </c>
      <c r="V114" t="s">
        <v>147</v>
      </c>
      <c r="W114" t="s">
        <v>123</v>
      </c>
      <c r="X114" s="14">
        <v>7.0</v>
      </c>
      <c r="Y114" s="14" t="s">
        <v>719</v>
      </c>
      <c r="Z114" s="14" t="s">
        <v>114</v>
      </c>
      <c r="AA114">
        <v>0.0</v>
      </c>
      <c r="AB114">
        <v>0.0</v>
      </c>
      <c r="AC114">
        <v>0.0</v>
      </c>
      <c r="AD114">
        <v>1.0</v>
      </c>
      <c r="AE114">
        <v>0.0</v>
      </c>
      <c r="AF114">
        <v>0.0</v>
      </c>
      <c r="AG114">
        <v>0.0</v>
      </c>
      <c r="AH114">
        <v>0.0</v>
      </c>
      <c r="AI114">
        <v>0.0</v>
      </c>
      <c r="AJ114">
        <v>0.0</v>
      </c>
      <c r="AK114" t="s">
        <v>97</v>
      </c>
      <c r="AL114">
        <v>15.0</v>
      </c>
      <c r="AM114">
        <v>10.0</v>
      </c>
      <c r="AN114" s="14">
        <v>20.0</v>
      </c>
      <c r="AO114" s="14" t="s">
        <v>719</v>
      </c>
      <c r="AP114" t="s">
        <v>84</v>
      </c>
      <c r="AQ114" s="14">
        <v>9.0</v>
      </c>
      <c r="AR114" s="14" t="s">
        <v>719</v>
      </c>
      <c r="AS114" s="14" t="s">
        <v>719</v>
      </c>
      <c r="AT114" s="14" t="s">
        <v>719</v>
      </c>
    </row>
    <row r="115">
      <c r="A115" s="14">
        <v>127.0</v>
      </c>
      <c r="B115">
        <v>1.0</v>
      </c>
      <c r="C115">
        <v>0.0</v>
      </c>
      <c r="D115">
        <v>0.0</v>
      </c>
      <c r="E115">
        <v>0.0</v>
      </c>
      <c r="F115">
        <v>0.0</v>
      </c>
      <c r="G115">
        <v>0.0</v>
      </c>
      <c r="H115" s="14">
        <v>34037.0</v>
      </c>
      <c r="I115" s="14">
        <v>25.0</v>
      </c>
      <c r="J115" s="14">
        <v>7.0</v>
      </c>
      <c r="K115" s="14">
        <v>60.0</v>
      </c>
      <c r="L115" s="14">
        <v>11.0</v>
      </c>
      <c r="M115" s="14">
        <v>6.0</v>
      </c>
      <c r="N115" s="14" t="s">
        <v>167</v>
      </c>
      <c r="O115" s="14">
        <v>0.0</v>
      </c>
      <c r="P115" s="14" t="s">
        <v>71</v>
      </c>
      <c r="R115" t="s">
        <v>71</v>
      </c>
      <c r="S115" t="s">
        <v>130</v>
      </c>
      <c r="T115" s="14">
        <v>1.0</v>
      </c>
      <c r="U115" t="s">
        <v>315</v>
      </c>
      <c r="V115" t="s">
        <v>111</v>
      </c>
      <c r="W115" t="s">
        <v>123</v>
      </c>
      <c r="X115" s="14">
        <v>3.0</v>
      </c>
      <c r="Y115" s="14" t="s">
        <v>810</v>
      </c>
      <c r="Z115" s="14" t="s">
        <v>114</v>
      </c>
      <c r="AA115">
        <v>0.0</v>
      </c>
      <c r="AB115">
        <v>0.0</v>
      </c>
      <c r="AC115">
        <v>0.0</v>
      </c>
      <c r="AD115">
        <v>1.0</v>
      </c>
      <c r="AE115">
        <v>0.0</v>
      </c>
      <c r="AF115">
        <v>0.0</v>
      </c>
      <c r="AG115">
        <v>0.0</v>
      </c>
      <c r="AH115">
        <v>0.0</v>
      </c>
      <c r="AI115">
        <v>0.0</v>
      </c>
      <c r="AJ115">
        <v>0.0</v>
      </c>
      <c r="AK115" t="s">
        <v>97</v>
      </c>
      <c r="AL115">
        <v>5.0</v>
      </c>
      <c r="AM115">
        <v>1.0</v>
      </c>
      <c r="AN115" s="14">
        <v>10.0</v>
      </c>
      <c r="AO115" s="14" t="s">
        <v>811</v>
      </c>
      <c r="AP115" t="s">
        <v>84</v>
      </c>
      <c r="AQ115" s="14">
        <v>10.0</v>
      </c>
      <c r="AR115" s="14" t="s">
        <v>812</v>
      </c>
      <c r="AS115" s="14" t="s">
        <v>813</v>
      </c>
    </row>
    <row r="116">
      <c r="A116" s="14">
        <v>128.0</v>
      </c>
      <c r="B116">
        <v>1.0</v>
      </c>
      <c r="C116">
        <v>1.0</v>
      </c>
      <c r="D116">
        <v>0.0</v>
      </c>
      <c r="E116">
        <v>0.0</v>
      </c>
      <c r="F116">
        <v>1.0</v>
      </c>
      <c r="G116">
        <v>0.0</v>
      </c>
      <c r="H116" s="14">
        <v>28828.0</v>
      </c>
      <c r="I116" s="14">
        <v>39.0</v>
      </c>
      <c r="J116" s="14">
        <v>5.0</v>
      </c>
      <c r="K116" s="14">
        <v>30.0</v>
      </c>
      <c r="L116" s="14">
        <v>16.0</v>
      </c>
      <c r="M116" s="14">
        <v>50.0</v>
      </c>
      <c r="N116" s="14" t="s">
        <v>128</v>
      </c>
      <c r="O116" s="14">
        <v>1.0</v>
      </c>
      <c r="P116" s="14" t="s">
        <v>89</v>
      </c>
      <c r="R116" t="s">
        <v>89</v>
      </c>
      <c r="S116" t="s">
        <v>90</v>
      </c>
      <c r="T116" s="14">
        <v>1.0</v>
      </c>
      <c r="U116" t="s">
        <v>577</v>
      </c>
      <c r="V116" t="s">
        <v>75</v>
      </c>
      <c r="W116" t="s">
        <v>814</v>
      </c>
      <c r="X116" s="14">
        <v>13.0</v>
      </c>
      <c r="Y116" s="14" t="s">
        <v>815</v>
      </c>
      <c r="Z116" s="14" t="s">
        <v>114</v>
      </c>
      <c r="AA116">
        <v>0.0</v>
      </c>
      <c r="AB116">
        <v>0.0</v>
      </c>
      <c r="AC116">
        <v>0.0</v>
      </c>
      <c r="AD116">
        <v>1.0</v>
      </c>
      <c r="AE116">
        <v>0.0</v>
      </c>
      <c r="AF116">
        <v>0.0</v>
      </c>
      <c r="AG116">
        <v>0.0</v>
      </c>
      <c r="AH116">
        <v>0.0</v>
      </c>
      <c r="AI116">
        <v>0.0</v>
      </c>
      <c r="AJ116">
        <v>0.0</v>
      </c>
      <c r="AK116" t="s">
        <v>97</v>
      </c>
      <c r="AL116">
        <v>6.0</v>
      </c>
      <c r="AM116">
        <v>10.0</v>
      </c>
      <c r="AN116" s="14">
        <v>20.0</v>
      </c>
      <c r="AO116" s="14" t="s">
        <v>816</v>
      </c>
      <c r="AP116" t="s">
        <v>294</v>
      </c>
      <c r="AQ116" s="14">
        <v>10.0</v>
      </c>
      <c r="AR116" s="14" t="s">
        <v>817</v>
      </c>
      <c r="AS116" s="14" t="s">
        <v>818</v>
      </c>
      <c r="AT116" s="14" t="s">
        <v>819</v>
      </c>
    </row>
    <row r="117" hidden="1">
      <c r="A117" s="14">
        <v>129.0</v>
      </c>
      <c r="B117">
        <v>1.0</v>
      </c>
      <c r="C117">
        <v>0.0</v>
      </c>
      <c r="D117">
        <v>0.0</v>
      </c>
      <c r="E117">
        <v>0.0</v>
      </c>
      <c r="F117">
        <v>0.0</v>
      </c>
      <c r="G117">
        <v>0.0</v>
      </c>
      <c r="I117" s="14"/>
      <c r="J117" s="14">
        <v>8.0</v>
      </c>
      <c r="K117" s="14">
        <v>90.0</v>
      </c>
      <c r="L117" s="14">
        <v>6.0</v>
      </c>
      <c r="M117" s="14">
        <v>4.0</v>
      </c>
      <c r="N117" s="14" t="s">
        <v>128</v>
      </c>
      <c r="O117" s="14">
        <v>0.0</v>
      </c>
      <c r="P117" s="14" t="s">
        <v>108</v>
      </c>
      <c r="R117" t="s">
        <v>108</v>
      </c>
      <c r="S117" t="s">
        <v>90</v>
      </c>
      <c r="T117" s="14">
        <v>1.0</v>
      </c>
      <c r="U117" t="s">
        <v>315</v>
      </c>
      <c r="V117" t="s">
        <v>111</v>
      </c>
      <c r="W117" t="s">
        <v>123</v>
      </c>
      <c r="X117" s="14">
        <v>10.0</v>
      </c>
      <c r="Y117" s="14" t="s">
        <v>820</v>
      </c>
      <c r="Z117" s="14" t="s">
        <v>114</v>
      </c>
      <c r="AA117">
        <v>0.0</v>
      </c>
      <c r="AB117">
        <v>0.0</v>
      </c>
      <c r="AC117">
        <v>0.0</v>
      </c>
      <c r="AD117">
        <v>1.0</v>
      </c>
      <c r="AE117">
        <v>0.0</v>
      </c>
      <c r="AF117">
        <v>0.0</v>
      </c>
      <c r="AG117">
        <v>0.0</v>
      </c>
      <c r="AH117">
        <v>0.0</v>
      </c>
      <c r="AI117">
        <v>0.0</v>
      </c>
      <c r="AJ117">
        <v>0.0</v>
      </c>
      <c r="AK117" t="s">
        <v>116</v>
      </c>
      <c r="AL117">
        <v>6.0</v>
      </c>
      <c r="AM117">
        <v>4.0</v>
      </c>
      <c r="AN117" s="14">
        <v>30.0</v>
      </c>
      <c r="AO117" s="14" t="s">
        <v>821</v>
      </c>
      <c r="AP117" t="s">
        <v>84</v>
      </c>
      <c r="AQ117" s="14">
        <v>9.0</v>
      </c>
      <c r="AR117" s="14" t="s">
        <v>822</v>
      </c>
    </row>
    <row r="118">
      <c r="A118" s="14">
        <v>130.0</v>
      </c>
      <c r="B118">
        <v>1.0</v>
      </c>
      <c r="C118">
        <v>0.0</v>
      </c>
      <c r="D118">
        <v>0.0</v>
      </c>
      <c r="E118">
        <v>0.0</v>
      </c>
      <c r="F118">
        <v>1.0</v>
      </c>
      <c r="G118">
        <v>0.0</v>
      </c>
      <c r="H118" s="14">
        <v>31656.0</v>
      </c>
      <c r="I118" s="14">
        <v>32.0</v>
      </c>
      <c r="J118" s="14">
        <v>7.0</v>
      </c>
      <c r="K118" s="14">
        <v>0.0</v>
      </c>
      <c r="L118" s="14">
        <v>14.0</v>
      </c>
      <c r="M118" s="14">
        <v>12.0</v>
      </c>
      <c r="N118" s="14" t="s">
        <v>437</v>
      </c>
      <c r="O118" s="14">
        <v>0.0</v>
      </c>
      <c r="P118" s="14" t="s">
        <v>108</v>
      </c>
      <c r="R118" t="s">
        <v>108</v>
      </c>
      <c r="S118" t="s">
        <v>130</v>
      </c>
      <c r="T118" s="14">
        <v>0.0</v>
      </c>
      <c r="Z118" s="14" t="s">
        <v>114</v>
      </c>
      <c r="AA118">
        <v>0.0</v>
      </c>
      <c r="AB118">
        <v>0.0</v>
      </c>
      <c r="AC118">
        <v>1.0</v>
      </c>
      <c r="AD118">
        <v>0.0</v>
      </c>
      <c r="AE118">
        <v>0.0</v>
      </c>
      <c r="AF118">
        <v>0.0</v>
      </c>
      <c r="AG118">
        <v>0.0</v>
      </c>
      <c r="AH118">
        <v>0.0</v>
      </c>
      <c r="AI118">
        <v>0.0</v>
      </c>
      <c r="AJ118">
        <v>0.0</v>
      </c>
      <c r="AK118" t="s">
        <v>97</v>
      </c>
      <c r="AL118">
        <v>6.0</v>
      </c>
      <c r="AM118">
        <v>6.0</v>
      </c>
      <c r="AN118" s="14">
        <v>12.0</v>
      </c>
      <c r="AO118" s="14" t="s">
        <v>823</v>
      </c>
      <c r="AP118" t="s">
        <v>824</v>
      </c>
      <c r="AQ118" s="14">
        <v>7.0</v>
      </c>
      <c r="AR118" s="14" t="s">
        <v>825</v>
      </c>
    </row>
    <row r="119">
      <c r="A119" s="14">
        <v>131.0</v>
      </c>
      <c r="B119">
        <v>0.0</v>
      </c>
      <c r="C119">
        <v>1.0</v>
      </c>
      <c r="D119">
        <v>0.0</v>
      </c>
      <c r="E119">
        <v>0.0</v>
      </c>
      <c r="F119">
        <v>0.0</v>
      </c>
      <c r="G119">
        <v>0.0</v>
      </c>
      <c r="H119" s="14">
        <v>24061.0</v>
      </c>
      <c r="I119" s="14">
        <v>52.0</v>
      </c>
      <c r="J119" s="14">
        <v>8.0</v>
      </c>
      <c r="K119" s="14">
        <v>0.0</v>
      </c>
      <c r="L119" s="14">
        <v>7.0</v>
      </c>
      <c r="M119" s="14">
        <v>0.0</v>
      </c>
      <c r="N119" s="14" t="s">
        <v>120</v>
      </c>
      <c r="O119" s="14">
        <v>1.0</v>
      </c>
      <c r="P119" s="14" t="s">
        <v>89</v>
      </c>
      <c r="R119" t="s">
        <v>89</v>
      </c>
      <c r="S119" t="s">
        <v>90</v>
      </c>
      <c r="T119" s="14">
        <v>1.0</v>
      </c>
      <c r="U119" t="s">
        <v>36</v>
      </c>
      <c r="V119" t="s">
        <v>111</v>
      </c>
      <c r="W119" t="s">
        <v>684</v>
      </c>
      <c r="X119" s="14">
        <v>20.0</v>
      </c>
      <c r="Y119" s="14" t="s">
        <v>826</v>
      </c>
      <c r="Z119" s="14" t="s">
        <v>96</v>
      </c>
      <c r="AA119">
        <v>0.0</v>
      </c>
      <c r="AB119">
        <v>0.0</v>
      </c>
      <c r="AC119">
        <v>0.0</v>
      </c>
      <c r="AD119">
        <v>0.0</v>
      </c>
      <c r="AE119">
        <v>1.0</v>
      </c>
      <c r="AF119">
        <v>0.0</v>
      </c>
      <c r="AG119">
        <v>0.0</v>
      </c>
      <c r="AH119">
        <v>0.0</v>
      </c>
      <c r="AI119">
        <v>0.0</v>
      </c>
      <c r="AJ119">
        <v>0.0</v>
      </c>
      <c r="AK119" t="s">
        <v>79</v>
      </c>
      <c r="AL119">
        <v>6.0</v>
      </c>
      <c r="AM119">
        <v>10.0</v>
      </c>
      <c r="AN119" s="14">
        <v>12.0</v>
      </c>
      <c r="AO119" s="14" t="s">
        <v>827</v>
      </c>
      <c r="AP119" t="s">
        <v>101</v>
      </c>
      <c r="AQ119" s="14">
        <v>9.0</v>
      </c>
      <c r="AR119" s="14" t="s">
        <v>828</v>
      </c>
      <c r="AS119" s="14" t="s">
        <v>829</v>
      </c>
      <c r="AT119" s="14" t="s">
        <v>830</v>
      </c>
    </row>
    <row r="120">
      <c r="A120" s="14">
        <v>132.0</v>
      </c>
      <c r="B120">
        <v>1.0</v>
      </c>
      <c r="C120">
        <v>0.0</v>
      </c>
      <c r="D120">
        <v>0.0</v>
      </c>
      <c r="E120">
        <v>0.0</v>
      </c>
      <c r="F120">
        <v>1.0</v>
      </c>
      <c r="G120">
        <v>0.0</v>
      </c>
      <c r="H120" s="14">
        <v>29906.0</v>
      </c>
      <c r="I120" s="14">
        <v>36.0</v>
      </c>
      <c r="J120" s="14">
        <v>6.0</v>
      </c>
      <c r="K120" s="14">
        <v>0.0</v>
      </c>
      <c r="L120" s="14">
        <v>10.0</v>
      </c>
      <c r="M120" s="14">
        <v>12.0</v>
      </c>
      <c r="N120" s="14" t="s">
        <v>192</v>
      </c>
      <c r="O120" s="14">
        <v>1.0</v>
      </c>
      <c r="P120" s="14" t="s">
        <v>172</v>
      </c>
      <c r="R120" t="s">
        <v>172</v>
      </c>
      <c r="S120" t="s">
        <v>90</v>
      </c>
      <c r="T120" s="14">
        <v>1.0</v>
      </c>
      <c r="U120" t="s">
        <v>315</v>
      </c>
      <c r="V120" t="s">
        <v>207</v>
      </c>
      <c r="W120" t="s">
        <v>228</v>
      </c>
      <c r="X120" s="14">
        <v>1.0</v>
      </c>
      <c r="Y120" s="14" t="s">
        <v>831</v>
      </c>
      <c r="Z120" s="14" t="s">
        <v>464</v>
      </c>
      <c r="AA120">
        <v>0.0</v>
      </c>
      <c r="AB120">
        <v>0.0</v>
      </c>
      <c r="AC120">
        <v>0.0</v>
      </c>
      <c r="AD120">
        <v>0.0</v>
      </c>
      <c r="AE120">
        <v>0.0</v>
      </c>
      <c r="AF120">
        <v>0.0</v>
      </c>
      <c r="AG120">
        <v>0.0</v>
      </c>
      <c r="AH120">
        <v>0.0</v>
      </c>
      <c r="AI120">
        <v>0.0</v>
      </c>
      <c r="AJ120">
        <v>1.0</v>
      </c>
      <c r="AK120" t="s">
        <v>97</v>
      </c>
      <c r="AL120">
        <v>6.0</v>
      </c>
      <c r="AM120">
        <v>6.0</v>
      </c>
      <c r="AN120" s="14">
        <v>25.0</v>
      </c>
      <c r="AO120" s="14" t="s">
        <v>833</v>
      </c>
      <c r="AP120" t="s">
        <v>292</v>
      </c>
      <c r="AQ120" s="14">
        <v>10.0</v>
      </c>
      <c r="AR120" s="14" t="s">
        <v>834</v>
      </c>
      <c r="AS120" s="14" t="s">
        <v>835</v>
      </c>
      <c r="AT120" s="14" t="s">
        <v>836</v>
      </c>
    </row>
    <row r="121">
      <c r="A121" s="14">
        <v>133.0</v>
      </c>
      <c r="B121">
        <v>0.0</v>
      </c>
      <c r="C121">
        <v>1.0</v>
      </c>
      <c r="D121">
        <v>0.0</v>
      </c>
      <c r="E121">
        <v>0.0</v>
      </c>
      <c r="F121">
        <v>0.0</v>
      </c>
      <c r="G121">
        <v>0.0</v>
      </c>
      <c r="H121" s="14">
        <v>31994.0</v>
      </c>
      <c r="I121" s="14">
        <v>31.0</v>
      </c>
      <c r="J121" s="14">
        <v>8.0</v>
      </c>
      <c r="K121" s="14">
        <v>120.0</v>
      </c>
      <c r="L121" s="14">
        <v>14.0</v>
      </c>
      <c r="M121" s="14">
        <v>10.0</v>
      </c>
      <c r="N121" s="14" t="s">
        <v>405</v>
      </c>
      <c r="O121" s="14">
        <v>0.0</v>
      </c>
      <c r="P121" s="14" t="s">
        <v>491</v>
      </c>
      <c r="R121" t="s">
        <v>491</v>
      </c>
      <c r="S121" t="s">
        <v>72</v>
      </c>
      <c r="T121" s="14">
        <v>1.0</v>
      </c>
      <c r="U121" t="s">
        <v>224</v>
      </c>
      <c r="V121" t="s">
        <v>111</v>
      </c>
      <c r="W121" t="s">
        <v>123</v>
      </c>
      <c r="X121" s="14">
        <v>7.0</v>
      </c>
      <c r="Y121" s="14" t="s">
        <v>837</v>
      </c>
      <c r="Z121" s="14" t="s">
        <v>78</v>
      </c>
      <c r="AA121">
        <v>0.0</v>
      </c>
      <c r="AB121">
        <v>0.0</v>
      </c>
      <c r="AC121">
        <v>0.0</v>
      </c>
      <c r="AD121">
        <v>0.0</v>
      </c>
      <c r="AE121">
        <v>0.0</v>
      </c>
      <c r="AF121">
        <v>1.0</v>
      </c>
      <c r="AG121">
        <v>0.0</v>
      </c>
      <c r="AH121">
        <v>0.0</v>
      </c>
      <c r="AI121">
        <v>0.0</v>
      </c>
      <c r="AJ121">
        <v>0.0</v>
      </c>
      <c r="AK121" t="s">
        <v>79</v>
      </c>
      <c r="AL121">
        <v>5.0</v>
      </c>
      <c r="AM121">
        <v>4.0</v>
      </c>
      <c r="AN121" s="14">
        <v>10.0</v>
      </c>
      <c r="AO121" s="14" t="s">
        <v>838</v>
      </c>
      <c r="AP121" t="s">
        <v>101</v>
      </c>
      <c r="AQ121" s="14">
        <v>9.0</v>
      </c>
      <c r="AR121" s="14" t="s">
        <v>839</v>
      </c>
      <c r="AS121" s="14" t="s">
        <v>840</v>
      </c>
    </row>
    <row r="122">
      <c r="A122" s="14">
        <v>134.0</v>
      </c>
      <c r="B122">
        <v>0.0</v>
      </c>
      <c r="C122">
        <v>1.0</v>
      </c>
      <c r="D122">
        <v>0.0</v>
      </c>
      <c r="E122">
        <v>0.0</v>
      </c>
      <c r="F122">
        <v>1.0</v>
      </c>
      <c r="G122">
        <v>0.0</v>
      </c>
      <c r="H122" s="14">
        <v>34615.0</v>
      </c>
      <c r="I122" s="14">
        <v>23.0</v>
      </c>
      <c r="J122" s="14">
        <v>6.0</v>
      </c>
      <c r="K122" s="14">
        <v>240.0</v>
      </c>
      <c r="L122" s="14">
        <v>10.0</v>
      </c>
      <c r="M122" s="14">
        <v>20.0</v>
      </c>
      <c r="N122" s="14" t="s">
        <v>327</v>
      </c>
      <c r="O122" s="14">
        <v>1.0</v>
      </c>
      <c r="P122" s="14" t="s">
        <v>108</v>
      </c>
      <c r="R122" t="s">
        <v>108</v>
      </c>
      <c r="S122" t="s">
        <v>130</v>
      </c>
      <c r="T122" s="14">
        <v>1.0</v>
      </c>
      <c r="U122" t="s">
        <v>224</v>
      </c>
      <c r="V122" t="s">
        <v>841</v>
      </c>
      <c r="W122" t="s">
        <v>123</v>
      </c>
      <c r="X122" s="14">
        <v>2.0</v>
      </c>
      <c r="Y122" s="14" t="s">
        <v>842</v>
      </c>
      <c r="Z122" s="14" t="s">
        <v>78</v>
      </c>
      <c r="AA122">
        <v>0.0</v>
      </c>
      <c r="AB122">
        <v>0.0</v>
      </c>
      <c r="AC122">
        <v>0.0</v>
      </c>
      <c r="AD122">
        <v>1.0</v>
      </c>
      <c r="AE122">
        <v>0.0</v>
      </c>
      <c r="AF122">
        <v>0.0</v>
      </c>
      <c r="AG122">
        <v>0.0</v>
      </c>
      <c r="AH122">
        <v>0.0</v>
      </c>
      <c r="AI122">
        <v>0.0</v>
      </c>
      <c r="AJ122">
        <v>0.0</v>
      </c>
      <c r="AK122" t="s">
        <v>97</v>
      </c>
      <c r="AL122">
        <v>5.0</v>
      </c>
      <c r="AM122">
        <v>6.0</v>
      </c>
      <c r="AN122" s="14">
        <v>300.0</v>
      </c>
      <c r="AO122" s="14" t="s">
        <v>843</v>
      </c>
      <c r="AP122" t="s">
        <v>101</v>
      </c>
      <c r="AQ122" s="14">
        <v>10.0</v>
      </c>
      <c r="AR122" s="14" t="s">
        <v>844</v>
      </c>
      <c r="AS122" s="14" t="s">
        <v>845</v>
      </c>
    </row>
    <row r="123">
      <c r="A123" s="14">
        <v>135.0</v>
      </c>
      <c r="B123">
        <v>1.0</v>
      </c>
      <c r="C123">
        <v>1.0</v>
      </c>
      <c r="D123">
        <v>1.0</v>
      </c>
      <c r="E123">
        <v>0.0</v>
      </c>
      <c r="F123">
        <v>1.0</v>
      </c>
      <c r="G123">
        <v>0.0</v>
      </c>
      <c r="H123" s="14">
        <v>33885.0</v>
      </c>
      <c r="I123" s="14">
        <v>25.0</v>
      </c>
      <c r="J123" s="14">
        <v>6.0</v>
      </c>
      <c r="K123" s="14">
        <v>60.0</v>
      </c>
      <c r="L123" s="14">
        <v>8.0</v>
      </c>
      <c r="M123" s="14">
        <v>3.0</v>
      </c>
      <c r="N123" s="14" t="s">
        <v>106</v>
      </c>
      <c r="O123" s="14">
        <v>1.0</v>
      </c>
      <c r="P123" s="14" t="s">
        <v>129</v>
      </c>
      <c r="R123" t="s">
        <v>129</v>
      </c>
      <c r="S123" t="s">
        <v>130</v>
      </c>
      <c r="T123" s="14">
        <v>1.0</v>
      </c>
      <c r="U123" t="s">
        <v>315</v>
      </c>
      <c r="V123" t="s">
        <v>841</v>
      </c>
      <c r="W123" t="s">
        <v>846</v>
      </c>
      <c r="X123" s="14">
        <v>2.0</v>
      </c>
      <c r="Y123" s="14" t="s">
        <v>847</v>
      </c>
      <c r="Z123" s="14" t="s">
        <v>78</v>
      </c>
      <c r="AA123">
        <v>0.0</v>
      </c>
      <c r="AB123">
        <v>0.0</v>
      </c>
      <c r="AC123">
        <v>0.0</v>
      </c>
      <c r="AD123">
        <v>0.0</v>
      </c>
      <c r="AE123">
        <v>0.0</v>
      </c>
      <c r="AF123">
        <v>1.0</v>
      </c>
      <c r="AG123">
        <v>0.0</v>
      </c>
      <c r="AH123">
        <v>0.0</v>
      </c>
      <c r="AI123">
        <v>0.0</v>
      </c>
      <c r="AJ123">
        <v>0.0</v>
      </c>
      <c r="AK123" t="s">
        <v>79</v>
      </c>
      <c r="AL123">
        <v>3.0</v>
      </c>
      <c r="AM123">
        <v>4.0</v>
      </c>
      <c r="AN123" s="14">
        <v>3.0</v>
      </c>
      <c r="AO123" s="14" t="s">
        <v>848</v>
      </c>
      <c r="AP123" t="s">
        <v>84</v>
      </c>
      <c r="AQ123" s="14">
        <v>10.0</v>
      </c>
      <c r="AR123" s="14" t="s">
        <v>849</v>
      </c>
    </row>
    <row r="124">
      <c r="A124" s="14">
        <v>136.0</v>
      </c>
      <c r="B124">
        <v>1.0</v>
      </c>
      <c r="C124">
        <v>0.0</v>
      </c>
      <c r="D124">
        <v>0.0</v>
      </c>
      <c r="E124">
        <v>0.0</v>
      </c>
      <c r="F124">
        <v>0.0</v>
      </c>
      <c r="G124">
        <v>0.0</v>
      </c>
      <c r="H124" s="14">
        <v>33877.0</v>
      </c>
      <c r="I124" s="14">
        <v>25.0</v>
      </c>
      <c r="J124" s="14">
        <v>10.0</v>
      </c>
      <c r="K124" s="14">
        <v>30.0</v>
      </c>
      <c r="L124" s="14">
        <v>20.0</v>
      </c>
      <c r="M124" s="14">
        <v>3.0</v>
      </c>
      <c r="N124" s="14" t="s">
        <v>106</v>
      </c>
      <c r="O124" s="14">
        <v>1.0</v>
      </c>
      <c r="P124" s="14" t="s">
        <v>71</v>
      </c>
      <c r="R124" t="s">
        <v>71</v>
      </c>
      <c r="S124" t="s">
        <v>130</v>
      </c>
      <c r="T124" s="14">
        <v>0.0</v>
      </c>
      <c r="Z124" s="14" t="s">
        <v>114</v>
      </c>
      <c r="AA124">
        <v>0.0</v>
      </c>
      <c r="AB124">
        <v>0.0</v>
      </c>
      <c r="AC124">
        <v>1.0</v>
      </c>
      <c r="AD124">
        <v>0.0</v>
      </c>
      <c r="AE124">
        <v>0.0</v>
      </c>
      <c r="AF124">
        <v>0.0</v>
      </c>
      <c r="AG124">
        <v>0.0</v>
      </c>
      <c r="AH124">
        <v>0.0</v>
      </c>
      <c r="AI124">
        <v>0.0</v>
      </c>
      <c r="AJ124">
        <v>0.0</v>
      </c>
      <c r="AK124" t="s">
        <v>97</v>
      </c>
      <c r="AL124">
        <v>10.0</v>
      </c>
      <c r="AM124">
        <v>10.0</v>
      </c>
      <c r="AN124" s="14">
        <v>10.0</v>
      </c>
      <c r="AO124" s="14" t="s">
        <v>850</v>
      </c>
      <c r="AP124" t="s">
        <v>292</v>
      </c>
      <c r="AQ124" s="14">
        <v>9.0</v>
      </c>
      <c r="AR124" s="14" t="s">
        <v>851</v>
      </c>
      <c r="AT124" s="14" t="s">
        <v>852</v>
      </c>
    </row>
    <row r="125">
      <c r="A125" s="14">
        <v>137.0</v>
      </c>
      <c r="B125">
        <v>0.0</v>
      </c>
      <c r="C125">
        <v>0.0</v>
      </c>
      <c r="D125">
        <v>0.0</v>
      </c>
      <c r="E125">
        <v>0.0</v>
      </c>
      <c r="F125">
        <v>1.0</v>
      </c>
      <c r="G125">
        <v>0.0</v>
      </c>
      <c r="H125" s="14">
        <v>29845.0</v>
      </c>
      <c r="I125" s="14">
        <v>36.0</v>
      </c>
      <c r="J125" s="14">
        <v>8.0</v>
      </c>
      <c r="K125" s="14">
        <v>65.0</v>
      </c>
      <c r="L125" s="14">
        <v>14.0</v>
      </c>
      <c r="M125" s="14">
        <v>20.0</v>
      </c>
      <c r="N125" s="14" t="s">
        <v>134</v>
      </c>
      <c r="O125" s="14">
        <v>1.0</v>
      </c>
      <c r="P125" s="14" t="s">
        <v>71</v>
      </c>
      <c r="R125" t="s">
        <v>71</v>
      </c>
      <c r="S125" t="s">
        <v>72</v>
      </c>
      <c r="T125" s="14">
        <v>1.0</v>
      </c>
      <c r="U125" t="s">
        <v>36</v>
      </c>
      <c r="V125" t="s">
        <v>122</v>
      </c>
      <c r="W125" t="s">
        <v>333</v>
      </c>
      <c r="X125" s="14">
        <v>15.0</v>
      </c>
      <c r="Y125" s="14" t="s">
        <v>853</v>
      </c>
      <c r="Z125" s="14" t="s">
        <v>236</v>
      </c>
      <c r="AA125">
        <v>0.0</v>
      </c>
      <c r="AB125">
        <v>0.0</v>
      </c>
      <c r="AC125">
        <v>0.0</v>
      </c>
      <c r="AD125">
        <v>1.0</v>
      </c>
      <c r="AE125">
        <v>0.0</v>
      </c>
      <c r="AF125">
        <v>0.0</v>
      </c>
      <c r="AG125">
        <v>0.0</v>
      </c>
      <c r="AH125">
        <v>0.0</v>
      </c>
      <c r="AI125">
        <v>0.0</v>
      </c>
      <c r="AJ125">
        <v>0.0</v>
      </c>
      <c r="AK125" t="s">
        <v>116</v>
      </c>
      <c r="AL125">
        <v>4.0</v>
      </c>
      <c r="AM125">
        <v>6.0</v>
      </c>
      <c r="AN125" s="14">
        <v>16.0</v>
      </c>
      <c r="AO125" s="14" t="s">
        <v>854</v>
      </c>
      <c r="AP125" t="s">
        <v>855</v>
      </c>
      <c r="AQ125" s="14">
        <v>10.0</v>
      </c>
      <c r="AR125" s="14" t="s">
        <v>856</v>
      </c>
      <c r="AS125" s="14" t="s">
        <v>857</v>
      </c>
      <c r="AT125" s="14" t="s">
        <v>858</v>
      </c>
    </row>
    <row r="126">
      <c r="A126" s="14">
        <v>138.0</v>
      </c>
      <c r="B126">
        <v>1.0</v>
      </c>
      <c r="C126">
        <v>0.0</v>
      </c>
      <c r="D126">
        <v>0.0</v>
      </c>
      <c r="E126">
        <v>0.0</v>
      </c>
      <c r="F126">
        <v>0.0</v>
      </c>
      <c r="G126">
        <v>0.0</v>
      </c>
      <c r="H126" s="14">
        <v>33885.0</v>
      </c>
      <c r="I126" s="14">
        <v>25.0</v>
      </c>
      <c r="J126" s="14">
        <v>8.0</v>
      </c>
      <c r="K126" s="14">
        <v>60.0</v>
      </c>
      <c r="L126" s="14">
        <v>8.0</v>
      </c>
      <c r="M126" s="14">
        <v>10.0</v>
      </c>
      <c r="N126" s="14" t="s">
        <v>291</v>
      </c>
      <c r="O126" s="14">
        <v>1.0</v>
      </c>
      <c r="P126" s="14" t="s">
        <v>89</v>
      </c>
      <c r="R126" t="s">
        <v>89</v>
      </c>
      <c r="S126" t="s">
        <v>130</v>
      </c>
      <c r="T126" s="14">
        <v>1.0</v>
      </c>
      <c r="U126" t="s">
        <v>36</v>
      </c>
      <c r="V126" t="s">
        <v>111</v>
      </c>
      <c r="W126" t="s">
        <v>228</v>
      </c>
      <c r="X126" s="14">
        <v>1.0</v>
      </c>
      <c r="Y126" s="14" t="s">
        <v>859</v>
      </c>
      <c r="Z126" s="14" t="s">
        <v>78</v>
      </c>
      <c r="AA126">
        <v>0.0</v>
      </c>
      <c r="AB126">
        <v>0.0</v>
      </c>
      <c r="AC126">
        <v>0.0</v>
      </c>
      <c r="AD126">
        <v>1.0</v>
      </c>
      <c r="AE126">
        <v>0.0</v>
      </c>
      <c r="AF126">
        <v>0.0</v>
      </c>
      <c r="AG126">
        <v>0.0</v>
      </c>
      <c r="AH126">
        <v>0.0</v>
      </c>
      <c r="AI126">
        <v>0.0</v>
      </c>
      <c r="AJ126">
        <v>0.0</v>
      </c>
      <c r="AK126" t="s">
        <v>116</v>
      </c>
      <c r="AL126">
        <v>6.0</v>
      </c>
      <c r="AM126">
        <v>6.0</v>
      </c>
      <c r="AN126" s="14">
        <v>10.0</v>
      </c>
      <c r="AO126" s="14" t="s">
        <v>860</v>
      </c>
      <c r="AP126" t="s">
        <v>861</v>
      </c>
      <c r="AQ126" s="14">
        <v>9.0</v>
      </c>
      <c r="AR126" s="14" t="s">
        <v>862</v>
      </c>
      <c r="AS126" s="14" t="s">
        <v>863</v>
      </c>
      <c r="AT126" s="14" t="s">
        <v>864</v>
      </c>
    </row>
    <row r="127">
      <c r="A127" s="14">
        <v>139.0</v>
      </c>
      <c r="B127">
        <v>1.0</v>
      </c>
      <c r="C127">
        <v>0.0</v>
      </c>
      <c r="D127">
        <v>0.0</v>
      </c>
      <c r="E127">
        <v>0.0</v>
      </c>
      <c r="F127">
        <v>0.0</v>
      </c>
      <c r="G127">
        <v>0.0</v>
      </c>
      <c r="H127" s="14">
        <v>29414.0</v>
      </c>
      <c r="I127" s="14">
        <v>38.0</v>
      </c>
      <c r="J127" s="14">
        <v>6.0</v>
      </c>
      <c r="K127" s="14">
        <v>140.0</v>
      </c>
      <c r="L127" s="14">
        <v>12.0</v>
      </c>
      <c r="M127" s="14">
        <v>1.0</v>
      </c>
      <c r="N127" s="14" t="s">
        <v>106</v>
      </c>
      <c r="O127" s="14">
        <v>0.0</v>
      </c>
      <c r="P127" s="14" t="s">
        <v>71</v>
      </c>
      <c r="R127" t="s">
        <v>71</v>
      </c>
      <c r="S127" t="s">
        <v>90</v>
      </c>
      <c r="T127" s="14">
        <v>1.0</v>
      </c>
      <c r="U127" t="s">
        <v>224</v>
      </c>
      <c r="V127" t="s">
        <v>111</v>
      </c>
      <c r="W127" t="s">
        <v>123</v>
      </c>
      <c r="X127" s="14">
        <v>1.0</v>
      </c>
      <c r="Y127" s="14" t="s">
        <v>865</v>
      </c>
      <c r="Z127" s="14" t="s">
        <v>114</v>
      </c>
      <c r="AA127">
        <v>0.0</v>
      </c>
      <c r="AB127">
        <v>0.0</v>
      </c>
      <c r="AC127">
        <v>0.0</v>
      </c>
      <c r="AD127">
        <v>1.0</v>
      </c>
      <c r="AE127">
        <v>0.0</v>
      </c>
      <c r="AF127">
        <v>0.0</v>
      </c>
      <c r="AG127">
        <v>0.0</v>
      </c>
      <c r="AH127">
        <v>0.0</v>
      </c>
      <c r="AI127">
        <v>0.0</v>
      </c>
      <c r="AJ127">
        <v>0.0</v>
      </c>
      <c r="AK127" t="s">
        <v>97</v>
      </c>
      <c r="AL127">
        <v>10.0</v>
      </c>
      <c r="AM127">
        <v>6.0</v>
      </c>
      <c r="AN127" s="14">
        <v>20.0</v>
      </c>
      <c r="AO127" s="14" t="s">
        <v>866</v>
      </c>
      <c r="AP127" t="s">
        <v>84</v>
      </c>
      <c r="AQ127" s="14">
        <v>6.0</v>
      </c>
      <c r="AR127" s="14" t="s">
        <v>867</v>
      </c>
      <c r="AS127" s="14" t="s">
        <v>424</v>
      </c>
      <c r="AT127" s="14" t="s">
        <v>868</v>
      </c>
    </row>
    <row r="128">
      <c r="A128" s="14">
        <v>140.0</v>
      </c>
      <c r="B128">
        <v>1.0</v>
      </c>
      <c r="C128">
        <v>0.0</v>
      </c>
      <c r="D128">
        <v>0.0</v>
      </c>
      <c r="E128">
        <v>1.0</v>
      </c>
      <c r="F128">
        <v>1.0</v>
      </c>
      <c r="G128">
        <v>0.0</v>
      </c>
      <c r="H128" s="14">
        <v>33876.0</v>
      </c>
      <c r="I128" s="14">
        <v>25.0</v>
      </c>
      <c r="J128" s="14">
        <v>6.0</v>
      </c>
      <c r="K128" s="14">
        <v>90.0</v>
      </c>
      <c r="L128" s="14">
        <v>10.0</v>
      </c>
      <c r="M128" s="14">
        <v>12.0</v>
      </c>
      <c r="N128" s="14" t="s">
        <v>327</v>
      </c>
      <c r="O128" s="14">
        <v>0.0</v>
      </c>
      <c r="P128" s="14" t="s">
        <v>89</v>
      </c>
      <c r="R128" t="s">
        <v>89</v>
      </c>
      <c r="S128" t="s">
        <v>90</v>
      </c>
      <c r="T128" s="14">
        <v>1.0</v>
      </c>
      <c r="U128" t="s">
        <v>515</v>
      </c>
      <c r="V128" t="s">
        <v>147</v>
      </c>
      <c r="W128" t="s">
        <v>869</v>
      </c>
      <c r="X128" s="14">
        <v>2.0</v>
      </c>
      <c r="Y128" s="14" t="s">
        <v>870</v>
      </c>
      <c r="Z128" s="14" t="s">
        <v>78</v>
      </c>
      <c r="AA128">
        <v>0.0</v>
      </c>
      <c r="AB128">
        <v>0.0</v>
      </c>
      <c r="AC128">
        <v>1.0</v>
      </c>
      <c r="AD128">
        <v>0.0</v>
      </c>
      <c r="AE128">
        <v>0.0</v>
      </c>
      <c r="AF128">
        <v>0.0</v>
      </c>
      <c r="AG128">
        <v>0.0</v>
      </c>
      <c r="AH128">
        <v>0.0</v>
      </c>
      <c r="AI128">
        <v>0.0</v>
      </c>
      <c r="AJ128">
        <v>0.0</v>
      </c>
      <c r="AK128" t="s">
        <v>97</v>
      </c>
      <c r="AL128">
        <v>6.0</v>
      </c>
      <c r="AM128">
        <v>10.0</v>
      </c>
      <c r="AN128" s="14">
        <v>50.0</v>
      </c>
      <c r="AO128" s="14" t="s">
        <v>871</v>
      </c>
      <c r="AP128" t="s">
        <v>101</v>
      </c>
      <c r="AQ128" s="14">
        <v>10.0</v>
      </c>
      <c r="AR128" s="14" t="s">
        <v>872</v>
      </c>
      <c r="AS128" s="14" t="s">
        <v>873</v>
      </c>
      <c r="AT128" s="14" t="s">
        <v>874</v>
      </c>
    </row>
    <row r="129">
      <c r="A129" s="14">
        <v>141.0</v>
      </c>
      <c r="B129">
        <v>1.0</v>
      </c>
      <c r="C129">
        <v>0.0</v>
      </c>
      <c r="D129">
        <v>0.0</v>
      </c>
      <c r="E129">
        <v>0.0</v>
      </c>
      <c r="F129">
        <v>0.0</v>
      </c>
      <c r="G129">
        <v>0.0</v>
      </c>
      <c r="H129" s="14">
        <v>34017.0</v>
      </c>
      <c r="I129" s="14">
        <v>25.0</v>
      </c>
      <c r="J129" s="14">
        <v>4.0</v>
      </c>
      <c r="K129" s="14">
        <v>2.0</v>
      </c>
      <c r="L129" s="14">
        <v>10.0</v>
      </c>
      <c r="M129" s="14">
        <v>15.0</v>
      </c>
      <c r="N129" s="14" t="s">
        <v>70</v>
      </c>
      <c r="O129" s="14">
        <v>1.0</v>
      </c>
      <c r="P129" s="14" t="s">
        <v>71</v>
      </c>
      <c r="R129" t="s">
        <v>71</v>
      </c>
      <c r="S129" t="s">
        <v>90</v>
      </c>
      <c r="T129" s="14">
        <v>0.0</v>
      </c>
      <c r="Z129" s="14" t="s">
        <v>78</v>
      </c>
      <c r="AA129">
        <v>0.0</v>
      </c>
      <c r="AB129">
        <v>1.0</v>
      </c>
      <c r="AC129">
        <v>0.0</v>
      </c>
      <c r="AD129">
        <v>0.0</v>
      </c>
      <c r="AE129">
        <v>0.0</v>
      </c>
      <c r="AF129">
        <v>0.0</v>
      </c>
      <c r="AG129">
        <v>0.0</v>
      </c>
      <c r="AH129">
        <v>0.0</v>
      </c>
      <c r="AI129">
        <v>0.0</v>
      </c>
      <c r="AJ129">
        <v>0.0</v>
      </c>
      <c r="AK129" t="s">
        <v>97</v>
      </c>
      <c r="AL129">
        <v>6.0</v>
      </c>
      <c r="AM129">
        <v>6.0</v>
      </c>
      <c r="AN129" s="14">
        <v>3.0</v>
      </c>
      <c r="AO129" s="14" t="s">
        <v>875</v>
      </c>
      <c r="AP129" t="s">
        <v>84</v>
      </c>
      <c r="AQ129" s="14">
        <v>10.0</v>
      </c>
      <c r="AR129" s="14" t="s">
        <v>876</v>
      </c>
      <c r="AS129" s="14" t="s">
        <v>869</v>
      </c>
      <c r="AT129" s="14" t="s">
        <v>877</v>
      </c>
    </row>
    <row r="130">
      <c r="A130" s="14">
        <v>142.0</v>
      </c>
      <c r="B130">
        <v>0.0</v>
      </c>
      <c r="C130">
        <v>1.0</v>
      </c>
      <c r="D130">
        <v>0.0</v>
      </c>
      <c r="E130">
        <v>0.0</v>
      </c>
      <c r="F130">
        <v>0.0</v>
      </c>
      <c r="G130">
        <v>0.0</v>
      </c>
      <c r="H130" s="14">
        <v>33015.0</v>
      </c>
      <c r="I130" s="14">
        <v>28.0</v>
      </c>
      <c r="J130" s="14">
        <v>7.0</v>
      </c>
      <c r="K130" s="14">
        <v>150.0</v>
      </c>
      <c r="L130" s="14">
        <v>9.0</v>
      </c>
      <c r="M130" s="14">
        <v>10.0</v>
      </c>
      <c r="N130" s="14" t="s">
        <v>120</v>
      </c>
      <c r="O130" s="14">
        <v>0.0</v>
      </c>
      <c r="P130" s="14" t="s">
        <v>89</v>
      </c>
      <c r="R130" t="s">
        <v>89</v>
      </c>
      <c r="S130" t="s">
        <v>72</v>
      </c>
      <c r="T130" s="14">
        <v>1.0</v>
      </c>
      <c r="U130" t="s">
        <v>213</v>
      </c>
      <c r="V130" t="s">
        <v>111</v>
      </c>
      <c r="W130" t="s">
        <v>175</v>
      </c>
      <c r="X130" s="14">
        <v>3.0</v>
      </c>
      <c r="Y130" s="14" t="s">
        <v>878</v>
      </c>
      <c r="Z130" s="14" t="s">
        <v>78</v>
      </c>
      <c r="AA130">
        <v>0.0</v>
      </c>
      <c r="AB130">
        <v>1.0</v>
      </c>
      <c r="AC130">
        <v>0.0</v>
      </c>
      <c r="AD130">
        <v>0.0</v>
      </c>
      <c r="AE130">
        <v>0.0</v>
      </c>
      <c r="AF130">
        <v>0.0</v>
      </c>
      <c r="AG130">
        <v>0.0</v>
      </c>
      <c r="AH130">
        <v>0.0</v>
      </c>
      <c r="AI130">
        <v>0.0</v>
      </c>
      <c r="AJ130">
        <v>0.0</v>
      </c>
      <c r="AK130" t="s">
        <v>97</v>
      </c>
      <c r="AL130">
        <v>10.0</v>
      </c>
      <c r="AM130">
        <v>10.0</v>
      </c>
      <c r="AN130" s="14">
        <v>20.0</v>
      </c>
      <c r="AO130" s="14" t="s">
        <v>229</v>
      </c>
      <c r="AP130" t="s">
        <v>84</v>
      </c>
      <c r="AQ130" s="14">
        <v>10.0</v>
      </c>
      <c r="AR130" s="14" t="s">
        <v>879</v>
      </c>
      <c r="AS130" s="14" t="s">
        <v>880</v>
      </c>
      <c r="AT130" s="14" t="s">
        <v>881</v>
      </c>
    </row>
    <row r="131">
      <c r="A131" s="14">
        <v>143.0</v>
      </c>
      <c r="B131">
        <v>0.0</v>
      </c>
      <c r="C131">
        <v>1.0</v>
      </c>
      <c r="D131">
        <v>0.0</v>
      </c>
      <c r="E131">
        <v>0.0</v>
      </c>
      <c r="F131">
        <v>0.0</v>
      </c>
      <c r="G131">
        <v>0.0</v>
      </c>
      <c r="H131" s="14">
        <v>32885.0</v>
      </c>
      <c r="I131" s="14">
        <v>28.0</v>
      </c>
      <c r="J131" s="14">
        <v>7.0</v>
      </c>
      <c r="K131" s="14">
        <v>28.0</v>
      </c>
      <c r="L131" s="14">
        <v>12.0</v>
      </c>
      <c r="M131" s="14">
        <v>6.0</v>
      </c>
      <c r="N131" s="14" t="s">
        <v>437</v>
      </c>
      <c r="O131" s="14">
        <v>0.0</v>
      </c>
      <c r="P131" s="14" t="s">
        <v>193</v>
      </c>
      <c r="R131" t="s">
        <v>193</v>
      </c>
      <c r="S131" t="s">
        <v>90</v>
      </c>
      <c r="T131" s="14">
        <v>1.0</v>
      </c>
      <c r="U131" t="s">
        <v>121</v>
      </c>
      <c r="V131" t="s">
        <v>111</v>
      </c>
      <c r="W131" t="s">
        <v>322</v>
      </c>
      <c r="X131" s="14">
        <v>5.0</v>
      </c>
      <c r="Y131" s="14" t="s">
        <v>882</v>
      </c>
      <c r="Z131" s="14" t="s">
        <v>114</v>
      </c>
      <c r="AA131">
        <v>0.0</v>
      </c>
      <c r="AB131">
        <v>0.0</v>
      </c>
      <c r="AC131">
        <v>1.0</v>
      </c>
      <c r="AD131">
        <v>0.0</v>
      </c>
      <c r="AE131">
        <v>0.0</v>
      </c>
      <c r="AF131">
        <v>1.0</v>
      </c>
      <c r="AG131">
        <v>0.0</v>
      </c>
      <c r="AH131">
        <v>0.0</v>
      </c>
      <c r="AI131">
        <v>0.0</v>
      </c>
      <c r="AJ131">
        <v>0.0</v>
      </c>
      <c r="AK131" t="s">
        <v>79</v>
      </c>
      <c r="AL131">
        <v>4.0</v>
      </c>
      <c r="AM131">
        <v>4.0</v>
      </c>
      <c r="AN131" s="14">
        <v>100.0</v>
      </c>
      <c r="AO131" s="14" t="s">
        <v>883</v>
      </c>
      <c r="AP131" t="s">
        <v>84</v>
      </c>
      <c r="AQ131" s="14">
        <v>9.0</v>
      </c>
      <c r="AR131" s="14" t="s">
        <v>884</v>
      </c>
      <c r="AS131" s="14" t="s">
        <v>885</v>
      </c>
    </row>
    <row r="132">
      <c r="A132" s="14">
        <v>144.0</v>
      </c>
      <c r="B132">
        <v>0.0</v>
      </c>
      <c r="C132">
        <v>0.0</v>
      </c>
      <c r="D132">
        <v>0.0</v>
      </c>
      <c r="E132">
        <v>0.0</v>
      </c>
      <c r="F132">
        <v>1.0</v>
      </c>
      <c r="G132">
        <v>0.0</v>
      </c>
      <c r="H132" s="14">
        <v>32154.0</v>
      </c>
      <c r="I132" s="14">
        <v>30.0</v>
      </c>
      <c r="J132" s="14">
        <v>8.0</v>
      </c>
      <c r="K132" s="14">
        <v>0.0</v>
      </c>
      <c r="L132" s="14">
        <v>12.0</v>
      </c>
      <c r="M132" s="14">
        <v>1.0</v>
      </c>
      <c r="N132" s="14" t="s">
        <v>120</v>
      </c>
      <c r="O132" s="14">
        <v>0.0</v>
      </c>
      <c r="P132" s="14" t="s">
        <v>71</v>
      </c>
      <c r="R132" t="s">
        <v>71</v>
      </c>
      <c r="S132" t="s">
        <v>72</v>
      </c>
      <c r="T132" s="14">
        <v>1.0</v>
      </c>
      <c r="U132" t="s">
        <v>315</v>
      </c>
      <c r="V132" t="s">
        <v>315</v>
      </c>
      <c r="W132" t="s">
        <v>123</v>
      </c>
      <c r="X132" s="14">
        <v>5.0</v>
      </c>
      <c r="Y132" s="14" t="s">
        <v>886</v>
      </c>
      <c r="Z132" s="14" t="s">
        <v>78</v>
      </c>
      <c r="AA132">
        <v>0.0</v>
      </c>
      <c r="AB132">
        <v>0.0</v>
      </c>
      <c r="AC132">
        <v>0.0</v>
      </c>
      <c r="AD132">
        <v>1.0</v>
      </c>
      <c r="AE132">
        <v>0.0</v>
      </c>
      <c r="AF132">
        <v>0.0</v>
      </c>
      <c r="AG132">
        <v>0.0</v>
      </c>
      <c r="AH132">
        <v>0.0</v>
      </c>
      <c r="AI132">
        <v>0.0</v>
      </c>
      <c r="AJ132">
        <v>0.0</v>
      </c>
      <c r="AK132" t="s">
        <v>116</v>
      </c>
      <c r="AL132">
        <v>3.0</v>
      </c>
      <c r="AM132">
        <v>1.0</v>
      </c>
      <c r="AN132" s="14">
        <v>160.0</v>
      </c>
      <c r="AO132" s="14" t="s">
        <v>41</v>
      </c>
      <c r="AP132" t="s">
        <v>84</v>
      </c>
      <c r="AQ132" s="14">
        <v>10.0</v>
      </c>
      <c r="AR132" s="14" t="s">
        <v>887</v>
      </c>
      <c r="AS132" s="14" t="s">
        <v>530</v>
      </c>
      <c r="AT132" s="14" t="s">
        <v>392</v>
      </c>
    </row>
    <row r="133">
      <c r="A133" s="14">
        <v>146.0</v>
      </c>
      <c r="B133">
        <v>1.0</v>
      </c>
      <c r="C133">
        <v>0.0</v>
      </c>
      <c r="D133">
        <v>1.0</v>
      </c>
      <c r="E133">
        <v>0.0</v>
      </c>
      <c r="F133">
        <v>0.0</v>
      </c>
      <c r="G133">
        <v>0.0</v>
      </c>
      <c r="H133" s="14">
        <v>32540.0</v>
      </c>
      <c r="I133" s="14">
        <v>29.0</v>
      </c>
      <c r="J133" s="14">
        <v>8.0</v>
      </c>
      <c r="K133" s="14">
        <v>7.0</v>
      </c>
      <c r="L133" s="14">
        <v>12.0</v>
      </c>
      <c r="M133" s="14">
        <v>0.0</v>
      </c>
      <c r="N133" s="14" t="s">
        <v>134</v>
      </c>
      <c r="O133" s="14">
        <v>1.0</v>
      </c>
      <c r="P133" s="14" t="s">
        <v>89</v>
      </c>
      <c r="R133" t="s">
        <v>89</v>
      </c>
      <c r="S133" t="s">
        <v>135</v>
      </c>
      <c r="T133" s="14">
        <v>1.0</v>
      </c>
      <c r="U133" t="s">
        <v>515</v>
      </c>
      <c r="V133" t="s">
        <v>111</v>
      </c>
      <c r="W133" t="s">
        <v>228</v>
      </c>
      <c r="X133" s="14">
        <v>3.0</v>
      </c>
      <c r="Y133" s="14" t="s">
        <v>892</v>
      </c>
      <c r="Z133" s="14" t="s">
        <v>114</v>
      </c>
      <c r="AA133">
        <v>0.0</v>
      </c>
      <c r="AB133">
        <v>0.0</v>
      </c>
      <c r="AC133">
        <v>1.0</v>
      </c>
      <c r="AD133">
        <v>0.0</v>
      </c>
      <c r="AE133">
        <v>0.0</v>
      </c>
      <c r="AF133">
        <v>0.0</v>
      </c>
      <c r="AG133">
        <v>0.0</v>
      </c>
      <c r="AH133">
        <v>0.0</v>
      </c>
      <c r="AI133">
        <v>0.0</v>
      </c>
      <c r="AJ133">
        <v>0.0</v>
      </c>
      <c r="AK133" t="s">
        <v>97</v>
      </c>
      <c r="AL133">
        <v>4.0</v>
      </c>
      <c r="AM133">
        <v>6.0</v>
      </c>
      <c r="AN133" s="14">
        <v>20.0</v>
      </c>
      <c r="AO133" s="14" t="s">
        <v>893</v>
      </c>
      <c r="AP133" t="s">
        <v>101</v>
      </c>
      <c r="AQ133" s="14">
        <v>10.0</v>
      </c>
      <c r="AR133" s="14" t="s">
        <v>894</v>
      </c>
      <c r="AS133" s="14" t="s">
        <v>895</v>
      </c>
      <c r="AT133" s="14" t="s">
        <v>896</v>
      </c>
    </row>
    <row r="134">
      <c r="A134" s="14">
        <v>147.0</v>
      </c>
      <c r="B134">
        <v>1.0</v>
      </c>
      <c r="C134">
        <v>0.0</v>
      </c>
      <c r="D134">
        <v>0.0</v>
      </c>
      <c r="E134">
        <v>0.0</v>
      </c>
      <c r="F134">
        <v>0.0</v>
      </c>
      <c r="G134">
        <v>0.0</v>
      </c>
      <c r="H134" s="14">
        <v>32950.0</v>
      </c>
      <c r="I134" s="14">
        <v>28.0</v>
      </c>
      <c r="J134" s="14">
        <v>7.0</v>
      </c>
      <c r="K134" s="14">
        <v>60.0</v>
      </c>
      <c r="L134" s="14">
        <v>14.0</v>
      </c>
      <c r="M134" s="14">
        <v>5.0</v>
      </c>
      <c r="N134" s="14" t="s">
        <v>70</v>
      </c>
      <c r="O134" s="14">
        <v>0.0</v>
      </c>
      <c r="P134" s="14" t="s">
        <v>71</v>
      </c>
      <c r="R134" t="s">
        <v>71</v>
      </c>
      <c r="S134" t="s">
        <v>90</v>
      </c>
      <c r="T134" s="14">
        <v>1.0</v>
      </c>
      <c r="U134" t="s">
        <v>213</v>
      </c>
      <c r="V134" t="s">
        <v>111</v>
      </c>
      <c r="W134" t="s">
        <v>148</v>
      </c>
      <c r="X134" s="14">
        <v>5.0</v>
      </c>
      <c r="Y134" s="14" t="s">
        <v>897</v>
      </c>
      <c r="Z134" s="14" t="s">
        <v>78</v>
      </c>
      <c r="AA134">
        <v>0.0</v>
      </c>
      <c r="AB134">
        <v>0.0</v>
      </c>
      <c r="AC134">
        <v>1.0</v>
      </c>
      <c r="AD134">
        <v>0.0</v>
      </c>
      <c r="AE134">
        <v>0.0</v>
      </c>
      <c r="AF134">
        <v>0.0</v>
      </c>
      <c r="AG134">
        <v>0.0</v>
      </c>
      <c r="AH134">
        <v>0.0</v>
      </c>
      <c r="AI134">
        <v>0.0</v>
      </c>
      <c r="AJ134">
        <v>0.0</v>
      </c>
      <c r="AK134" t="s">
        <v>116</v>
      </c>
      <c r="AL134">
        <v>6.0</v>
      </c>
      <c r="AM134">
        <v>5.0</v>
      </c>
      <c r="AN134" s="14">
        <v>25.0</v>
      </c>
      <c r="AO134" s="14" t="s">
        <v>898</v>
      </c>
      <c r="AP134" t="s">
        <v>292</v>
      </c>
      <c r="AQ134" s="14">
        <v>9.0</v>
      </c>
      <c r="AR134" s="14" t="s">
        <v>899</v>
      </c>
      <c r="AS134" s="14" t="s">
        <v>900</v>
      </c>
      <c r="AT134" s="14" t="s">
        <v>901</v>
      </c>
    </row>
    <row r="135">
      <c r="A135" s="14">
        <v>148.0</v>
      </c>
      <c r="B135">
        <v>0.0</v>
      </c>
      <c r="C135">
        <v>0.0</v>
      </c>
      <c r="D135">
        <v>0.0</v>
      </c>
      <c r="E135">
        <v>1.0</v>
      </c>
      <c r="F135">
        <v>1.0</v>
      </c>
      <c r="G135">
        <v>0.0</v>
      </c>
      <c r="H135" s="14">
        <v>34861.0</v>
      </c>
      <c r="I135" s="14">
        <v>23.0</v>
      </c>
      <c r="J135" s="14">
        <v>7.0</v>
      </c>
      <c r="K135" s="14">
        <v>0.0</v>
      </c>
      <c r="L135" s="14">
        <v>12.0</v>
      </c>
      <c r="M135" s="14">
        <v>15.0</v>
      </c>
      <c r="N135" s="14" t="s">
        <v>291</v>
      </c>
      <c r="O135" s="14">
        <v>1.0</v>
      </c>
      <c r="P135" s="14" t="s">
        <v>71</v>
      </c>
      <c r="R135" t="s">
        <v>71</v>
      </c>
      <c r="S135" t="s">
        <v>130</v>
      </c>
      <c r="T135" s="14">
        <v>1.0</v>
      </c>
      <c r="U135" t="s">
        <v>259</v>
      </c>
      <c r="V135" t="s">
        <v>147</v>
      </c>
      <c r="W135" t="s">
        <v>76</v>
      </c>
      <c r="X135" s="14">
        <v>1.0</v>
      </c>
      <c r="Y135" s="14" t="s">
        <v>77</v>
      </c>
      <c r="Z135" s="14" t="s">
        <v>78</v>
      </c>
      <c r="AA135">
        <v>0.0</v>
      </c>
      <c r="AB135">
        <v>0.0</v>
      </c>
      <c r="AC135">
        <v>0.0</v>
      </c>
      <c r="AD135">
        <v>0.0</v>
      </c>
      <c r="AE135">
        <v>1.0</v>
      </c>
      <c r="AF135">
        <v>1.0</v>
      </c>
      <c r="AG135">
        <v>1.0</v>
      </c>
      <c r="AH135">
        <v>1.0</v>
      </c>
      <c r="AI135">
        <v>0.0</v>
      </c>
      <c r="AJ135">
        <v>0.0</v>
      </c>
      <c r="AK135" t="s">
        <v>79</v>
      </c>
      <c r="AL135">
        <v>15.0</v>
      </c>
      <c r="AM135">
        <v>6.0</v>
      </c>
      <c r="AN135" s="14">
        <v>90.0</v>
      </c>
      <c r="AO135" s="14" t="s">
        <v>902</v>
      </c>
      <c r="AP135" t="s">
        <v>101</v>
      </c>
      <c r="AQ135" s="14">
        <v>10.0</v>
      </c>
      <c r="AR135" s="14" t="s">
        <v>903</v>
      </c>
      <c r="AS135" s="14" t="s">
        <v>904</v>
      </c>
    </row>
    <row r="136">
      <c r="A136" s="14">
        <v>149.0</v>
      </c>
      <c r="B136">
        <v>1.0</v>
      </c>
      <c r="C136">
        <v>1.0</v>
      </c>
      <c r="D136">
        <v>0.0</v>
      </c>
      <c r="E136">
        <v>0.0</v>
      </c>
      <c r="F136">
        <v>1.0</v>
      </c>
      <c r="G136">
        <v>0.0</v>
      </c>
      <c r="H136" s="14">
        <v>30465.0</v>
      </c>
      <c r="I136" s="14">
        <v>35.0</v>
      </c>
      <c r="J136" s="14">
        <v>7.0</v>
      </c>
      <c r="K136" s="14">
        <v>55.0</v>
      </c>
      <c r="L136" s="14">
        <v>9.0</v>
      </c>
      <c r="M136" s="14">
        <v>2.0</v>
      </c>
      <c r="N136" s="14" t="s">
        <v>120</v>
      </c>
      <c r="O136" s="14">
        <v>0.0</v>
      </c>
      <c r="P136" s="14" t="s">
        <v>129</v>
      </c>
      <c r="R136" t="s">
        <v>129</v>
      </c>
      <c r="S136" t="s">
        <v>130</v>
      </c>
      <c r="T136" s="14">
        <v>1.0</v>
      </c>
      <c r="U136" t="s">
        <v>224</v>
      </c>
      <c r="V136" t="s">
        <v>111</v>
      </c>
      <c r="W136" t="s">
        <v>138</v>
      </c>
      <c r="X136" s="14">
        <v>6.0</v>
      </c>
      <c r="Y136" s="14" t="s">
        <v>905</v>
      </c>
      <c r="Z136" s="14" t="s">
        <v>464</v>
      </c>
      <c r="AA136">
        <v>0.0</v>
      </c>
      <c r="AB136">
        <v>0.0</v>
      </c>
      <c r="AC136">
        <v>0.0</v>
      </c>
      <c r="AD136">
        <v>1.0</v>
      </c>
      <c r="AE136">
        <v>1.0</v>
      </c>
      <c r="AF136">
        <v>1.0</v>
      </c>
      <c r="AG136">
        <v>0.0</v>
      </c>
      <c r="AH136">
        <v>0.0</v>
      </c>
      <c r="AI136">
        <v>0.0</v>
      </c>
      <c r="AJ136">
        <v>0.0</v>
      </c>
      <c r="AK136" t="s">
        <v>97</v>
      </c>
      <c r="AL136">
        <v>4.0</v>
      </c>
      <c r="AM136">
        <v>4.0</v>
      </c>
      <c r="AN136" s="14">
        <v>6.0</v>
      </c>
      <c r="AO136" s="14" t="s">
        <v>906</v>
      </c>
      <c r="AP136" t="s">
        <v>907</v>
      </c>
      <c r="AQ136" s="14">
        <v>10.0</v>
      </c>
      <c r="AR136" s="14" t="s">
        <v>908</v>
      </c>
      <c r="AS136" s="14" t="s">
        <v>909</v>
      </c>
      <c r="AT136" s="14" t="s">
        <v>910</v>
      </c>
    </row>
    <row r="137">
      <c r="A137" s="14">
        <v>150.0</v>
      </c>
      <c r="B137">
        <v>0.0</v>
      </c>
      <c r="C137">
        <v>1.0</v>
      </c>
      <c r="D137">
        <v>0.0</v>
      </c>
      <c r="E137">
        <v>0.0</v>
      </c>
      <c r="F137">
        <v>0.0</v>
      </c>
      <c r="G137">
        <v>0.0</v>
      </c>
      <c r="H137" s="14">
        <v>33864.0</v>
      </c>
      <c r="I137" s="14">
        <v>25.0</v>
      </c>
      <c r="J137" s="14">
        <v>7.0</v>
      </c>
      <c r="K137" s="14">
        <v>25.0</v>
      </c>
      <c r="L137" s="14">
        <v>9.0</v>
      </c>
      <c r="M137" s="14">
        <v>5.0</v>
      </c>
      <c r="N137" s="14" t="s">
        <v>106</v>
      </c>
      <c r="O137" s="14">
        <v>0.0</v>
      </c>
      <c r="P137" s="14" t="s">
        <v>71</v>
      </c>
      <c r="R137" t="s">
        <v>71</v>
      </c>
      <c r="S137" t="s">
        <v>130</v>
      </c>
      <c r="T137" s="14">
        <v>1.0</v>
      </c>
      <c r="U137" t="s">
        <v>35</v>
      </c>
      <c r="V137" t="s">
        <v>147</v>
      </c>
      <c r="W137" t="s">
        <v>911</v>
      </c>
      <c r="X137" s="14">
        <v>2.0</v>
      </c>
      <c r="Y137" s="14" t="s">
        <v>881</v>
      </c>
      <c r="Z137" s="14" t="s">
        <v>114</v>
      </c>
      <c r="AA137">
        <v>0.0</v>
      </c>
      <c r="AB137">
        <v>0.0</v>
      </c>
      <c r="AC137">
        <v>1.0</v>
      </c>
      <c r="AD137">
        <v>0.0</v>
      </c>
      <c r="AE137">
        <v>0.0</v>
      </c>
      <c r="AF137">
        <v>0.0</v>
      </c>
      <c r="AG137">
        <v>0.0</v>
      </c>
      <c r="AH137">
        <v>0.0</v>
      </c>
      <c r="AI137">
        <v>0.0</v>
      </c>
      <c r="AJ137">
        <v>0.0</v>
      </c>
      <c r="AK137" t="s">
        <v>97</v>
      </c>
      <c r="AL137">
        <v>2.0</v>
      </c>
      <c r="AM137">
        <v>1.0</v>
      </c>
      <c r="AN137" s="14">
        <v>10.0</v>
      </c>
      <c r="AO137" s="14" t="s">
        <v>881</v>
      </c>
      <c r="AP137" t="s">
        <v>294</v>
      </c>
      <c r="AQ137" s="14">
        <v>8.0</v>
      </c>
      <c r="AR137" s="14" t="s">
        <v>881</v>
      </c>
      <c r="AS137" s="14" t="s">
        <v>912</v>
      </c>
      <c r="AT137" s="14" t="s">
        <v>881</v>
      </c>
    </row>
    <row r="138">
      <c r="A138" s="14">
        <v>151.0</v>
      </c>
      <c r="B138">
        <v>1.0</v>
      </c>
      <c r="C138">
        <v>1.0</v>
      </c>
      <c r="D138">
        <v>0.0</v>
      </c>
      <c r="E138">
        <v>1.0</v>
      </c>
      <c r="F138">
        <v>0.0</v>
      </c>
      <c r="G138">
        <v>0.0</v>
      </c>
      <c r="H138" s="14">
        <v>31252.0</v>
      </c>
      <c r="I138" s="14">
        <v>33.0</v>
      </c>
      <c r="J138" s="14">
        <v>6.0</v>
      </c>
      <c r="K138" s="14">
        <v>0.0</v>
      </c>
      <c r="L138" s="14">
        <v>10.0</v>
      </c>
      <c r="M138" s="14">
        <v>6.0</v>
      </c>
      <c r="N138" s="14" t="s">
        <v>192</v>
      </c>
      <c r="O138" s="14">
        <v>0.0</v>
      </c>
      <c r="P138" s="14" t="s">
        <v>89</v>
      </c>
      <c r="R138" t="s">
        <v>89</v>
      </c>
      <c r="S138" t="s">
        <v>72</v>
      </c>
      <c r="T138" s="14">
        <v>1.0</v>
      </c>
      <c r="U138" t="s">
        <v>524</v>
      </c>
      <c r="V138" t="s">
        <v>75</v>
      </c>
      <c r="W138" t="s">
        <v>123</v>
      </c>
      <c r="X138" s="14">
        <v>10.0</v>
      </c>
      <c r="Y138" s="14" t="s">
        <v>913</v>
      </c>
      <c r="Z138" s="14" t="s">
        <v>78</v>
      </c>
      <c r="AA138">
        <v>0.0</v>
      </c>
      <c r="AB138">
        <v>0.0</v>
      </c>
      <c r="AC138">
        <v>0.0</v>
      </c>
      <c r="AD138">
        <v>1.0</v>
      </c>
      <c r="AE138">
        <v>0.0</v>
      </c>
      <c r="AF138">
        <v>0.0</v>
      </c>
      <c r="AG138">
        <v>0.0</v>
      </c>
      <c r="AH138">
        <v>0.0</v>
      </c>
      <c r="AI138">
        <v>0.0</v>
      </c>
      <c r="AJ138">
        <v>1.0</v>
      </c>
      <c r="AK138" t="s">
        <v>97</v>
      </c>
      <c r="AL138">
        <v>6.0</v>
      </c>
      <c r="AM138">
        <v>6.0</v>
      </c>
      <c r="AN138" s="14">
        <v>16.0</v>
      </c>
      <c r="AO138" s="14" t="s">
        <v>915</v>
      </c>
      <c r="AP138" t="s">
        <v>101</v>
      </c>
      <c r="AQ138" s="14">
        <v>10.0</v>
      </c>
      <c r="AR138" s="14" t="s">
        <v>916</v>
      </c>
      <c r="AS138" s="14" t="s">
        <v>917</v>
      </c>
      <c r="AT138" s="14" t="s">
        <v>918</v>
      </c>
    </row>
    <row r="139">
      <c r="A139" s="14">
        <v>152.0</v>
      </c>
      <c r="B139">
        <v>0.0</v>
      </c>
      <c r="C139">
        <v>1.0</v>
      </c>
      <c r="D139">
        <v>0.0</v>
      </c>
      <c r="E139">
        <v>0.0</v>
      </c>
      <c r="F139">
        <v>0.0</v>
      </c>
      <c r="G139">
        <v>0.0</v>
      </c>
      <c r="H139" s="14">
        <v>29519.0</v>
      </c>
      <c r="I139" s="14">
        <v>37.0</v>
      </c>
      <c r="J139" s="14">
        <v>7.0</v>
      </c>
      <c r="K139" s="14">
        <v>60.0</v>
      </c>
      <c r="L139" s="14">
        <v>10.0</v>
      </c>
      <c r="M139" s="14">
        <v>12.0</v>
      </c>
      <c r="N139" s="14" t="s">
        <v>291</v>
      </c>
      <c r="O139" s="14">
        <v>1.0</v>
      </c>
      <c r="P139" s="14" t="s">
        <v>89</v>
      </c>
      <c r="R139" t="s">
        <v>89</v>
      </c>
      <c r="S139" t="s">
        <v>90</v>
      </c>
      <c r="T139" s="14">
        <v>1.0</v>
      </c>
      <c r="U139" t="s">
        <v>213</v>
      </c>
      <c r="V139" t="s">
        <v>75</v>
      </c>
      <c r="W139" t="s">
        <v>138</v>
      </c>
      <c r="X139" s="14">
        <v>10.0</v>
      </c>
      <c r="Y139" s="14" t="s">
        <v>919</v>
      </c>
      <c r="Z139" s="14" t="s">
        <v>96</v>
      </c>
      <c r="AA139">
        <v>0.0</v>
      </c>
      <c r="AB139">
        <v>0.0</v>
      </c>
      <c r="AC139">
        <v>0.0</v>
      </c>
      <c r="AD139">
        <v>0.0</v>
      </c>
      <c r="AE139">
        <v>0.0</v>
      </c>
      <c r="AF139">
        <v>1.0</v>
      </c>
      <c r="AG139">
        <v>0.0</v>
      </c>
      <c r="AH139">
        <v>0.0</v>
      </c>
      <c r="AI139">
        <v>0.0</v>
      </c>
      <c r="AJ139">
        <v>0.0</v>
      </c>
      <c r="AK139" t="s">
        <v>116</v>
      </c>
      <c r="AL139">
        <v>10.0</v>
      </c>
      <c r="AM139">
        <v>3.0</v>
      </c>
      <c r="AN139" s="14">
        <v>4.0</v>
      </c>
      <c r="AO139" s="14" t="s">
        <v>920</v>
      </c>
      <c r="AP139" t="s">
        <v>84</v>
      </c>
      <c r="AQ139" s="14">
        <v>7.0</v>
      </c>
      <c r="AR139" s="14" t="s">
        <v>921</v>
      </c>
      <c r="AS139" s="14" t="s">
        <v>922</v>
      </c>
      <c r="AT139" s="14" t="s">
        <v>923</v>
      </c>
    </row>
    <row r="140">
      <c r="A140" s="14">
        <v>153.0</v>
      </c>
      <c r="B140">
        <v>1.0</v>
      </c>
      <c r="C140">
        <v>0.0</v>
      </c>
      <c r="D140">
        <v>1.0</v>
      </c>
      <c r="E140">
        <v>0.0</v>
      </c>
      <c r="F140">
        <v>1.0</v>
      </c>
      <c r="G140">
        <v>0.0</v>
      </c>
      <c r="H140" s="14">
        <v>24021.0</v>
      </c>
      <c r="I140" s="14">
        <v>52.0</v>
      </c>
      <c r="J140" s="14">
        <v>7.0</v>
      </c>
      <c r="K140" s="14">
        <v>0.0</v>
      </c>
      <c r="L140" s="14">
        <v>9.0</v>
      </c>
      <c r="M140" s="14">
        <v>30.0</v>
      </c>
      <c r="N140" s="14" t="s">
        <v>128</v>
      </c>
      <c r="O140" s="14">
        <v>1.0</v>
      </c>
      <c r="P140" s="14" t="s">
        <v>71</v>
      </c>
      <c r="R140" t="s">
        <v>71</v>
      </c>
      <c r="S140" t="s">
        <v>924</v>
      </c>
      <c r="T140" s="14">
        <v>1.0</v>
      </c>
      <c r="U140" t="s">
        <v>524</v>
      </c>
      <c r="V140" t="s">
        <v>111</v>
      </c>
      <c r="W140" t="s">
        <v>76</v>
      </c>
      <c r="X140" s="14">
        <v>28.0</v>
      </c>
      <c r="Y140" s="14" t="s">
        <v>925</v>
      </c>
      <c r="Z140" s="14" t="s">
        <v>114</v>
      </c>
      <c r="AA140">
        <v>0.0</v>
      </c>
      <c r="AB140">
        <v>0.0</v>
      </c>
      <c r="AC140">
        <v>0.0</v>
      </c>
      <c r="AD140">
        <v>0.0</v>
      </c>
      <c r="AE140">
        <v>1.0</v>
      </c>
      <c r="AF140">
        <v>0.0</v>
      </c>
      <c r="AG140">
        <v>0.0</v>
      </c>
      <c r="AH140">
        <v>0.0</v>
      </c>
      <c r="AI140">
        <v>0.0</v>
      </c>
      <c r="AJ140">
        <v>0.0</v>
      </c>
      <c r="AK140" t="s">
        <v>97</v>
      </c>
      <c r="AL140">
        <v>10.0</v>
      </c>
      <c r="AM140">
        <v>4.0</v>
      </c>
      <c r="AN140" s="14">
        <v>6.0</v>
      </c>
      <c r="AO140" s="14" t="s">
        <v>926</v>
      </c>
      <c r="AP140" t="s">
        <v>927</v>
      </c>
      <c r="AQ140" s="14">
        <v>10.0</v>
      </c>
      <c r="AR140" s="14" t="s">
        <v>928</v>
      </c>
      <c r="AS140" s="14" t="s">
        <v>929</v>
      </c>
      <c r="AT140" s="14" t="s">
        <v>930</v>
      </c>
    </row>
    <row r="141">
      <c r="A141" s="14">
        <v>154.0</v>
      </c>
      <c r="B141">
        <v>0.0</v>
      </c>
      <c r="C141">
        <v>1.0</v>
      </c>
      <c r="D141">
        <v>1.0</v>
      </c>
      <c r="E141">
        <v>1.0</v>
      </c>
      <c r="F141">
        <v>0.0</v>
      </c>
      <c r="G141">
        <v>0.0</v>
      </c>
      <c r="H141" s="14">
        <v>31912.0</v>
      </c>
      <c r="I141" s="14">
        <v>31.0</v>
      </c>
      <c r="J141" s="14">
        <v>8.0</v>
      </c>
      <c r="K141" s="14">
        <v>60.0</v>
      </c>
      <c r="L141" s="14">
        <v>8.0</v>
      </c>
      <c r="M141" s="14">
        <v>2.0</v>
      </c>
      <c r="N141" s="14" t="s">
        <v>106</v>
      </c>
      <c r="O141" s="14">
        <v>0.0</v>
      </c>
      <c r="P141" s="14" t="s">
        <v>129</v>
      </c>
      <c r="R141" t="s">
        <v>129</v>
      </c>
      <c r="S141" t="s">
        <v>130</v>
      </c>
      <c r="T141" s="14">
        <v>1.0</v>
      </c>
      <c r="U141" t="s">
        <v>515</v>
      </c>
      <c r="V141" t="s">
        <v>147</v>
      </c>
      <c r="W141" t="s">
        <v>76</v>
      </c>
      <c r="X141" s="14">
        <v>3.0</v>
      </c>
      <c r="Y141" s="14" t="s">
        <v>931</v>
      </c>
      <c r="Z141" s="14" t="s">
        <v>114</v>
      </c>
      <c r="AA141">
        <v>0.0</v>
      </c>
      <c r="AB141">
        <v>0.0</v>
      </c>
      <c r="AC141">
        <v>1.0</v>
      </c>
      <c r="AD141">
        <v>0.0</v>
      </c>
      <c r="AE141">
        <v>0.0</v>
      </c>
      <c r="AF141">
        <v>1.0</v>
      </c>
      <c r="AG141">
        <v>0.0</v>
      </c>
      <c r="AH141">
        <v>0.0</v>
      </c>
      <c r="AI141">
        <v>0.0</v>
      </c>
      <c r="AJ141">
        <v>0.0</v>
      </c>
      <c r="AK141" t="s">
        <v>97</v>
      </c>
      <c r="AL141">
        <v>6.0</v>
      </c>
      <c r="AM141">
        <v>6.0</v>
      </c>
      <c r="AN141" s="14">
        <v>50.0</v>
      </c>
      <c r="AO141" s="14" t="s">
        <v>932</v>
      </c>
      <c r="AP141" t="s">
        <v>101</v>
      </c>
      <c r="AQ141" s="14">
        <v>10.0</v>
      </c>
      <c r="AR141" s="14" t="s">
        <v>933</v>
      </c>
      <c r="AS141" s="14" t="s">
        <v>934</v>
      </c>
      <c r="AT141" s="14" t="s">
        <v>154</v>
      </c>
    </row>
    <row r="142" hidden="1">
      <c r="A142" s="14">
        <v>155.0</v>
      </c>
      <c r="B142">
        <v>0.0</v>
      </c>
      <c r="C142">
        <v>1.0</v>
      </c>
      <c r="D142">
        <v>0.0</v>
      </c>
      <c r="E142">
        <v>1.0</v>
      </c>
      <c r="F142">
        <v>0.0</v>
      </c>
      <c r="G142">
        <v>0.0</v>
      </c>
      <c r="I142" s="14"/>
      <c r="J142" s="14">
        <v>7.0</v>
      </c>
      <c r="K142" s="14">
        <v>60.0</v>
      </c>
      <c r="L142" s="14">
        <v>10.0</v>
      </c>
      <c r="M142" s="14">
        <v>1.0</v>
      </c>
      <c r="N142" s="14" t="s">
        <v>437</v>
      </c>
      <c r="O142" s="14">
        <v>1.0</v>
      </c>
      <c r="P142" s="14" t="s">
        <v>108</v>
      </c>
      <c r="R142" t="s">
        <v>108</v>
      </c>
      <c r="S142" t="s">
        <v>135</v>
      </c>
      <c r="T142" s="14">
        <v>1.0</v>
      </c>
      <c r="U142" t="s">
        <v>224</v>
      </c>
      <c r="V142" t="s">
        <v>451</v>
      </c>
      <c r="W142" t="s">
        <v>148</v>
      </c>
      <c r="X142" s="14">
        <v>0.0</v>
      </c>
      <c r="Y142" s="14" t="s">
        <v>935</v>
      </c>
      <c r="Z142" s="14" t="s">
        <v>114</v>
      </c>
      <c r="AA142">
        <v>0.0</v>
      </c>
      <c r="AB142">
        <v>0.0</v>
      </c>
      <c r="AC142">
        <v>1.0</v>
      </c>
      <c r="AD142">
        <v>0.0</v>
      </c>
      <c r="AE142">
        <v>0.0</v>
      </c>
      <c r="AF142">
        <v>0.0</v>
      </c>
      <c r="AG142">
        <v>0.0</v>
      </c>
      <c r="AH142">
        <v>0.0</v>
      </c>
      <c r="AI142">
        <v>0.0</v>
      </c>
      <c r="AJ142">
        <v>0.0</v>
      </c>
      <c r="AK142" t="s">
        <v>97</v>
      </c>
      <c r="AL142">
        <v>4.0</v>
      </c>
      <c r="AM142">
        <v>4.0</v>
      </c>
      <c r="AN142" s="14">
        <v>25.0</v>
      </c>
      <c r="AO142" s="14" t="s">
        <v>936</v>
      </c>
      <c r="AP142" t="s">
        <v>84</v>
      </c>
      <c r="AQ142" s="14">
        <v>9.0</v>
      </c>
      <c r="AR142" s="14" t="s">
        <v>937</v>
      </c>
      <c r="AS142" s="14" t="s">
        <v>938</v>
      </c>
    </row>
    <row r="143">
      <c r="A143" s="14">
        <v>156.0</v>
      </c>
      <c r="B143">
        <v>1.0</v>
      </c>
      <c r="C143">
        <v>0.0</v>
      </c>
      <c r="D143">
        <v>0.0</v>
      </c>
      <c r="E143">
        <v>0.0</v>
      </c>
      <c r="F143">
        <v>0.0</v>
      </c>
      <c r="G143">
        <v>0.0</v>
      </c>
      <c r="H143" s="14">
        <v>30194.0</v>
      </c>
      <c r="I143" s="14">
        <v>36.0</v>
      </c>
      <c r="J143" s="14">
        <v>7.0</v>
      </c>
      <c r="K143" s="14">
        <v>45.0</v>
      </c>
      <c r="L143" s="14">
        <v>12.0</v>
      </c>
      <c r="M143" s="14">
        <v>40.0</v>
      </c>
      <c r="N143" s="14" t="s">
        <v>437</v>
      </c>
      <c r="O143" s="14">
        <v>1.0</v>
      </c>
      <c r="P143" s="14" t="s">
        <v>172</v>
      </c>
      <c r="R143" t="s">
        <v>172</v>
      </c>
      <c r="S143" t="s">
        <v>135</v>
      </c>
      <c r="T143" s="14">
        <v>1.0</v>
      </c>
      <c r="U143" t="s">
        <v>213</v>
      </c>
      <c r="V143" t="s">
        <v>111</v>
      </c>
      <c r="W143" t="s">
        <v>333</v>
      </c>
      <c r="X143" s="14">
        <v>1.0</v>
      </c>
      <c r="Y143" s="14" t="s">
        <v>939</v>
      </c>
      <c r="Z143" s="14" t="s">
        <v>96</v>
      </c>
      <c r="AA143">
        <v>0.0</v>
      </c>
      <c r="AB143">
        <v>0.0</v>
      </c>
      <c r="AC143">
        <v>0.0</v>
      </c>
      <c r="AD143">
        <v>0.0</v>
      </c>
      <c r="AE143">
        <v>0.0</v>
      </c>
      <c r="AF143">
        <v>1.0</v>
      </c>
      <c r="AG143">
        <v>0.0</v>
      </c>
      <c r="AH143">
        <v>0.0</v>
      </c>
      <c r="AI143">
        <v>0.0</v>
      </c>
      <c r="AJ143">
        <v>0.0</v>
      </c>
      <c r="AK143" t="s">
        <v>97</v>
      </c>
      <c r="AL143">
        <v>10.0</v>
      </c>
      <c r="AM143">
        <v>10.0</v>
      </c>
      <c r="AN143" s="14">
        <v>120.0</v>
      </c>
      <c r="AO143" s="14" t="s">
        <v>332</v>
      </c>
      <c r="AP143" t="s">
        <v>101</v>
      </c>
      <c r="AQ143" s="14">
        <v>10.0</v>
      </c>
      <c r="AR143" s="14" t="s">
        <v>332</v>
      </c>
    </row>
    <row r="144">
      <c r="A144" s="14">
        <v>157.0</v>
      </c>
      <c r="B144">
        <v>0.0</v>
      </c>
      <c r="C144">
        <v>0.0</v>
      </c>
      <c r="D144">
        <v>0.0</v>
      </c>
      <c r="E144">
        <v>0.0</v>
      </c>
      <c r="F144">
        <v>1.0</v>
      </c>
      <c r="G144">
        <v>0.0</v>
      </c>
      <c r="H144" s="14">
        <v>36223.0</v>
      </c>
      <c r="I144" s="14">
        <v>19.0</v>
      </c>
      <c r="J144" s="14">
        <v>9.0</v>
      </c>
      <c r="K144" s="14">
        <v>120.0</v>
      </c>
      <c r="L144" s="14">
        <v>10.0</v>
      </c>
      <c r="M144" s="14">
        <v>10.0</v>
      </c>
      <c r="N144" s="14" t="s">
        <v>70</v>
      </c>
      <c r="O144" s="14">
        <v>0.0</v>
      </c>
      <c r="P144" s="14" t="s">
        <v>89</v>
      </c>
      <c r="R144" t="s">
        <v>89</v>
      </c>
      <c r="S144" t="s">
        <v>72</v>
      </c>
      <c r="T144" s="14">
        <v>0.0</v>
      </c>
      <c r="Z144" s="14" t="s">
        <v>78</v>
      </c>
      <c r="AA144">
        <v>0.0</v>
      </c>
      <c r="AB144">
        <v>0.0</v>
      </c>
      <c r="AC144">
        <v>0.0</v>
      </c>
      <c r="AD144">
        <v>1.0</v>
      </c>
      <c r="AE144">
        <v>0.0</v>
      </c>
      <c r="AF144">
        <v>0.0</v>
      </c>
      <c r="AG144">
        <v>0.0</v>
      </c>
      <c r="AH144">
        <v>0.0</v>
      </c>
      <c r="AI144">
        <v>0.0</v>
      </c>
      <c r="AJ144">
        <v>0.0</v>
      </c>
      <c r="AK144" t="s">
        <v>79</v>
      </c>
      <c r="AL144">
        <v>15.0</v>
      </c>
      <c r="AM144">
        <v>6.0</v>
      </c>
      <c r="AN144" s="14">
        <v>10.0</v>
      </c>
      <c r="AO144" s="14" t="s">
        <v>940</v>
      </c>
      <c r="AP144" t="s">
        <v>941</v>
      </c>
      <c r="AQ144" s="14">
        <v>10.0</v>
      </c>
      <c r="AR144" s="14" t="s">
        <v>942</v>
      </c>
      <c r="AS144" s="14" t="s">
        <v>943</v>
      </c>
    </row>
    <row r="145">
      <c r="A145" s="14">
        <v>158.0</v>
      </c>
      <c r="B145">
        <v>1.0</v>
      </c>
      <c r="C145">
        <v>0.0</v>
      </c>
      <c r="D145">
        <v>0.0</v>
      </c>
      <c r="E145">
        <v>0.0</v>
      </c>
      <c r="F145">
        <v>0.0</v>
      </c>
      <c r="G145">
        <v>0.0</v>
      </c>
      <c r="H145" s="14">
        <v>31803.0</v>
      </c>
      <c r="I145" s="14">
        <v>31.0</v>
      </c>
      <c r="J145" s="14">
        <v>8.0</v>
      </c>
      <c r="K145" s="14">
        <v>15.0</v>
      </c>
      <c r="L145" s="14">
        <v>14.0</v>
      </c>
      <c r="M145" s="14">
        <v>12.0</v>
      </c>
      <c r="N145" s="14" t="s">
        <v>87</v>
      </c>
      <c r="O145" s="14">
        <v>0.0</v>
      </c>
      <c r="P145" s="14" t="s">
        <v>129</v>
      </c>
      <c r="R145" t="s">
        <v>129</v>
      </c>
      <c r="S145" t="s">
        <v>944</v>
      </c>
      <c r="T145" s="14">
        <v>1.0</v>
      </c>
      <c r="U145" t="s">
        <v>315</v>
      </c>
      <c r="V145" t="s">
        <v>111</v>
      </c>
      <c r="W145" t="s">
        <v>123</v>
      </c>
      <c r="X145" s="14">
        <v>8.0</v>
      </c>
      <c r="Y145" s="14" t="s">
        <v>301</v>
      </c>
      <c r="Z145" s="14" t="s">
        <v>96</v>
      </c>
      <c r="AA145">
        <v>0.0</v>
      </c>
      <c r="AB145">
        <v>0.0</v>
      </c>
      <c r="AC145">
        <v>0.0</v>
      </c>
      <c r="AD145">
        <v>0.0</v>
      </c>
      <c r="AE145">
        <v>1.0</v>
      </c>
      <c r="AF145">
        <v>0.0</v>
      </c>
      <c r="AG145">
        <v>0.0</v>
      </c>
      <c r="AH145">
        <v>0.0</v>
      </c>
      <c r="AI145">
        <v>0.0</v>
      </c>
      <c r="AJ145">
        <v>0.0</v>
      </c>
      <c r="AK145" t="s">
        <v>79</v>
      </c>
      <c r="AL145">
        <v>6.0</v>
      </c>
      <c r="AM145">
        <v>6.0</v>
      </c>
      <c r="AN145" s="14">
        <v>40.0</v>
      </c>
      <c r="AO145" s="14" t="s">
        <v>945</v>
      </c>
      <c r="AP145" t="s">
        <v>478</v>
      </c>
      <c r="AQ145" s="14">
        <v>7.0</v>
      </c>
      <c r="AR145" s="14" t="s">
        <v>946</v>
      </c>
      <c r="AS145" s="14" t="s">
        <v>224</v>
      </c>
      <c r="AT145" s="14" t="s">
        <v>947</v>
      </c>
    </row>
    <row r="146">
      <c r="A146" s="14">
        <v>159.0</v>
      </c>
      <c r="B146">
        <v>0.0</v>
      </c>
      <c r="C146">
        <v>0.0</v>
      </c>
      <c r="D146">
        <v>0.0</v>
      </c>
      <c r="E146">
        <v>0.0</v>
      </c>
      <c r="F146">
        <v>1.0</v>
      </c>
      <c r="G146">
        <v>0.0</v>
      </c>
      <c r="H146" s="14">
        <v>25703.0</v>
      </c>
      <c r="I146" s="14">
        <v>48.0</v>
      </c>
      <c r="J146" s="14">
        <v>5.0</v>
      </c>
      <c r="K146" s="14">
        <v>120.0</v>
      </c>
      <c r="L146" s="14">
        <v>8.0</v>
      </c>
      <c r="M146" s="14">
        <v>3.0</v>
      </c>
      <c r="N146" s="14" t="s">
        <v>405</v>
      </c>
      <c r="O146" s="14">
        <v>0.0</v>
      </c>
      <c r="P146" s="14" t="s">
        <v>129</v>
      </c>
      <c r="R146" t="s">
        <v>129</v>
      </c>
      <c r="S146" t="s">
        <v>135</v>
      </c>
      <c r="T146" s="14">
        <v>1.0</v>
      </c>
      <c r="U146" t="s">
        <v>315</v>
      </c>
      <c r="V146" t="s">
        <v>111</v>
      </c>
      <c r="W146" t="s">
        <v>531</v>
      </c>
      <c r="X146" s="14">
        <v>20.0</v>
      </c>
      <c r="Y146" s="14" t="s">
        <v>948</v>
      </c>
      <c r="Z146" s="14" t="s">
        <v>78</v>
      </c>
      <c r="AA146">
        <v>0.0</v>
      </c>
      <c r="AB146">
        <v>0.0</v>
      </c>
      <c r="AC146">
        <v>1.0</v>
      </c>
      <c r="AD146">
        <v>0.0</v>
      </c>
      <c r="AE146">
        <v>0.0</v>
      </c>
      <c r="AF146">
        <v>0.0</v>
      </c>
      <c r="AG146">
        <v>0.0</v>
      </c>
      <c r="AH146">
        <v>0.0</v>
      </c>
      <c r="AI146">
        <v>0.0</v>
      </c>
      <c r="AJ146">
        <v>0.0</v>
      </c>
      <c r="AK146" t="s">
        <v>116</v>
      </c>
      <c r="AL146">
        <v>5.0</v>
      </c>
      <c r="AM146">
        <v>2.0</v>
      </c>
      <c r="AN146" s="14">
        <v>12.0</v>
      </c>
      <c r="AO146" s="14" t="s">
        <v>949</v>
      </c>
      <c r="AP146" t="s">
        <v>84</v>
      </c>
      <c r="AQ146" s="14">
        <v>10.0</v>
      </c>
      <c r="AR146" s="14" t="s">
        <v>950</v>
      </c>
      <c r="AS146" s="14" t="s">
        <v>951</v>
      </c>
      <c r="AT146" s="14" t="s">
        <v>952</v>
      </c>
    </row>
    <row r="147">
      <c r="A147" s="14">
        <v>160.0</v>
      </c>
      <c r="B147">
        <v>0.0</v>
      </c>
      <c r="C147">
        <v>0.0</v>
      </c>
      <c r="D147">
        <v>0.0</v>
      </c>
      <c r="E147">
        <v>0.0</v>
      </c>
      <c r="F147">
        <v>1.0</v>
      </c>
      <c r="G147">
        <v>0.0</v>
      </c>
      <c r="H147" s="14">
        <v>34518.0</v>
      </c>
      <c r="I147" s="14">
        <v>24.0</v>
      </c>
      <c r="J147" s="14">
        <v>7.0</v>
      </c>
      <c r="K147" s="14">
        <v>160.0</v>
      </c>
      <c r="L147" s="14">
        <v>8.0</v>
      </c>
      <c r="M147" s="14">
        <v>5.0</v>
      </c>
      <c r="N147" s="14" t="s">
        <v>87</v>
      </c>
      <c r="O147" s="14">
        <v>0.0</v>
      </c>
      <c r="P147" s="14" t="s">
        <v>89</v>
      </c>
      <c r="R147" t="s">
        <v>89</v>
      </c>
      <c r="S147" t="s">
        <v>135</v>
      </c>
      <c r="T147" s="14">
        <v>0.0</v>
      </c>
      <c r="Z147" s="14" t="s">
        <v>78</v>
      </c>
      <c r="AA147">
        <v>0.0</v>
      </c>
      <c r="AB147">
        <v>0.0</v>
      </c>
      <c r="AC147">
        <v>0.0</v>
      </c>
      <c r="AD147">
        <v>0.0</v>
      </c>
      <c r="AE147">
        <v>1.0</v>
      </c>
      <c r="AF147">
        <v>1.0</v>
      </c>
      <c r="AG147">
        <v>0.0</v>
      </c>
      <c r="AH147">
        <v>1.0</v>
      </c>
      <c r="AI147">
        <v>0.0</v>
      </c>
      <c r="AJ147">
        <v>0.0</v>
      </c>
      <c r="AK147" t="s">
        <v>116</v>
      </c>
      <c r="AL147">
        <v>6.0</v>
      </c>
      <c r="AM147">
        <v>4.0</v>
      </c>
      <c r="AN147" s="14">
        <v>10.0</v>
      </c>
      <c r="AO147" s="14" t="s">
        <v>953</v>
      </c>
      <c r="AP147" t="s">
        <v>101</v>
      </c>
      <c r="AQ147" s="14">
        <v>10.0</v>
      </c>
      <c r="AR147" s="14" t="s">
        <v>954</v>
      </c>
      <c r="AS147" s="14" t="s">
        <v>955</v>
      </c>
      <c r="AT147" s="14" t="s">
        <v>956</v>
      </c>
    </row>
    <row r="148">
      <c r="A148" s="14">
        <v>161.0</v>
      </c>
      <c r="B148">
        <v>0.0</v>
      </c>
      <c r="C148">
        <v>0.0</v>
      </c>
      <c r="D148">
        <v>1.0</v>
      </c>
      <c r="E148">
        <v>1.0</v>
      </c>
      <c r="F148">
        <v>1.0</v>
      </c>
      <c r="G148">
        <v>0.0</v>
      </c>
      <c r="H148" s="14">
        <v>35326.0</v>
      </c>
      <c r="I148" s="14">
        <v>21.0</v>
      </c>
      <c r="J148" s="14">
        <v>7.0</v>
      </c>
      <c r="K148" s="14">
        <v>5.0</v>
      </c>
      <c r="L148" s="14">
        <v>12.0</v>
      </c>
      <c r="M148" s="14">
        <v>8.0</v>
      </c>
      <c r="N148" s="14" t="s">
        <v>128</v>
      </c>
      <c r="O148" s="14">
        <v>1.0</v>
      </c>
      <c r="P148" s="14" t="s">
        <v>129</v>
      </c>
      <c r="R148" t="s">
        <v>129</v>
      </c>
      <c r="S148" t="s">
        <v>130</v>
      </c>
      <c r="T148" s="14">
        <v>0.0</v>
      </c>
      <c r="Z148" s="14" t="s">
        <v>78</v>
      </c>
      <c r="AA148">
        <v>0.0</v>
      </c>
      <c r="AB148">
        <v>0.0</v>
      </c>
      <c r="AC148">
        <v>0.0</v>
      </c>
      <c r="AD148">
        <v>0.0</v>
      </c>
      <c r="AE148">
        <v>0.0</v>
      </c>
      <c r="AF148">
        <v>1.0</v>
      </c>
      <c r="AG148">
        <v>0.0</v>
      </c>
      <c r="AH148">
        <v>0.0</v>
      </c>
      <c r="AI148">
        <v>0.0</v>
      </c>
      <c r="AJ148">
        <v>0.0</v>
      </c>
      <c r="AK148" t="s">
        <v>116</v>
      </c>
      <c r="AL148">
        <v>6.0</v>
      </c>
      <c r="AM148">
        <v>40.0</v>
      </c>
      <c r="AN148" s="14">
        <v>150.0</v>
      </c>
      <c r="AO148" s="14" t="s">
        <v>957</v>
      </c>
      <c r="AP148" t="s">
        <v>101</v>
      </c>
      <c r="AQ148" s="14">
        <v>10.0</v>
      </c>
      <c r="AR148" s="14" t="s">
        <v>958</v>
      </c>
      <c r="AS148" s="14" t="s">
        <v>959</v>
      </c>
      <c r="AT148" s="14" t="s">
        <v>960</v>
      </c>
    </row>
    <row r="149">
      <c r="A149" s="14">
        <v>162.0</v>
      </c>
      <c r="B149">
        <v>1.0</v>
      </c>
      <c r="C149">
        <v>0.0</v>
      </c>
      <c r="D149">
        <v>0.0</v>
      </c>
      <c r="E149">
        <v>0.0</v>
      </c>
      <c r="F149">
        <v>0.0</v>
      </c>
      <c r="G149">
        <v>0.0</v>
      </c>
      <c r="H149" s="14">
        <v>34622.0</v>
      </c>
      <c r="I149" s="14">
        <v>23.0</v>
      </c>
      <c r="J149" s="14">
        <v>8.0</v>
      </c>
      <c r="K149" s="14">
        <v>120.0</v>
      </c>
      <c r="L149" s="14">
        <v>9.0</v>
      </c>
      <c r="M149" s="14">
        <v>5.0</v>
      </c>
      <c r="N149" s="14" t="s">
        <v>405</v>
      </c>
      <c r="O149" s="14">
        <v>0.0</v>
      </c>
      <c r="P149" s="14" t="s">
        <v>491</v>
      </c>
      <c r="R149" t="s">
        <v>491</v>
      </c>
      <c r="S149" t="s">
        <v>135</v>
      </c>
      <c r="T149" s="14">
        <v>0.0</v>
      </c>
      <c r="Z149" s="14" t="s">
        <v>464</v>
      </c>
      <c r="AA149">
        <v>0.0</v>
      </c>
      <c r="AB149">
        <v>0.0</v>
      </c>
      <c r="AC149">
        <v>1.0</v>
      </c>
      <c r="AD149">
        <v>0.0</v>
      </c>
      <c r="AE149">
        <v>0.0</v>
      </c>
      <c r="AF149">
        <v>0.0</v>
      </c>
      <c r="AG149">
        <v>0.0</v>
      </c>
      <c r="AH149">
        <v>0.0</v>
      </c>
      <c r="AI149">
        <v>0.0</v>
      </c>
      <c r="AJ149">
        <v>0.0</v>
      </c>
      <c r="AK149" t="s">
        <v>97</v>
      </c>
      <c r="AL149">
        <v>4.0</v>
      </c>
      <c r="AM149">
        <v>28.0</v>
      </c>
      <c r="AN149" s="14">
        <v>70.0</v>
      </c>
      <c r="AO149" s="14" t="s">
        <v>961</v>
      </c>
      <c r="AP149" t="s">
        <v>101</v>
      </c>
      <c r="AQ149" s="14">
        <v>10.0</v>
      </c>
      <c r="AR149" s="14" t="s">
        <v>962</v>
      </c>
      <c r="AS149" s="14" t="s">
        <v>963</v>
      </c>
      <c r="AT149" s="14" t="s">
        <v>964</v>
      </c>
    </row>
    <row r="150">
      <c r="A150" s="14">
        <v>163.0</v>
      </c>
      <c r="B150">
        <v>1.0</v>
      </c>
      <c r="C150">
        <v>0.0</v>
      </c>
      <c r="D150">
        <v>0.0</v>
      </c>
      <c r="E150">
        <v>0.0</v>
      </c>
      <c r="F150">
        <v>1.0</v>
      </c>
      <c r="G150">
        <v>0.0</v>
      </c>
      <c r="H150" s="14">
        <v>34999.0</v>
      </c>
      <c r="I150" s="14">
        <v>22.0</v>
      </c>
      <c r="J150" s="14">
        <v>8.0</v>
      </c>
      <c r="K150" s="14">
        <v>0.0</v>
      </c>
      <c r="L150" s="14">
        <v>9.0</v>
      </c>
      <c r="M150" s="14">
        <v>0.0</v>
      </c>
      <c r="N150" s="14" t="s">
        <v>192</v>
      </c>
      <c r="O150" s="14">
        <v>1.0</v>
      </c>
      <c r="P150" s="14" t="s">
        <v>129</v>
      </c>
      <c r="R150" t="s">
        <v>129</v>
      </c>
      <c r="S150" t="s">
        <v>130</v>
      </c>
      <c r="T150" s="14">
        <v>0.0</v>
      </c>
      <c r="Z150" s="14" t="s">
        <v>464</v>
      </c>
      <c r="AA150">
        <v>0.0</v>
      </c>
      <c r="AB150">
        <v>0.0</v>
      </c>
      <c r="AC150">
        <v>1.0</v>
      </c>
      <c r="AD150">
        <v>0.0</v>
      </c>
      <c r="AE150">
        <v>0.0</v>
      </c>
      <c r="AF150">
        <v>0.0</v>
      </c>
      <c r="AG150">
        <v>0.0</v>
      </c>
      <c r="AH150">
        <v>0.0</v>
      </c>
      <c r="AI150">
        <v>0.0</v>
      </c>
      <c r="AJ150">
        <v>0.0</v>
      </c>
      <c r="AK150" t="s">
        <v>97</v>
      </c>
      <c r="AL150">
        <v>40.0</v>
      </c>
      <c r="AM150">
        <v>10.0</v>
      </c>
      <c r="AN150" s="14">
        <v>30.0</v>
      </c>
      <c r="AO150" s="14" t="s">
        <v>965</v>
      </c>
      <c r="AP150" t="s">
        <v>101</v>
      </c>
      <c r="AQ150" s="14">
        <v>10.0</v>
      </c>
      <c r="AR150" s="14" t="s">
        <v>966</v>
      </c>
      <c r="AS150" s="14" t="s">
        <v>967</v>
      </c>
      <c r="AT150" s="14" t="s">
        <v>968</v>
      </c>
    </row>
    <row r="151">
      <c r="A151" s="14">
        <v>164.0</v>
      </c>
      <c r="B151">
        <v>0.0</v>
      </c>
      <c r="C151">
        <v>1.0</v>
      </c>
      <c r="D151">
        <v>0.0</v>
      </c>
      <c r="E151">
        <v>0.0</v>
      </c>
      <c r="F151">
        <v>0.0</v>
      </c>
      <c r="G151">
        <v>0.0</v>
      </c>
      <c r="H151" s="14">
        <v>32122.0</v>
      </c>
      <c r="I151" s="14">
        <v>30.0</v>
      </c>
      <c r="J151" s="14">
        <v>7.0</v>
      </c>
      <c r="K151" s="14">
        <v>0.0</v>
      </c>
      <c r="L151" s="14">
        <v>12.0</v>
      </c>
      <c r="M151" s="14">
        <v>5.0</v>
      </c>
      <c r="N151" s="14" t="s">
        <v>70</v>
      </c>
      <c r="O151" s="14">
        <v>0.0</v>
      </c>
      <c r="P151" s="14" t="s">
        <v>71</v>
      </c>
      <c r="R151" t="s">
        <v>71</v>
      </c>
      <c r="S151" t="s">
        <v>130</v>
      </c>
      <c r="T151" s="14">
        <v>1.0</v>
      </c>
      <c r="U151" t="s">
        <v>524</v>
      </c>
      <c r="V151" t="s">
        <v>969</v>
      </c>
      <c r="W151" t="s">
        <v>970</v>
      </c>
      <c r="X151" s="14">
        <v>3.0</v>
      </c>
      <c r="Y151" s="14" t="s">
        <v>971</v>
      </c>
      <c r="Z151" s="14" t="s">
        <v>114</v>
      </c>
      <c r="AA151">
        <v>0.0</v>
      </c>
      <c r="AB151">
        <v>0.0</v>
      </c>
      <c r="AC151">
        <v>0.0</v>
      </c>
      <c r="AD151">
        <v>1.0</v>
      </c>
      <c r="AE151">
        <v>0.0</v>
      </c>
      <c r="AF151">
        <v>0.0</v>
      </c>
      <c r="AG151">
        <v>0.0</v>
      </c>
      <c r="AH151">
        <v>0.0</v>
      </c>
      <c r="AI151">
        <v>0.0</v>
      </c>
      <c r="AJ151">
        <v>0.0</v>
      </c>
      <c r="AK151" t="s">
        <v>97</v>
      </c>
      <c r="AL151">
        <v>5.0</v>
      </c>
      <c r="AM151">
        <v>2.0</v>
      </c>
      <c r="AN151" s="14">
        <v>12.0</v>
      </c>
      <c r="AO151" s="14" t="s">
        <v>972</v>
      </c>
      <c r="AP151" t="s">
        <v>101</v>
      </c>
      <c r="AQ151" s="14">
        <v>10.0</v>
      </c>
      <c r="AR151" s="14" t="s">
        <v>973</v>
      </c>
      <c r="AS151" s="14" t="s">
        <v>974</v>
      </c>
      <c r="AT151" s="14" t="s">
        <v>975</v>
      </c>
    </row>
    <row r="152">
      <c r="A152" s="14">
        <v>165.0</v>
      </c>
      <c r="B152">
        <v>0.0</v>
      </c>
      <c r="C152">
        <v>1.0</v>
      </c>
      <c r="D152">
        <v>0.0</v>
      </c>
      <c r="E152">
        <v>0.0</v>
      </c>
      <c r="F152">
        <v>0.0</v>
      </c>
      <c r="G152">
        <v>0.0</v>
      </c>
      <c r="H152" s="14">
        <v>26615.0</v>
      </c>
      <c r="I152" s="14">
        <v>45.0</v>
      </c>
      <c r="J152" s="14">
        <v>8.0</v>
      </c>
      <c r="K152" s="14">
        <v>180.0</v>
      </c>
      <c r="L152" s="14">
        <v>14.0</v>
      </c>
      <c r="M152" s="14">
        <v>15.0</v>
      </c>
      <c r="N152" s="14" t="s">
        <v>291</v>
      </c>
      <c r="O152" s="14">
        <v>1.0</v>
      </c>
      <c r="P152" s="14" t="s">
        <v>129</v>
      </c>
      <c r="R152" t="s">
        <v>129</v>
      </c>
      <c r="S152" t="s">
        <v>135</v>
      </c>
      <c r="T152" s="14">
        <v>1.0</v>
      </c>
      <c r="U152" t="s">
        <v>315</v>
      </c>
      <c r="V152" t="s">
        <v>75</v>
      </c>
      <c r="W152" t="s">
        <v>123</v>
      </c>
      <c r="X152" s="14">
        <v>22.0</v>
      </c>
      <c r="Y152" s="14" t="s">
        <v>101</v>
      </c>
      <c r="Z152" s="14" t="s">
        <v>114</v>
      </c>
      <c r="AA152">
        <v>0.0</v>
      </c>
      <c r="AB152">
        <v>0.0</v>
      </c>
      <c r="AC152">
        <v>1.0</v>
      </c>
      <c r="AD152">
        <v>0.0</v>
      </c>
      <c r="AE152">
        <v>0.0</v>
      </c>
      <c r="AF152">
        <v>0.0</v>
      </c>
      <c r="AG152">
        <v>0.0</v>
      </c>
      <c r="AH152">
        <v>0.0</v>
      </c>
      <c r="AI152">
        <v>0.0</v>
      </c>
      <c r="AJ152">
        <v>0.0</v>
      </c>
      <c r="AK152" t="s">
        <v>97</v>
      </c>
      <c r="AL152">
        <v>4.0</v>
      </c>
      <c r="AM152">
        <v>3.0</v>
      </c>
      <c r="AN152" s="14">
        <v>8.0</v>
      </c>
      <c r="AO152" s="14" t="s">
        <v>976</v>
      </c>
      <c r="AP152" t="s">
        <v>101</v>
      </c>
      <c r="AQ152" s="14">
        <v>10.0</v>
      </c>
      <c r="AR152" s="14" t="s">
        <v>977</v>
      </c>
      <c r="AS152" s="14" t="s">
        <v>978</v>
      </c>
    </row>
    <row r="153">
      <c r="A153" s="14">
        <v>166.0</v>
      </c>
      <c r="B153">
        <v>1.0</v>
      </c>
      <c r="C153">
        <v>1.0</v>
      </c>
      <c r="D153">
        <v>0.0</v>
      </c>
      <c r="E153">
        <v>1.0</v>
      </c>
      <c r="F153">
        <v>1.0</v>
      </c>
      <c r="G153">
        <v>0.0</v>
      </c>
      <c r="H153" s="14">
        <v>32663.0</v>
      </c>
      <c r="I153" s="14">
        <v>29.0</v>
      </c>
      <c r="J153" s="14">
        <v>7.0</v>
      </c>
      <c r="K153" s="14">
        <v>55.0</v>
      </c>
      <c r="L153" s="14">
        <v>12.0</v>
      </c>
      <c r="M153" s="14">
        <v>6.0</v>
      </c>
      <c r="N153" s="14" t="s">
        <v>106</v>
      </c>
      <c r="O153" s="14">
        <v>0.0</v>
      </c>
      <c r="P153" s="14" t="s">
        <v>89</v>
      </c>
      <c r="R153" t="s">
        <v>89</v>
      </c>
      <c r="S153" t="s">
        <v>130</v>
      </c>
      <c r="T153" s="14">
        <v>1.0</v>
      </c>
      <c r="U153" t="s">
        <v>213</v>
      </c>
      <c r="V153" t="s">
        <v>111</v>
      </c>
      <c r="W153" t="s">
        <v>123</v>
      </c>
      <c r="X153" s="14">
        <v>7.0</v>
      </c>
      <c r="Y153" s="14" t="s">
        <v>979</v>
      </c>
      <c r="Z153" s="14" t="s">
        <v>114</v>
      </c>
      <c r="AA153">
        <v>0.0</v>
      </c>
      <c r="AB153">
        <v>0.0</v>
      </c>
      <c r="AC153">
        <v>1.0</v>
      </c>
      <c r="AD153">
        <v>0.0</v>
      </c>
      <c r="AE153">
        <v>0.0</v>
      </c>
      <c r="AF153">
        <v>0.0</v>
      </c>
      <c r="AG153">
        <v>0.0</v>
      </c>
      <c r="AH153">
        <v>0.0</v>
      </c>
      <c r="AI153">
        <v>0.0</v>
      </c>
      <c r="AJ153">
        <v>0.0</v>
      </c>
      <c r="AK153" t="s">
        <v>97</v>
      </c>
      <c r="AL153">
        <v>6.0</v>
      </c>
      <c r="AM153">
        <v>3.0</v>
      </c>
      <c r="AN153" s="14">
        <v>100.0</v>
      </c>
      <c r="AO153" s="14" t="s">
        <v>980</v>
      </c>
      <c r="AP153" t="s">
        <v>101</v>
      </c>
      <c r="AQ153" s="14">
        <v>9.0</v>
      </c>
      <c r="AR153" s="14" t="s">
        <v>981</v>
      </c>
      <c r="AS153" s="14" t="s">
        <v>982</v>
      </c>
      <c r="AT153" s="14" t="s">
        <v>983</v>
      </c>
    </row>
    <row r="154">
      <c r="A154" s="14">
        <v>167.0</v>
      </c>
      <c r="B154">
        <v>0.0</v>
      </c>
      <c r="C154">
        <v>1.0</v>
      </c>
      <c r="D154">
        <v>0.0</v>
      </c>
      <c r="E154">
        <v>0.0</v>
      </c>
      <c r="F154">
        <v>0.0</v>
      </c>
      <c r="G154">
        <v>0.0</v>
      </c>
      <c r="H154" s="14">
        <v>32335.0</v>
      </c>
      <c r="I154" s="14">
        <v>30.0</v>
      </c>
      <c r="J154" s="14">
        <v>7.0</v>
      </c>
      <c r="K154" s="14">
        <v>40.0</v>
      </c>
      <c r="L154" s="14">
        <v>10.0</v>
      </c>
      <c r="M154" s="14">
        <v>2.0</v>
      </c>
      <c r="N154" s="14" t="s">
        <v>87</v>
      </c>
      <c r="O154" s="14">
        <v>0.0</v>
      </c>
      <c r="P154" s="14" t="s">
        <v>89</v>
      </c>
      <c r="R154" t="s">
        <v>89</v>
      </c>
      <c r="S154" t="s">
        <v>72</v>
      </c>
      <c r="T154" s="14">
        <v>1.0</v>
      </c>
      <c r="U154" t="s">
        <v>213</v>
      </c>
      <c r="V154" t="s">
        <v>111</v>
      </c>
      <c r="W154" t="s">
        <v>407</v>
      </c>
      <c r="X154" s="14">
        <v>3.0</v>
      </c>
      <c r="Z154" s="14" t="s">
        <v>78</v>
      </c>
      <c r="AA154">
        <v>0.0</v>
      </c>
      <c r="AB154">
        <v>0.0</v>
      </c>
      <c r="AC154">
        <v>1.0</v>
      </c>
      <c r="AD154">
        <v>0.0</v>
      </c>
      <c r="AE154">
        <v>0.0</v>
      </c>
      <c r="AF154">
        <v>0.0</v>
      </c>
      <c r="AG154">
        <v>0.0</v>
      </c>
      <c r="AH154">
        <v>0.0</v>
      </c>
      <c r="AI154">
        <v>0.0</v>
      </c>
      <c r="AJ154">
        <v>0.0</v>
      </c>
      <c r="AK154" t="s">
        <v>97</v>
      </c>
      <c r="AL154">
        <v>20.0</v>
      </c>
      <c r="AM154">
        <v>6.0</v>
      </c>
      <c r="AN154" s="14">
        <v>6.0</v>
      </c>
      <c r="AO154" s="14" t="s">
        <v>984</v>
      </c>
      <c r="AP154" t="s">
        <v>101</v>
      </c>
      <c r="AQ154" s="14">
        <v>9.0</v>
      </c>
      <c r="AR154" s="14" t="s">
        <v>984</v>
      </c>
    </row>
    <row r="155">
      <c r="A155" s="14">
        <v>168.0</v>
      </c>
      <c r="B155">
        <v>1.0</v>
      </c>
      <c r="C155">
        <v>0.0</v>
      </c>
      <c r="D155">
        <v>1.0</v>
      </c>
      <c r="E155">
        <v>0.0</v>
      </c>
      <c r="F155">
        <v>0.0</v>
      </c>
      <c r="G155">
        <v>0.0</v>
      </c>
      <c r="H155" s="14">
        <v>29706.0</v>
      </c>
      <c r="I155" s="14">
        <v>37.0</v>
      </c>
      <c r="J155" s="14">
        <v>7.0</v>
      </c>
      <c r="K155" s="14">
        <v>20.0</v>
      </c>
      <c r="L155" s="14">
        <v>15.0</v>
      </c>
      <c r="M155" s="14">
        <v>2.0</v>
      </c>
      <c r="N155" s="14" t="s">
        <v>327</v>
      </c>
      <c r="O155" s="14">
        <v>0.0</v>
      </c>
      <c r="Q155" s="14" t="s">
        <v>985</v>
      </c>
      <c r="R155" t="s">
        <v>985</v>
      </c>
      <c r="S155" t="s">
        <v>135</v>
      </c>
      <c r="T155" s="14">
        <v>1.0</v>
      </c>
      <c r="U155" t="s">
        <v>515</v>
      </c>
      <c r="V155" t="s">
        <v>111</v>
      </c>
      <c r="W155" t="s">
        <v>228</v>
      </c>
      <c r="X155" s="14">
        <v>13.0</v>
      </c>
      <c r="Y155" s="14" t="s">
        <v>986</v>
      </c>
      <c r="Z155" s="14" t="s">
        <v>96</v>
      </c>
      <c r="AA155">
        <v>0.0</v>
      </c>
      <c r="AB155">
        <v>0.0</v>
      </c>
      <c r="AC155">
        <v>0.0</v>
      </c>
      <c r="AD155">
        <v>1.0</v>
      </c>
      <c r="AE155">
        <v>1.0</v>
      </c>
      <c r="AF155">
        <v>0.0</v>
      </c>
      <c r="AG155">
        <v>0.0</v>
      </c>
      <c r="AH155">
        <v>0.0</v>
      </c>
      <c r="AI155">
        <v>0.0</v>
      </c>
      <c r="AJ155">
        <v>0.0</v>
      </c>
      <c r="AK155" t="s">
        <v>97</v>
      </c>
      <c r="AL155">
        <v>5.0</v>
      </c>
      <c r="AM155">
        <v>1.0</v>
      </c>
      <c r="AN155" s="14">
        <v>10.0</v>
      </c>
      <c r="AO155" s="14" t="s">
        <v>987</v>
      </c>
      <c r="AP155" t="s">
        <v>101</v>
      </c>
      <c r="AQ155" s="14">
        <v>8.0</v>
      </c>
      <c r="AR155" s="14" t="s">
        <v>988</v>
      </c>
      <c r="AS155" s="14" t="s">
        <v>989</v>
      </c>
    </row>
    <row r="156">
      <c r="A156" s="14">
        <v>169.0</v>
      </c>
      <c r="B156">
        <v>0.0</v>
      </c>
      <c r="C156">
        <v>1.0</v>
      </c>
      <c r="D156">
        <v>0.0</v>
      </c>
      <c r="E156">
        <v>0.0</v>
      </c>
      <c r="F156">
        <v>0.0</v>
      </c>
      <c r="G156">
        <v>0.0</v>
      </c>
      <c r="H156" s="14">
        <v>31190.0</v>
      </c>
      <c r="I156" s="14">
        <v>33.0</v>
      </c>
      <c r="J156" s="14">
        <v>6.0</v>
      </c>
      <c r="K156" s="14">
        <v>180.0</v>
      </c>
      <c r="L156" s="14">
        <v>720.0</v>
      </c>
      <c r="M156" s="14">
        <v>2.0</v>
      </c>
      <c r="N156" s="14" t="s">
        <v>192</v>
      </c>
      <c r="O156" s="14">
        <v>0.0</v>
      </c>
      <c r="P156" s="14" t="s">
        <v>71</v>
      </c>
      <c r="R156" t="s">
        <v>71</v>
      </c>
      <c r="S156" t="s">
        <v>72</v>
      </c>
      <c r="T156" s="14">
        <v>1.0</v>
      </c>
      <c r="U156" t="s">
        <v>213</v>
      </c>
      <c r="V156" t="s">
        <v>111</v>
      </c>
      <c r="W156" t="s">
        <v>333</v>
      </c>
      <c r="X156" s="14">
        <v>2.0</v>
      </c>
      <c r="Y156" s="14" t="s">
        <v>990</v>
      </c>
      <c r="Z156" s="14" t="s">
        <v>78</v>
      </c>
      <c r="AA156">
        <v>0.0</v>
      </c>
      <c r="AB156">
        <v>0.0</v>
      </c>
      <c r="AC156">
        <v>1.0</v>
      </c>
      <c r="AD156">
        <v>0.0</v>
      </c>
      <c r="AE156">
        <v>0.0</v>
      </c>
      <c r="AF156">
        <v>0.0</v>
      </c>
      <c r="AG156">
        <v>0.0</v>
      </c>
      <c r="AH156">
        <v>0.0</v>
      </c>
      <c r="AI156">
        <v>0.0</v>
      </c>
      <c r="AJ156">
        <v>0.0</v>
      </c>
      <c r="AK156" t="s">
        <v>97</v>
      </c>
      <c r="AL156">
        <v>6.0</v>
      </c>
      <c r="AM156">
        <v>4.0</v>
      </c>
      <c r="AN156" s="14">
        <v>80.0</v>
      </c>
      <c r="AO156" s="14" t="s">
        <v>991</v>
      </c>
      <c r="AP156" t="s">
        <v>84</v>
      </c>
      <c r="AQ156" s="14">
        <v>10.0</v>
      </c>
      <c r="AR156" s="14" t="s">
        <v>992</v>
      </c>
      <c r="AS156" s="14" t="s">
        <v>993</v>
      </c>
      <c r="AT156" s="14" t="s">
        <v>994</v>
      </c>
    </row>
    <row r="157">
      <c r="A157" s="14">
        <v>170.0</v>
      </c>
      <c r="B157">
        <v>1.0</v>
      </c>
      <c r="C157">
        <v>1.0</v>
      </c>
      <c r="D157">
        <v>1.0</v>
      </c>
      <c r="E157">
        <v>0.0</v>
      </c>
      <c r="F157">
        <v>1.0</v>
      </c>
      <c r="G157">
        <v>0.0</v>
      </c>
      <c r="H157" s="14">
        <v>34381.0</v>
      </c>
      <c r="I157" s="14">
        <v>24.0</v>
      </c>
      <c r="J157" s="14">
        <v>8.0</v>
      </c>
      <c r="K157" s="14">
        <v>15.0</v>
      </c>
      <c r="L157" s="14">
        <v>10.0</v>
      </c>
      <c r="M157" s="14">
        <v>2.0</v>
      </c>
      <c r="N157" s="14" t="s">
        <v>120</v>
      </c>
      <c r="O157" s="14">
        <v>1.0</v>
      </c>
      <c r="P157" s="14" t="s">
        <v>89</v>
      </c>
      <c r="R157" t="s">
        <v>89</v>
      </c>
      <c r="S157" t="s">
        <v>135</v>
      </c>
      <c r="T157" s="14">
        <v>1.0</v>
      </c>
      <c r="U157" t="s">
        <v>11</v>
      </c>
      <c r="V157" t="s">
        <v>147</v>
      </c>
      <c r="W157" t="s">
        <v>123</v>
      </c>
      <c r="X157" s="14">
        <v>3.0</v>
      </c>
      <c r="Y157" s="14" t="s">
        <v>995</v>
      </c>
      <c r="Z157" s="14" t="s">
        <v>464</v>
      </c>
      <c r="AA157">
        <v>0.0</v>
      </c>
      <c r="AB157">
        <v>0.0</v>
      </c>
      <c r="AC157">
        <v>0.0</v>
      </c>
      <c r="AD157">
        <v>0.0</v>
      </c>
      <c r="AE157">
        <v>0.0</v>
      </c>
      <c r="AF157">
        <v>1.0</v>
      </c>
      <c r="AG157">
        <v>0.0</v>
      </c>
      <c r="AH157">
        <v>0.0</v>
      </c>
      <c r="AI157">
        <v>0.0</v>
      </c>
      <c r="AJ157">
        <v>1.0</v>
      </c>
      <c r="AK157" t="s">
        <v>116</v>
      </c>
      <c r="AL157">
        <v>4.0</v>
      </c>
      <c r="AM157">
        <v>2.0</v>
      </c>
      <c r="AN157" s="14">
        <v>6.0</v>
      </c>
      <c r="AO157" s="14" t="s">
        <v>997</v>
      </c>
      <c r="AP157" t="s">
        <v>101</v>
      </c>
      <c r="AQ157" s="14">
        <v>10.0</v>
      </c>
      <c r="AR157" s="14" t="s">
        <v>998</v>
      </c>
      <c r="AS157" s="14" t="s">
        <v>999</v>
      </c>
    </row>
    <row r="158">
      <c r="A158" s="14">
        <v>171.0</v>
      </c>
      <c r="B158">
        <v>0.0</v>
      </c>
      <c r="C158">
        <v>1.0</v>
      </c>
      <c r="D158">
        <v>0.0</v>
      </c>
      <c r="E158">
        <v>0.0</v>
      </c>
      <c r="F158">
        <v>0.0</v>
      </c>
      <c r="G158">
        <v>0.0</v>
      </c>
      <c r="H158" s="14">
        <v>30331.0</v>
      </c>
      <c r="I158" s="14">
        <v>35.0</v>
      </c>
      <c r="J158" s="14">
        <v>7.0</v>
      </c>
      <c r="K158" s="14">
        <v>8.0</v>
      </c>
      <c r="L158" s="14">
        <v>10.0</v>
      </c>
      <c r="M158" s="14">
        <v>10.0</v>
      </c>
      <c r="N158" s="14" t="s">
        <v>167</v>
      </c>
      <c r="O158" s="14">
        <v>1.0</v>
      </c>
      <c r="P158" s="14" t="s">
        <v>89</v>
      </c>
      <c r="R158" t="s">
        <v>89</v>
      </c>
      <c r="S158" t="s">
        <v>130</v>
      </c>
      <c r="T158" s="14">
        <v>1.0</v>
      </c>
      <c r="U158" t="s">
        <v>1000</v>
      </c>
      <c r="V158" t="s">
        <v>147</v>
      </c>
      <c r="W158" t="s">
        <v>123</v>
      </c>
      <c r="X158" s="14">
        <v>12.0</v>
      </c>
      <c r="Y158" s="14" t="s">
        <v>1001</v>
      </c>
      <c r="Z158" s="14" t="s">
        <v>96</v>
      </c>
      <c r="AA158">
        <v>0.0</v>
      </c>
      <c r="AB158">
        <v>0.0</v>
      </c>
      <c r="AC158">
        <v>0.0</v>
      </c>
      <c r="AD158">
        <v>0.0</v>
      </c>
      <c r="AE158">
        <v>0.0</v>
      </c>
      <c r="AF158">
        <v>1.0</v>
      </c>
      <c r="AG158">
        <v>0.0</v>
      </c>
      <c r="AH158">
        <v>0.0</v>
      </c>
      <c r="AI158">
        <v>0.0</v>
      </c>
      <c r="AJ158">
        <v>0.0</v>
      </c>
      <c r="AK158" t="s">
        <v>79</v>
      </c>
      <c r="AL158">
        <v>5.0</v>
      </c>
      <c r="AM158">
        <v>1.0</v>
      </c>
      <c r="AN158" s="14">
        <v>5.0</v>
      </c>
      <c r="AO158" s="14" t="s">
        <v>1002</v>
      </c>
      <c r="AP158" t="s">
        <v>101</v>
      </c>
      <c r="AQ158" s="14">
        <v>10.0</v>
      </c>
      <c r="AR158" s="14" t="s">
        <v>1003</v>
      </c>
      <c r="AS158" s="14" t="s">
        <v>1004</v>
      </c>
      <c r="AT158" s="14" t="s">
        <v>1005</v>
      </c>
    </row>
    <row r="159">
      <c r="A159" s="14">
        <v>172.0</v>
      </c>
      <c r="B159">
        <v>0.0</v>
      </c>
      <c r="C159">
        <v>1.0</v>
      </c>
      <c r="D159">
        <v>0.0</v>
      </c>
      <c r="E159">
        <v>0.0</v>
      </c>
      <c r="F159">
        <v>1.0</v>
      </c>
      <c r="G159">
        <v>0.0</v>
      </c>
      <c r="H159" s="14">
        <v>28009.0</v>
      </c>
      <c r="I159" s="14">
        <v>42.0</v>
      </c>
      <c r="J159" s="14">
        <v>7.0</v>
      </c>
      <c r="K159" s="14">
        <v>120.0</v>
      </c>
      <c r="L159" s="14">
        <v>10.0</v>
      </c>
      <c r="M159" s="14">
        <v>10.0</v>
      </c>
      <c r="N159" s="14" t="s">
        <v>327</v>
      </c>
      <c r="O159" s="14">
        <v>1.0</v>
      </c>
      <c r="P159" s="14" t="s">
        <v>89</v>
      </c>
      <c r="R159" t="s">
        <v>89</v>
      </c>
      <c r="S159" t="s">
        <v>72</v>
      </c>
      <c r="T159" s="14">
        <v>1.0</v>
      </c>
      <c r="U159" t="s">
        <v>315</v>
      </c>
      <c r="V159" t="s">
        <v>75</v>
      </c>
      <c r="W159" t="s">
        <v>123</v>
      </c>
      <c r="X159" s="14">
        <v>21.0</v>
      </c>
      <c r="Y159" s="14" t="s">
        <v>1006</v>
      </c>
      <c r="Z159" s="14" t="s">
        <v>114</v>
      </c>
      <c r="AA159">
        <v>0.0</v>
      </c>
      <c r="AB159">
        <v>0.0</v>
      </c>
      <c r="AC159">
        <v>0.0</v>
      </c>
      <c r="AD159">
        <v>0.0</v>
      </c>
      <c r="AE159">
        <v>1.0</v>
      </c>
      <c r="AF159">
        <v>0.0</v>
      </c>
      <c r="AG159">
        <v>0.0</v>
      </c>
      <c r="AH159">
        <v>0.0</v>
      </c>
      <c r="AI159">
        <v>0.0</v>
      </c>
      <c r="AJ159">
        <v>0.0</v>
      </c>
      <c r="AK159" t="s">
        <v>97</v>
      </c>
      <c r="AL159">
        <v>6.0</v>
      </c>
      <c r="AM159">
        <v>6.0</v>
      </c>
      <c r="AN159" s="14">
        <v>20.0</v>
      </c>
      <c r="AO159" s="14" t="s">
        <v>1007</v>
      </c>
      <c r="AP159" t="s">
        <v>101</v>
      </c>
      <c r="AQ159" s="14">
        <v>10.0</v>
      </c>
      <c r="AR159" s="14" t="s">
        <v>1008</v>
      </c>
      <c r="AS159" s="14" t="s">
        <v>154</v>
      </c>
      <c r="AT159" s="14" t="s">
        <v>1009</v>
      </c>
    </row>
    <row r="160">
      <c r="A160" s="14">
        <v>173.0</v>
      </c>
      <c r="B160">
        <v>1.0</v>
      </c>
      <c r="C160">
        <v>0.0</v>
      </c>
      <c r="D160">
        <v>0.0</v>
      </c>
      <c r="E160">
        <v>0.0</v>
      </c>
      <c r="F160">
        <v>0.0</v>
      </c>
      <c r="G160">
        <v>0.0</v>
      </c>
      <c r="H160" s="14">
        <v>22106.0</v>
      </c>
      <c r="I160" s="14">
        <v>58.0</v>
      </c>
      <c r="J160" s="14">
        <v>6.0</v>
      </c>
      <c r="K160" s="14">
        <v>0.0</v>
      </c>
      <c r="L160" s="14">
        <v>6.0</v>
      </c>
      <c r="M160" s="14">
        <v>50.0</v>
      </c>
      <c r="N160" s="14" t="s">
        <v>167</v>
      </c>
      <c r="O160" s="14">
        <v>1.0</v>
      </c>
      <c r="P160" s="14" t="s">
        <v>89</v>
      </c>
      <c r="R160" t="s">
        <v>89</v>
      </c>
      <c r="S160" t="s">
        <v>135</v>
      </c>
      <c r="T160" s="14">
        <v>1.0</v>
      </c>
      <c r="U160" t="s">
        <v>577</v>
      </c>
      <c r="V160" t="s">
        <v>173</v>
      </c>
      <c r="W160" t="s">
        <v>1010</v>
      </c>
      <c r="X160" s="14">
        <v>21.0</v>
      </c>
      <c r="Y160" s="14" t="s">
        <v>1011</v>
      </c>
      <c r="Z160" s="14" t="s">
        <v>96</v>
      </c>
      <c r="AA160">
        <v>0.0</v>
      </c>
      <c r="AB160">
        <v>0.0</v>
      </c>
      <c r="AC160">
        <v>0.0</v>
      </c>
      <c r="AD160">
        <v>0.0</v>
      </c>
      <c r="AE160">
        <v>0.0</v>
      </c>
      <c r="AF160">
        <v>1.0</v>
      </c>
      <c r="AG160">
        <v>0.0</v>
      </c>
      <c r="AH160">
        <v>0.0</v>
      </c>
      <c r="AI160">
        <v>0.0</v>
      </c>
      <c r="AJ160">
        <v>0.0</v>
      </c>
      <c r="AK160" t="s">
        <v>79</v>
      </c>
      <c r="AL160">
        <v>5.0</v>
      </c>
      <c r="AM160">
        <v>5.0</v>
      </c>
      <c r="AN160" s="14">
        <v>6.0</v>
      </c>
      <c r="AO160" s="14" t="s">
        <v>1012</v>
      </c>
      <c r="AP160" t="s">
        <v>84</v>
      </c>
      <c r="AQ160" s="14">
        <v>9.0</v>
      </c>
      <c r="AR160" s="14" t="s">
        <v>1013</v>
      </c>
      <c r="AS160" s="14" t="s">
        <v>1014</v>
      </c>
      <c r="AT160" s="14" t="s">
        <v>1015</v>
      </c>
    </row>
    <row r="161">
      <c r="A161" s="14">
        <v>174.0</v>
      </c>
      <c r="B161">
        <v>1.0</v>
      </c>
      <c r="C161">
        <v>1.0</v>
      </c>
      <c r="D161">
        <v>0.0</v>
      </c>
      <c r="E161">
        <v>0.0</v>
      </c>
      <c r="F161">
        <v>1.0</v>
      </c>
      <c r="G161">
        <v>0.0</v>
      </c>
      <c r="H161" s="14">
        <v>31490.0</v>
      </c>
      <c r="I161" s="14">
        <v>32.0</v>
      </c>
      <c r="J161" s="14">
        <v>6.0</v>
      </c>
      <c r="K161" s="14">
        <v>30.0</v>
      </c>
      <c r="L161" s="14">
        <v>12.0</v>
      </c>
      <c r="M161" s="14">
        <v>120.0</v>
      </c>
      <c r="N161" s="14" t="s">
        <v>70</v>
      </c>
      <c r="O161" s="14">
        <v>0.0</v>
      </c>
      <c r="P161" s="14" t="s">
        <v>89</v>
      </c>
      <c r="R161" t="s">
        <v>89</v>
      </c>
      <c r="S161" t="s">
        <v>135</v>
      </c>
      <c r="T161" s="14">
        <v>1.0</v>
      </c>
      <c r="U161" t="s">
        <v>11</v>
      </c>
      <c r="V161" t="s">
        <v>111</v>
      </c>
      <c r="W161" t="s">
        <v>374</v>
      </c>
      <c r="X161" s="14">
        <v>9.0</v>
      </c>
      <c r="Z161" s="14" t="s">
        <v>78</v>
      </c>
      <c r="AA161">
        <v>0.0</v>
      </c>
      <c r="AB161">
        <v>0.0</v>
      </c>
      <c r="AC161">
        <v>0.0</v>
      </c>
      <c r="AD161">
        <v>0.0</v>
      </c>
      <c r="AE161">
        <v>0.0</v>
      </c>
      <c r="AF161">
        <v>1.0</v>
      </c>
      <c r="AG161">
        <v>0.0</v>
      </c>
      <c r="AH161">
        <v>0.0</v>
      </c>
      <c r="AI161">
        <v>0.0</v>
      </c>
      <c r="AJ161">
        <v>0.0</v>
      </c>
      <c r="AK161" t="s">
        <v>97</v>
      </c>
      <c r="AL161">
        <v>3.0</v>
      </c>
      <c r="AM161">
        <v>3.0</v>
      </c>
      <c r="AN161" s="14">
        <v>16.0</v>
      </c>
      <c r="AO161" s="14" t="s">
        <v>1016</v>
      </c>
      <c r="AP161" t="s">
        <v>101</v>
      </c>
      <c r="AQ161" s="14">
        <v>6.0</v>
      </c>
      <c r="AR161" s="14" t="s">
        <v>1017</v>
      </c>
    </row>
    <row r="162">
      <c r="A162" s="14">
        <v>175.0</v>
      </c>
      <c r="B162">
        <v>0.0</v>
      </c>
      <c r="C162">
        <v>1.0</v>
      </c>
      <c r="D162">
        <v>0.0</v>
      </c>
      <c r="E162">
        <v>0.0</v>
      </c>
      <c r="F162">
        <v>0.0</v>
      </c>
      <c r="G162">
        <v>0.0</v>
      </c>
      <c r="H162" s="14">
        <v>34894.0</v>
      </c>
      <c r="I162" s="14">
        <v>23.0</v>
      </c>
      <c r="J162" s="14">
        <v>8.0</v>
      </c>
      <c r="K162" s="14">
        <v>10.0</v>
      </c>
      <c r="L162" s="14">
        <v>10.0</v>
      </c>
      <c r="M162" s="14">
        <v>8.0</v>
      </c>
      <c r="N162" s="14" t="s">
        <v>327</v>
      </c>
      <c r="O162" s="14">
        <v>1.0</v>
      </c>
      <c r="P162" s="14" t="s">
        <v>172</v>
      </c>
      <c r="R162" t="s">
        <v>172</v>
      </c>
      <c r="S162" t="s">
        <v>135</v>
      </c>
      <c r="T162" s="14">
        <v>1.0</v>
      </c>
      <c r="U162" t="s">
        <v>315</v>
      </c>
      <c r="V162" t="s">
        <v>111</v>
      </c>
      <c r="W162" t="s">
        <v>1018</v>
      </c>
      <c r="X162" s="14">
        <v>1.0</v>
      </c>
      <c r="Y162" s="14" t="s">
        <v>1019</v>
      </c>
      <c r="Z162" s="14" t="s">
        <v>114</v>
      </c>
      <c r="AA162">
        <v>0.0</v>
      </c>
      <c r="AB162">
        <v>0.0</v>
      </c>
      <c r="AC162">
        <v>0.0</v>
      </c>
      <c r="AD162">
        <v>0.0</v>
      </c>
      <c r="AE162">
        <v>1.0</v>
      </c>
      <c r="AF162">
        <v>0.0</v>
      </c>
      <c r="AG162">
        <v>0.0</v>
      </c>
      <c r="AH162">
        <v>0.0</v>
      </c>
      <c r="AI162">
        <v>0.0</v>
      </c>
      <c r="AJ162">
        <v>0.0</v>
      </c>
      <c r="AK162" t="s">
        <v>79</v>
      </c>
      <c r="AL162">
        <v>2.0</v>
      </c>
      <c r="AM162">
        <v>5.0</v>
      </c>
      <c r="AN162" s="14">
        <v>15.0</v>
      </c>
      <c r="AO162" s="14" t="s">
        <v>1020</v>
      </c>
      <c r="AP162" t="s">
        <v>101</v>
      </c>
      <c r="AQ162" s="14">
        <v>10.0</v>
      </c>
      <c r="AR162" s="14" t="s">
        <v>1021</v>
      </c>
      <c r="AT162" s="14" t="s">
        <v>1022</v>
      </c>
    </row>
    <row r="163" hidden="1">
      <c r="A163" s="14">
        <v>176.0</v>
      </c>
      <c r="B163">
        <v>1.0</v>
      </c>
      <c r="C163">
        <v>1.0</v>
      </c>
      <c r="D163">
        <v>0.0</v>
      </c>
      <c r="E163">
        <v>0.0</v>
      </c>
      <c r="F163">
        <v>0.0</v>
      </c>
      <c r="G163">
        <v>0.0</v>
      </c>
      <c r="H163" s="14">
        <v>43095.0</v>
      </c>
      <c r="I163" s="14">
        <v>0.0</v>
      </c>
      <c r="J163" s="14">
        <v>6.0</v>
      </c>
      <c r="K163" s="14">
        <v>75.0</v>
      </c>
      <c r="L163" s="14">
        <v>7.0</v>
      </c>
      <c r="M163" s="14">
        <v>4.0</v>
      </c>
      <c r="N163" s="14" t="s">
        <v>128</v>
      </c>
      <c r="O163" s="14">
        <v>1.0</v>
      </c>
      <c r="P163" s="14" t="s">
        <v>89</v>
      </c>
      <c r="R163" t="s">
        <v>89</v>
      </c>
      <c r="S163" t="s">
        <v>135</v>
      </c>
      <c r="T163" s="14">
        <v>1.0</v>
      </c>
      <c r="U163" t="s">
        <v>35</v>
      </c>
      <c r="V163" t="s">
        <v>147</v>
      </c>
      <c r="W163" t="s">
        <v>605</v>
      </c>
      <c r="X163" s="14">
        <v>0.0</v>
      </c>
      <c r="Z163" s="14" t="s">
        <v>78</v>
      </c>
      <c r="AA163">
        <v>0.0</v>
      </c>
      <c r="AB163">
        <v>0.0</v>
      </c>
      <c r="AC163">
        <v>1.0</v>
      </c>
      <c r="AD163">
        <v>0.0</v>
      </c>
      <c r="AE163">
        <v>0.0</v>
      </c>
      <c r="AF163">
        <v>0.0</v>
      </c>
      <c r="AG163">
        <v>0.0</v>
      </c>
      <c r="AH163">
        <v>0.0</v>
      </c>
      <c r="AI163">
        <v>0.0</v>
      </c>
      <c r="AJ163">
        <v>0.0</v>
      </c>
      <c r="AK163" t="s">
        <v>97</v>
      </c>
      <c r="AL163">
        <v>10.0</v>
      </c>
      <c r="AM163">
        <v>6.0</v>
      </c>
      <c r="AN163" s="14">
        <v>10.0</v>
      </c>
      <c r="AO163" s="14" t="s">
        <v>1023</v>
      </c>
      <c r="AP163" t="s">
        <v>84</v>
      </c>
      <c r="AQ163" s="14">
        <v>7.0</v>
      </c>
      <c r="AR163" s="14" t="s">
        <v>1024</v>
      </c>
      <c r="AS163" s="14" t="s">
        <v>1025</v>
      </c>
      <c r="AT163" s="14" t="s">
        <v>1026</v>
      </c>
    </row>
    <row r="164">
      <c r="A164" s="14">
        <v>177.0</v>
      </c>
      <c r="B164">
        <v>0.0</v>
      </c>
      <c r="C164">
        <v>0.0</v>
      </c>
      <c r="D164">
        <v>0.0</v>
      </c>
      <c r="E164">
        <v>0.0</v>
      </c>
      <c r="F164">
        <v>1.0</v>
      </c>
      <c r="G164">
        <v>0.0</v>
      </c>
      <c r="H164" s="14">
        <v>29512.0</v>
      </c>
      <c r="I164" s="14">
        <v>37.0</v>
      </c>
      <c r="J164" s="14">
        <v>6.0</v>
      </c>
      <c r="K164" s="14">
        <v>60.0</v>
      </c>
      <c r="L164" s="14">
        <v>10.0</v>
      </c>
      <c r="M164" s="14">
        <v>12.0</v>
      </c>
      <c r="N164" s="14" t="s">
        <v>70</v>
      </c>
      <c r="O164" s="14">
        <v>0.0</v>
      </c>
      <c r="P164" s="14" t="s">
        <v>172</v>
      </c>
      <c r="R164" t="s">
        <v>172</v>
      </c>
      <c r="S164" t="s">
        <v>135</v>
      </c>
      <c r="T164" s="14">
        <v>1.0</v>
      </c>
      <c r="U164" t="s">
        <v>224</v>
      </c>
      <c r="V164" t="s">
        <v>207</v>
      </c>
      <c r="W164" t="s">
        <v>123</v>
      </c>
      <c r="X164" s="14">
        <v>6.0</v>
      </c>
      <c r="Y164" s="14" t="s">
        <v>1027</v>
      </c>
      <c r="Z164" s="14" t="s">
        <v>96</v>
      </c>
      <c r="AA164">
        <v>0.0</v>
      </c>
      <c r="AB164">
        <v>0.0</v>
      </c>
      <c r="AC164">
        <v>0.0</v>
      </c>
      <c r="AD164">
        <v>1.0</v>
      </c>
      <c r="AE164">
        <v>0.0</v>
      </c>
      <c r="AF164">
        <v>1.0</v>
      </c>
      <c r="AG164">
        <v>0.0</v>
      </c>
      <c r="AH164">
        <v>0.0</v>
      </c>
      <c r="AI164">
        <v>0.0</v>
      </c>
      <c r="AJ164">
        <v>0.0</v>
      </c>
      <c r="AK164" t="s">
        <v>79</v>
      </c>
      <c r="AL164">
        <v>4.0</v>
      </c>
      <c r="AM164">
        <v>4.0</v>
      </c>
      <c r="AN164" s="14">
        <v>6.0</v>
      </c>
      <c r="AO164" s="14" t="s">
        <v>1028</v>
      </c>
      <c r="AP164" t="s">
        <v>1029</v>
      </c>
      <c r="AQ164" s="14">
        <v>7.0</v>
      </c>
      <c r="AR164" s="14" t="s">
        <v>1030</v>
      </c>
      <c r="AS164" s="14" t="s">
        <v>1031</v>
      </c>
      <c r="AT164" s="14" t="s">
        <v>1032</v>
      </c>
    </row>
    <row r="165">
      <c r="A165" s="14">
        <v>178.0</v>
      </c>
      <c r="B165">
        <v>1.0</v>
      </c>
      <c r="C165">
        <v>0.0</v>
      </c>
      <c r="D165">
        <v>0.0</v>
      </c>
      <c r="E165">
        <v>0.0</v>
      </c>
      <c r="F165">
        <v>1.0</v>
      </c>
      <c r="G165">
        <v>0.0</v>
      </c>
      <c r="H165" s="14">
        <v>31506.0</v>
      </c>
      <c r="I165" s="14">
        <v>32.0</v>
      </c>
      <c r="J165" s="14">
        <v>7.0</v>
      </c>
      <c r="K165" s="14">
        <v>60.0</v>
      </c>
      <c r="L165" s="14">
        <v>10.0</v>
      </c>
      <c r="M165" s="14">
        <v>1.0</v>
      </c>
      <c r="N165" s="14" t="s">
        <v>167</v>
      </c>
      <c r="O165" s="14">
        <v>0.0</v>
      </c>
      <c r="P165" s="14" t="s">
        <v>108</v>
      </c>
      <c r="R165" t="s">
        <v>108</v>
      </c>
      <c r="S165" t="s">
        <v>72</v>
      </c>
      <c r="T165" s="14">
        <v>1.0</v>
      </c>
      <c r="U165" t="s">
        <v>145</v>
      </c>
      <c r="V165" t="s">
        <v>75</v>
      </c>
      <c r="W165" t="s">
        <v>531</v>
      </c>
      <c r="X165" s="14">
        <v>13.0</v>
      </c>
      <c r="Y165" s="14" t="s">
        <v>1033</v>
      </c>
      <c r="Z165" s="14" t="s">
        <v>114</v>
      </c>
      <c r="AA165">
        <v>0.0</v>
      </c>
      <c r="AB165">
        <v>0.0</v>
      </c>
      <c r="AC165">
        <v>0.0</v>
      </c>
      <c r="AD165">
        <v>0.0</v>
      </c>
      <c r="AE165">
        <v>0.0</v>
      </c>
      <c r="AF165">
        <v>1.0</v>
      </c>
      <c r="AG165">
        <v>0.0</v>
      </c>
      <c r="AH165">
        <v>0.0</v>
      </c>
      <c r="AI165">
        <v>0.0</v>
      </c>
      <c r="AJ165">
        <v>0.0</v>
      </c>
      <c r="AK165" t="s">
        <v>1034</v>
      </c>
      <c r="AL165">
        <v>6.0</v>
      </c>
      <c r="AM165">
        <v>16.0</v>
      </c>
      <c r="AN165" s="14">
        <v>12.0</v>
      </c>
      <c r="AO165" s="14" t="s">
        <v>1035</v>
      </c>
      <c r="AP165" t="s">
        <v>101</v>
      </c>
      <c r="AQ165" s="14">
        <v>10.0</v>
      </c>
      <c r="AR165" s="14" t="s">
        <v>1036</v>
      </c>
      <c r="AS165" s="14" t="s">
        <v>1037</v>
      </c>
      <c r="AT165" s="14" t="s">
        <v>1038</v>
      </c>
    </row>
    <row r="166">
      <c r="A166" s="14">
        <v>179.0</v>
      </c>
      <c r="B166">
        <v>0.0</v>
      </c>
      <c r="C166">
        <v>0.0</v>
      </c>
      <c r="D166">
        <v>1.0</v>
      </c>
      <c r="E166">
        <v>1.0</v>
      </c>
      <c r="F166">
        <v>1.0</v>
      </c>
      <c r="G166">
        <v>0.0</v>
      </c>
      <c r="H166" s="14">
        <v>35302.0</v>
      </c>
      <c r="I166" s="14">
        <v>22.0</v>
      </c>
      <c r="J166" s="14">
        <v>7.0</v>
      </c>
      <c r="K166" s="14">
        <v>90.0</v>
      </c>
      <c r="L166" s="14">
        <v>200.0</v>
      </c>
      <c r="M166" s="14">
        <v>15.0</v>
      </c>
      <c r="N166" s="14" t="s">
        <v>87</v>
      </c>
      <c r="O166" s="14">
        <v>0.0</v>
      </c>
      <c r="P166" s="14" t="s">
        <v>89</v>
      </c>
      <c r="R166" t="s">
        <v>89</v>
      </c>
      <c r="S166" t="s">
        <v>90</v>
      </c>
      <c r="T166" s="14">
        <v>0.0</v>
      </c>
      <c r="Z166" s="14" t="s">
        <v>78</v>
      </c>
      <c r="AA166">
        <v>0.0</v>
      </c>
      <c r="AB166">
        <v>0.0</v>
      </c>
      <c r="AC166">
        <v>0.0</v>
      </c>
      <c r="AD166">
        <v>1.0</v>
      </c>
      <c r="AE166">
        <v>0.0</v>
      </c>
      <c r="AF166">
        <v>0.0</v>
      </c>
      <c r="AG166">
        <v>0.0</v>
      </c>
      <c r="AH166">
        <v>0.0</v>
      </c>
      <c r="AI166">
        <v>0.0</v>
      </c>
      <c r="AJ166">
        <v>0.0</v>
      </c>
      <c r="AK166" t="s">
        <v>97</v>
      </c>
      <c r="AL166">
        <v>12.0</v>
      </c>
      <c r="AM166">
        <v>6.0</v>
      </c>
      <c r="AN166" s="14">
        <v>30.0</v>
      </c>
      <c r="AO166" s="14" t="s">
        <v>1039</v>
      </c>
      <c r="AP166" t="s">
        <v>84</v>
      </c>
      <c r="AQ166" s="14">
        <v>10.0</v>
      </c>
      <c r="AR166" s="14" t="s">
        <v>1040</v>
      </c>
      <c r="AS166" s="14" t="s">
        <v>1041</v>
      </c>
      <c r="AT166" s="14" t="s">
        <v>1042</v>
      </c>
    </row>
    <row r="167">
      <c r="A167" s="14">
        <v>181.0</v>
      </c>
      <c r="B167">
        <v>1.0</v>
      </c>
      <c r="C167">
        <v>0.0</v>
      </c>
      <c r="D167">
        <v>0.0</v>
      </c>
      <c r="E167">
        <v>0.0</v>
      </c>
      <c r="F167">
        <v>0.0</v>
      </c>
      <c r="G167">
        <v>0.0</v>
      </c>
      <c r="H167" s="14">
        <v>35568.0</v>
      </c>
      <c r="I167" s="14">
        <v>21.0</v>
      </c>
      <c r="J167" s="14">
        <v>7.0</v>
      </c>
      <c r="K167" s="14">
        <v>0.0</v>
      </c>
      <c r="L167" s="14">
        <v>6.0</v>
      </c>
      <c r="M167" s="14">
        <v>5.0</v>
      </c>
      <c r="N167" s="14" t="s">
        <v>167</v>
      </c>
      <c r="O167" s="14">
        <v>1.0</v>
      </c>
      <c r="P167" s="14" t="s">
        <v>129</v>
      </c>
      <c r="R167" t="s">
        <v>129</v>
      </c>
      <c r="S167" t="s">
        <v>135</v>
      </c>
      <c r="T167" s="14">
        <v>0.0</v>
      </c>
      <c r="Z167" s="14" t="s">
        <v>464</v>
      </c>
      <c r="AA167">
        <v>0.0</v>
      </c>
      <c r="AB167">
        <v>0.0</v>
      </c>
      <c r="AC167">
        <v>0.0</v>
      </c>
      <c r="AD167">
        <v>1.0</v>
      </c>
      <c r="AE167">
        <v>0.0</v>
      </c>
      <c r="AF167">
        <v>0.0</v>
      </c>
      <c r="AG167">
        <v>0.0</v>
      </c>
      <c r="AH167">
        <v>0.0</v>
      </c>
      <c r="AI167">
        <v>0.0</v>
      </c>
      <c r="AJ167">
        <v>0.0</v>
      </c>
      <c r="AK167" t="s">
        <v>97</v>
      </c>
      <c r="AL167">
        <v>6.0</v>
      </c>
      <c r="AM167">
        <v>8.0</v>
      </c>
      <c r="AN167" s="14">
        <v>5.0</v>
      </c>
      <c r="AO167" s="14" t="s">
        <v>1051</v>
      </c>
      <c r="AP167" t="s">
        <v>84</v>
      </c>
      <c r="AQ167" s="14">
        <v>9.0</v>
      </c>
      <c r="AR167" s="14" t="s">
        <v>1052</v>
      </c>
      <c r="AS167" s="14" t="s">
        <v>1053</v>
      </c>
      <c r="AT167" s="14" t="s">
        <v>1054</v>
      </c>
    </row>
    <row r="168">
      <c r="A168" s="14">
        <v>182.0</v>
      </c>
      <c r="B168">
        <v>0.0</v>
      </c>
      <c r="C168">
        <v>0.0</v>
      </c>
      <c r="D168">
        <v>0.0</v>
      </c>
      <c r="E168">
        <v>0.0</v>
      </c>
      <c r="F168">
        <v>1.0</v>
      </c>
      <c r="G168">
        <v>0.0</v>
      </c>
      <c r="H168" s="14">
        <v>34453.0</v>
      </c>
      <c r="I168" s="14">
        <v>24.0</v>
      </c>
      <c r="J168" s="14">
        <v>7.0</v>
      </c>
      <c r="K168" s="14">
        <v>30.0</v>
      </c>
      <c r="L168" s="14">
        <v>7.0</v>
      </c>
      <c r="M168" s="14">
        <v>12.0</v>
      </c>
      <c r="N168" s="14" t="s">
        <v>128</v>
      </c>
      <c r="O168" s="14">
        <v>1.0</v>
      </c>
      <c r="P168" s="14" t="s">
        <v>89</v>
      </c>
      <c r="R168" t="s">
        <v>89</v>
      </c>
      <c r="S168" t="s">
        <v>90</v>
      </c>
      <c r="T168" s="14">
        <v>0.0</v>
      </c>
      <c r="Z168" s="14" t="s">
        <v>78</v>
      </c>
      <c r="AA168">
        <v>0.0</v>
      </c>
      <c r="AB168">
        <v>0.0</v>
      </c>
      <c r="AC168">
        <v>0.0</v>
      </c>
      <c r="AD168">
        <v>1.0</v>
      </c>
      <c r="AE168">
        <v>0.0</v>
      </c>
      <c r="AF168">
        <v>0.0</v>
      </c>
      <c r="AG168">
        <v>0.0</v>
      </c>
      <c r="AH168">
        <v>0.0</v>
      </c>
      <c r="AI168">
        <v>0.0</v>
      </c>
      <c r="AJ168">
        <v>0.0</v>
      </c>
      <c r="AK168" t="s">
        <v>97</v>
      </c>
      <c r="AL168">
        <v>20.0</v>
      </c>
      <c r="AM168">
        <v>20.0</v>
      </c>
      <c r="AN168" s="14">
        <v>20.0</v>
      </c>
      <c r="AO168" s="14" t="s">
        <v>1055</v>
      </c>
      <c r="AP168" t="s">
        <v>101</v>
      </c>
      <c r="AQ168" s="14">
        <v>10.0</v>
      </c>
      <c r="AR168" s="14" t="s">
        <v>1056</v>
      </c>
      <c r="AS168" s="14" t="s">
        <v>1057</v>
      </c>
      <c r="AT168" s="14" t="s">
        <v>256</v>
      </c>
    </row>
    <row r="169">
      <c r="A169" s="14">
        <v>183.0</v>
      </c>
      <c r="B169">
        <v>0.0</v>
      </c>
      <c r="C169">
        <v>0.0</v>
      </c>
      <c r="D169">
        <v>0.0</v>
      </c>
      <c r="E169">
        <v>0.0</v>
      </c>
      <c r="F169">
        <v>1.0</v>
      </c>
      <c r="G169">
        <v>0.0</v>
      </c>
      <c r="H169" s="14">
        <v>29565.0</v>
      </c>
      <c r="I169" s="14">
        <v>37.0</v>
      </c>
      <c r="J169" s="14">
        <v>6.0</v>
      </c>
      <c r="K169" s="14">
        <v>120.0</v>
      </c>
      <c r="L169" s="14">
        <v>5.0</v>
      </c>
      <c r="M169" s="14">
        <v>3.0</v>
      </c>
      <c r="N169" s="14" t="s">
        <v>106</v>
      </c>
      <c r="O169" s="14">
        <v>1.0</v>
      </c>
      <c r="P169" s="14" t="s">
        <v>89</v>
      </c>
      <c r="R169" t="s">
        <v>89</v>
      </c>
      <c r="S169" t="s">
        <v>130</v>
      </c>
      <c r="T169" s="14">
        <v>1.0</v>
      </c>
      <c r="U169" t="s">
        <v>315</v>
      </c>
      <c r="V169" t="s">
        <v>111</v>
      </c>
      <c r="W169" t="s">
        <v>374</v>
      </c>
      <c r="X169" s="14">
        <v>10.0</v>
      </c>
      <c r="Y169" s="14" t="s">
        <v>1058</v>
      </c>
      <c r="Z169" s="14" t="s">
        <v>114</v>
      </c>
      <c r="AA169">
        <v>0.0</v>
      </c>
      <c r="AB169">
        <v>0.0</v>
      </c>
      <c r="AC169">
        <v>0.0</v>
      </c>
      <c r="AD169">
        <v>0.0</v>
      </c>
      <c r="AE169">
        <v>0.0</v>
      </c>
      <c r="AF169">
        <v>1.0</v>
      </c>
      <c r="AG169">
        <v>0.0</v>
      </c>
      <c r="AH169">
        <v>0.0</v>
      </c>
      <c r="AI169">
        <v>0.0</v>
      </c>
      <c r="AJ169">
        <v>0.0</v>
      </c>
      <c r="AK169" t="s">
        <v>97</v>
      </c>
      <c r="AL169">
        <v>2.0</v>
      </c>
      <c r="AM169">
        <v>2.0</v>
      </c>
      <c r="AN169" s="14">
        <v>12.0</v>
      </c>
      <c r="AO169" s="14" t="s">
        <v>1059</v>
      </c>
      <c r="AP169" t="s">
        <v>101</v>
      </c>
      <c r="AQ169" s="14">
        <v>10.0</v>
      </c>
      <c r="AR169" s="14" t="s">
        <v>1060</v>
      </c>
      <c r="AS169" s="14" t="s">
        <v>1061</v>
      </c>
      <c r="AT169" s="14" t="s">
        <v>1062</v>
      </c>
    </row>
    <row r="170">
      <c r="A170" s="14">
        <v>185.0</v>
      </c>
      <c r="B170">
        <v>1.0</v>
      </c>
      <c r="C170">
        <v>0.0</v>
      </c>
      <c r="D170">
        <v>0.0</v>
      </c>
      <c r="E170">
        <v>1.0</v>
      </c>
      <c r="F170">
        <v>1.0</v>
      </c>
      <c r="G170">
        <v>0.0</v>
      </c>
      <c r="H170" s="14">
        <v>33755.0</v>
      </c>
      <c r="I170" s="14">
        <v>26.0</v>
      </c>
      <c r="J170" s="14">
        <v>6.0</v>
      </c>
      <c r="K170" s="14">
        <v>45.0</v>
      </c>
      <c r="L170" s="14">
        <v>12.0</v>
      </c>
      <c r="M170" s="14">
        <v>5.0</v>
      </c>
      <c r="N170" s="14" t="s">
        <v>134</v>
      </c>
      <c r="O170" s="14">
        <v>0.0</v>
      </c>
      <c r="P170" s="14" t="s">
        <v>108</v>
      </c>
      <c r="R170" t="s">
        <v>108</v>
      </c>
      <c r="S170" t="s">
        <v>135</v>
      </c>
      <c r="T170" s="14">
        <v>1.0</v>
      </c>
      <c r="U170" t="s">
        <v>315</v>
      </c>
      <c r="V170" t="s">
        <v>207</v>
      </c>
      <c r="W170" t="s">
        <v>322</v>
      </c>
      <c r="X170" s="14">
        <v>2.0</v>
      </c>
      <c r="Y170" s="14" t="s">
        <v>1067</v>
      </c>
      <c r="Z170" s="14" t="s">
        <v>78</v>
      </c>
      <c r="AA170">
        <v>0.0</v>
      </c>
      <c r="AB170">
        <v>0.0</v>
      </c>
      <c r="AC170">
        <v>0.0</v>
      </c>
      <c r="AD170">
        <v>0.0</v>
      </c>
      <c r="AE170">
        <v>0.0</v>
      </c>
      <c r="AF170">
        <v>1.0</v>
      </c>
      <c r="AG170">
        <v>0.0</v>
      </c>
      <c r="AH170">
        <v>0.0</v>
      </c>
      <c r="AI170">
        <v>0.0</v>
      </c>
      <c r="AJ170">
        <v>0.0</v>
      </c>
      <c r="AK170" t="s">
        <v>79</v>
      </c>
      <c r="AL170">
        <v>4.0</v>
      </c>
      <c r="AM170">
        <v>6.0</v>
      </c>
      <c r="AN170" s="14">
        <v>8.0</v>
      </c>
      <c r="AO170" s="14" t="s">
        <v>1068</v>
      </c>
      <c r="AP170" t="s">
        <v>1069</v>
      </c>
      <c r="AQ170" s="14">
        <v>10.0</v>
      </c>
      <c r="AR170" s="14" t="s">
        <v>1070</v>
      </c>
      <c r="AS170" s="14" t="s">
        <v>1071</v>
      </c>
      <c r="AT170" s="14" t="s">
        <v>1072</v>
      </c>
    </row>
    <row r="171">
      <c r="A171" s="14">
        <v>186.0</v>
      </c>
      <c r="B171">
        <v>1.0</v>
      </c>
      <c r="C171">
        <v>0.0</v>
      </c>
      <c r="D171">
        <v>0.0</v>
      </c>
      <c r="E171">
        <v>1.0</v>
      </c>
      <c r="F171">
        <v>1.0</v>
      </c>
      <c r="G171">
        <v>0.0</v>
      </c>
      <c r="H171" s="14">
        <v>30802.0</v>
      </c>
      <c r="I171" s="14">
        <v>34.0</v>
      </c>
      <c r="J171" s="14">
        <v>8.0</v>
      </c>
      <c r="K171" s="14">
        <v>150.0</v>
      </c>
      <c r="L171" s="14">
        <v>4.0</v>
      </c>
      <c r="M171" s="14">
        <v>12.0</v>
      </c>
      <c r="N171" s="14" t="s">
        <v>327</v>
      </c>
      <c r="O171" s="14">
        <v>0.0</v>
      </c>
      <c r="P171" s="14" t="s">
        <v>89</v>
      </c>
      <c r="R171" t="s">
        <v>89</v>
      </c>
      <c r="S171" t="s">
        <v>1073</v>
      </c>
      <c r="T171" s="14">
        <v>1.0</v>
      </c>
      <c r="U171" t="s">
        <v>91</v>
      </c>
      <c r="V171" t="s">
        <v>111</v>
      </c>
      <c r="W171" t="s">
        <v>76</v>
      </c>
      <c r="X171" s="14">
        <v>9.0</v>
      </c>
      <c r="Y171" s="14" t="s">
        <v>1074</v>
      </c>
      <c r="Z171" s="14" t="s">
        <v>114</v>
      </c>
      <c r="AA171">
        <v>0.0</v>
      </c>
      <c r="AB171">
        <v>0.0</v>
      </c>
      <c r="AC171">
        <v>0.0</v>
      </c>
      <c r="AD171">
        <v>1.0</v>
      </c>
      <c r="AE171">
        <v>0.0</v>
      </c>
      <c r="AF171">
        <v>0.0</v>
      </c>
      <c r="AG171">
        <v>0.0</v>
      </c>
      <c r="AH171">
        <v>0.0</v>
      </c>
      <c r="AI171">
        <v>0.0</v>
      </c>
      <c r="AJ171">
        <v>0.0</v>
      </c>
      <c r="AK171" t="s">
        <v>97</v>
      </c>
      <c r="AL171">
        <v>20.0</v>
      </c>
      <c r="AM171">
        <v>20.0</v>
      </c>
      <c r="AN171" s="14">
        <v>20.0</v>
      </c>
      <c r="AO171" s="14" t="s">
        <v>1075</v>
      </c>
      <c r="AP171" t="s">
        <v>292</v>
      </c>
      <c r="AQ171" s="14">
        <v>10.0</v>
      </c>
      <c r="AR171" s="14" t="s">
        <v>1076</v>
      </c>
      <c r="AS171" s="14" t="s">
        <v>1077</v>
      </c>
      <c r="AT171" s="14" t="s">
        <v>1078</v>
      </c>
    </row>
    <row r="172">
      <c r="A172" s="14">
        <v>187.0</v>
      </c>
      <c r="B172">
        <v>0.0</v>
      </c>
      <c r="C172">
        <v>0.0</v>
      </c>
      <c r="D172">
        <v>0.0</v>
      </c>
      <c r="E172">
        <v>0.0</v>
      </c>
      <c r="F172">
        <v>1.0</v>
      </c>
      <c r="G172">
        <v>0.0</v>
      </c>
      <c r="H172" s="14">
        <v>31003.0</v>
      </c>
      <c r="I172" s="14">
        <v>33.0</v>
      </c>
      <c r="J172" s="14">
        <v>8.0</v>
      </c>
      <c r="K172" s="14">
        <v>30.0</v>
      </c>
      <c r="L172" s="14">
        <v>10.0</v>
      </c>
      <c r="M172" s="14">
        <v>4.0</v>
      </c>
      <c r="N172" s="14" t="s">
        <v>106</v>
      </c>
      <c r="O172" s="14">
        <v>0.0</v>
      </c>
      <c r="P172" s="14" t="s">
        <v>71</v>
      </c>
      <c r="R172" t="s">
        <v>71</v>
      </c>
      <c r="S172" t="s">
        <v>135</v>
      </c>
      <c r="T172" s="14">
        <v>1.0</v>
      </c>
      <c r="U172" t="s">
        <v>195</v>
      </c>
      <c r="V172" t="s">
        <v>147</v>
      </c>
      <c r="W172" t="s">
        <v>123</v>
      </c>
      <c r="X172" s="14">
        <v>11.0</v>
      </c>
      <c r="Y172" s="14" t="s">
        <v>1079</v>
      </c>
      <c r="Z172" s="14" t="s">
        <v>114</v>
      </c>
      <c r="AA172">
        <v>0.0</v>
      </c>
      <c r="AB172">
        <v>0.0</v>
      </c>
      <c r="AC172">
        <v>0.0</v>
      </c>
      <c r="AD172">
        <v>1.0</v>
      </c>
      <c r="AE172">
        <v>0.0</v>
      </c>
      <c r="AF172">
        <v>0.0</v>
      </c>
      <c r="AG172">
        <v>0.0</v>
      </c>
      <c r="AH172">
        <v>0.0</v>
      </c>
      <c r="AI172">
        <v>0.0</v>
      </c>
      <c r="AJ172">
        <v>0.0</v>
      </c>
      <c r="AK172" t="s">
        <v>116</v>
      </c>
      <c r="AL172">
        <v>6.0</v>
      </c>
      <c r="AM172">
        <v>6.0</v>
      </c>
      <c r="AN172" s="14">
        <v>8.0</v>
      </c>
      <c r="AO172" s="14" t="s">
        <v>1080</v>
      </c>
      <c r="AP172" t="s">
        <v>101</v>
      </c>
      <c r="AQ172" s="14">
        <v>6.0</v>
      </c>
      <c r="AR172" s="14" t="s">
        <v>1081</v>
      </c>
    </row>
    <row r="173">
      <c r="A173" s="14">
        <v>188.0</v>
      </c>
      <c r="B173">
        <v>1.0</v>
      </c>
      <c r="C173">
        <v>1.0</v>
      </c>
      <c r="D173">
        <v>0.0</v>
      </c>
      <c r="E173">
        <v>0.0</v>
      </c>
      <c r="F173">
        <v>0.0</v>
      </c>
      <c r="G173">
        <v>0.0</v>
      </c>
      <c r="H173" s="14">
        <v>32910.0</v>
      </c>
      <c r="I173" s="14">
        <v>28.0</v>
      </c>
      <c r="J173" s="14">
        <v>7.0</v>
      </c>
      <c r="K173" s="14">
        <v>5.0</v>
      </c>
      <c r="L173" s="14">
        <v>10.0</v>
      </c>
      <c r="M173" s="14">
        <v>5.0</v>
      </c>
      <c r="N173" s="14" t="s">
        <v>405</v>
      </c>
      <c r="O173" s="14">
        <v>1.0</v>
      </c>
      <c r="P173" s="14" t="s">
        <v>89</v>
      </c>
      <c r="R173" t="s">
        <v>89</v>
      </c>
      <c r="S173" t="s">
        <v>1082</v>
      </c>
      <c r="T173" s="14">
        <v>1.0</v>
      </c>
      <c r="U173" t="s">
        <v>315</v>
      </c>
      <c r="V173" t="s">
        <v>111</v>
      </c>
      <c r="W173" t="s">
        <v>605</v>
      </c>
      <c r="X173" s="14">
        <v>4.0</v>
      </c>
      <c r="Y173" s="14" t="s">
        <v>1083</v>
      </c>
      <c r="Z173" s="14" t="s">
        <v>114</v>
      </c>
      <c r="AA173">
        <v>0.0</v>
      </c>
      <c r="AB173">
        <v>0.0</v>
      </c>
      <c r="AC173">
        <v>0.0</v>
      </c>
      <c r="AD173">
        <v>0.0</v>
      </c>
      <c r="AE173">
        <v>1.0</v>
      </c>
      <c r="AF173">
        <v>0.0</v>
      </c>
      <c r="AG173">
        <v>0.0</v>
      </c>
      <c r="AH173">
        <v>0.0</v>
      </c>
      <c r="AI173">
        <v>0.0</v>
      </c>
      <c r="AJ173">
        <v>0.0</v>
      </c>
      <c r="AK173" t="s">
        <v>237</v>
      </c>
      <c r="AL173">
        <v>7.0</v>
      </c>
      <c r="AM173">
        <v>7.0</v>
      </c>
      <c r="AN173" s="14">
        <v>15.0</v>
      </c>
      <c r="AO173" s="14" t="s">
        <v>1084</v>
      </c>
      <c r="AP173" t="s">
        <v>101</v>
      </c>
      <c r="AQ173" s="14">
        <v>10.0</v>
      </c>
      <c r="AR173" s="14" t="s">
        <v>1085</v>
      </c>
      <c r="AS173" s="14" t="s">
        <v>1086</v>
      </c>
    </row>
    <row r="174" hidden="1">
      <c r="A174" s="14">
        <v>189.0</v>
      </c>
      <c r="B174">
        <v>0.0</v>
      </c>
      <c r="C174">
        <v>1.0</v>
      </c>
      <c r="D174">
        <v>0.0</v>
      </c>
      <c r="E174">
        <v>0.0</v>
      </c>
      <c r="F174">
        <v>1.0</v>
      </c>
      <c r="G174">
        <v>0.0</v>
      </c>
      <c r="I174" s="14"/>
      <c r="J174" s="14">
        <v>7.0</v>
      </c>
      <c r="K174" s="14">
        <v>0.0</v>
      </c>
      <c r="L174" s="14">
        <v>14.0</v>
      </c>
      <c r="M174" s="14">
        <v>7.0</v>
      </c>
      <c r="N174" s="14" t="s">
        <v>291</v>
      </c>
      <c r="O174" s="14">
        <v>1.0</v>
      </c>
      <c r="P174" s="14" t="s">
        <v>89</v>
      </c>
      <c r="R174" t="s">
        <v>89</v>
      </c>
      <c r="S174" t="s">
        <v>135</v>
      </c>
      <c r="T174" s="14">
        <v>1.0</v>
      </c>
      <c r="U174" t="s">
        <v>315</v>
      </c>
      <c r="V174" t="s">
        <v>75</v>
      </c>
      <c r="W174" t="s">
        <v>123</v>
      </c>
      <c r="X174" s="14">
        <v>8.0</v>
      </c>
      <c r="Y174" s="14" t="s">
        <v>1087</v>
      </c>
      <c r="Z174" s="14" t="s">
        <v>114</v>
      </c>
      <c r="AA174">
        <v>0.0</v>
      </c>
      <c r="AB174">
        <v>0.0</v>
      </c>
      <c r="AC174">
        <v>0.0</v>
      </c>
      <c r="AD174">
        <v>0.0</v>
      </c>
      <c r="AE174">
        <v>0.0</v>
      </c>
      <c r="AF174">
        <v>0.0</v>
      </c>
      <c r="AG174">
        <v>0.0</v>
      </c>
      <c r="AH174">
        <v>0.0</v>
      </c>
      <c r="AI174">
        <v>0.0</v>
      </c>
      <c r="AJ174">
        <v>1.0</v>
      </c>
      <c r="AK174" t="s">
        <v>97</v>
      </c>
      <c r="AL174">
        <v>15.0</v>
      </c>
      <c r="AM174">
        <v>8.0</v>
      </c>
      <c r="AN174" s="14">
        <v>16.0</v>
      </c>
      <c r="AO174" s="14" t="s">
        <v>1088</v>
      </c>
      <c r="AP174" t="s">
        <v>1089</v>
      </c>
      <c r="AQ174" s="14">
        <v>10.0</v>
      </c>
      <c r="AR174" s="14" t="s">
        <v>1090</v>
      </c>
      <c r="AS174" s="14" t="s">
        <v>1091</v>
      </c>
    </row>
    <row r="175">
      <c r="A175" s="14">
        <v>190.0</v>
      </c>
      <c r="B175">
        <v>1.0</v>
      </c>
      <c r="C175">
        <v>0.0</v>
      </c>
      <c r="D175">
        <v>0.0</v>
      </c>
      <c r="E175">
        <v>0.0</v>
      </c>
      <c r="F175">
        <v>0.0</v>
      </c>
      <c r="G175">
        <v>0.0</v>
      </c>
      <c r="H175" s="14">
        <v>30953.0</v>
      </c>
      <c r="I175" s="14">
        <v>33.0</v>
      </c>
      <c r="J175" s="14">
        <v>7.0</v>
      </c>
      <c r="K175" s="14">
        <v>30.0</v>
      </c>
      <c r="L175" s="14">
        <v>10.0</v>
      </c>
      <c r="M175" s="14">
        <v>3.0</v>
      </c>
      <c r="N175" s="14" t="s">
        <v>405</v>
      </c>
      <c r="O175" s="14">
        <v>0.0</v>
      </c>
      <c r="P175" s="14" t="s">
        <v>129</v>
      </c>
      <c r="R175" t="s">
        <v>129</v>
      </c>
      <c r="S175" t="s">
        <v>135</v>
      </c>
      <c r="T175" s="14">
        <v>1.0</v>
      </c>
      <c r="U175" t="s">
        <v>91</v>
      </c>
      <c r="V175" t="s">
        <v>111</v>
      </c>
      <c r="W175" t="s">
        <v>76</v>
      </c>
      <c r="X175" s="14">
        <v>3.0</v>
      </c>
      <c r="Y175" s="14" t="s">
        <v>1092</v>
      </c>
      <c r="Z175" s="14" t="s">
        <v>114</v>
      </c>
      <c r="AA175">
        <v>0.0</v>
      </c>
      <c r="AB175">
        <v>0.0</v>
      </c>
      <c r="AC175">
        <v>0.0</v>
      </c>
      <c r="AD175">
        <v>1.0</v>
      </c>
      <c r="AE175">
        <v>0.0</v>
      </c>
      <c r="AF175">
        <v>0.0</v>
      </c>
      <c r="AG175">
        <v>0.0</v>
      </c>
      <c r="AH175">
        <v>0.0</v>
      </c>
      <c r="AI175">
        <v>0.0</v>
      </c>
      <c r="AJ175">
        <v>0.0</v>
      </c>
      <c r="AK175" t="s">
        <v>97</v>
      </c>
      <c r="AL175">
        <v>4.0</v>
      </c>
      <c r="AM175">
        <v>2.0</v>
      </c>
      <c r="AN175" s="14">
        <v>8.0</v>
      </c>
      <c r="AO175" s="14" t="s">
        <v>1093</v>
      </c>
      <c r="AP175" t="s">
        <v>101</v>
      </c>
      <c r="AQ175" s="14">
        <v>9.0</v>
      </c>
      <c r="AR175" s="14" t="s">
        <v>1094</v>
      </c>
      <c r="AS175" s="14" t="s">
        <v>512</v>
      </c>
    </row>
    <row r="176">
      <c r="A176" s="14">
        <v>191.0</v>
      </c>
      <c r="B176">
        <v>1.0</v>
      </c>
      <c r="C176">
        <v>1.0</v>
      </c>
      <c r="D176">
        <v>1.0</v>
      </c>
      <c r="E176">
        <v>0.0</v>
      </c>
      <c r="F176">
        <v>1.0</v>
      </c>
      <c r="G176">
        <v>0.0</v>
      </c>
      <c r="H176" s="14">
        <v>31835.0</v>
      </c>
      <c r="I176" s="14">
        <v>31.0</v>
      </c>
      <c r="J176" s="14">
        <v>4.0</v>
      </c>
      <c r="K176" s="14">
        <v>20.0</v>
      </c>
      <c r="L176" s="14">
        <v>15.0</v>
      </c>
      <c r="M176" s="14">
        <v>20.0</v>
      </c>
      <c r="N176" s="14" t="s">
        <v>70</v>
      </c>
      <c r="O176" s="14">
        <v>1.0</v>
      </c>
      <c r="P176" s="14" t="s">
        <v>71</v>
      </c>
      <c r="R176" t="s">
        <v>71</v>
      </c>
      <c r="S176" t="s">
        <v>72</v>
      </c>
      <c r="T176" s="14">
        <v>1.0</v>
      </c>
      <c r="U176" t="s">
        <v>524</v>
      </c>
      <c r="V176" t="s">
        <v>75</v>
      </c>
      <c r="W176" t="s">
        <v>531</v>
      </c>
      <c r="X176" s="14">
        <v>17.0</v>
      </c>
      <c r="Y176" s="14" t="s">
        <v>1095</v>
      </c>
      <c r="Z176" s="14" t="s">
        <v>464</v>
      </c>
      <c r="AA176">
        <v>0.0</v>
      </c>
      <c r="AB176">
        <v>0.0</v>
      </c>
      <c r="AC176">
        <v>0.0</v>
      </c>
      <c r="AD176">
        <v>0.0</v>
      </c>
      <c r="AE176">
        <v>0.0</v>
      </c>
      <c r="AF176">
        <v>1.0</v>
      </c>
      <c r="AG176">
        <v>0.0</v>
      </c>
      <c r="AH176">
        <v>0.0</v>
      </c>
      <c r="AI176">
        <v>0.0</v>
      </c>
      <c r="AJ176">
        <v>0.0</v>
      </c>
      <c r="AK176" t="s">
        <v>116</v>
      </c>
      <c r="AL176">
        <v>6.0</v>
      </c>
      <c r="AM176">
        <v>5.0</v>
      </c>
      <c r="AN176" s="14">
        <v>10.0</v>
      </c>
      <c r="AO176" s="14" t="s">
        <v>1096</v>
      </c>
      <c r="AP176" t="s">
        <v>101</v>
      </c>
      <c r="AQ176" s="14">
        <v>10.0</v>
      </c>
      <c r="AR176" s="14" t="s">
        <v>1097</v>
      </c>
      <c r="AS176" s="14" t="s">
        <v>1098</v>
      </c>
      <c r="AT176" s="14" t="s">
        <v>1099</v>
      </c>
    </row>
    <row r="177">
      <c r="A177" s="14">
        <v>192.0</v>
      </c>
      <c r="B177">
        <v>0.0</v>
      </c>
      <c r="C177">
        <v>1.0</v>
      </c>
      <c r="D177">
        <v>0.0</v>
      </c>
      <c r="E177">
        <v>0.0</v>
      </c>
      <c r="F177">
        <v>1.0</v>
      </c>
      <c r="G177">
        <v>0.0</v>
      </c>
      <c r="H177" s="14">
        <v>21540.0</v>
      </c>
      <c r="I177" s="14">
        <v>59.0</v>
      </c>
      <c r="J177" s="14">
        <v>7.0</v>
      </c>
      <c r="K177" s="14">
        <v>0.0</v>
      </c>
      <c r="L177" s="14">
        <v>14.0</v>
      </c>
      <c r="M177" s="14">
        <v>2.0</v>
      </c>
      <c r="N177" s="14" t="s">
        <v>70</v>
      </c>
      <c r="O177" s="14">
        <v>0.0</v>
      </c>
      <c r="P177" s="14" t="s">
        <v>71</v>
      </c>
      <c r="R177" t="s">
        <v>71</v>
      </c>
      <c r="S177" t="s">
        <v>135</v>
      </c>
      <c r="T177" s="14">
        <v>1.0</v>
      </c>
      <c r="U177" t="s">
        <v>206</v>
      </c>
      <c r="V177" t="s">
        <v>111</v>
      </c>
      <c r="W177" t="s">
        <v>112</v>
      </c>
      <c r="X177" s="14">
        <v>34.0</v>
      </c>
      <c r="Y177" s="14" t="s">
        <v>1100</v>
      </c>
      <c r="Z177" s="14" t="s">
        <v>114</v>
      </c>
      <c r="AA177">
        <v>0.0</v>
      </c>
      <c r="AB177">
        <v>0.0</v>
      </c>
      <c r="AC177">
        <v>1.0</v>
      </c>
      <c r="AD177">
        <v>0.0</v>
      </c>
      <c r="AE177">
        <v>1.0</v>
      </c>
      <c r="AF177">
        <v>0.0</v>
      </c>
      <c r="AG177">
        <v>0.0</v>
      </c>
      <c r="AH177">
        <v>0.0</v>
      </c>
      <c r="AI177">
        <v>0.0</v>
      </c>
      <c r="AJ177">
        <v>0.0</v>
      </c>
      <c r="AK177" t="s">
        <v>116</v>
      </c>
      <c r="AL177">
        <v>3.0</v>
      </c>
      <c r="AM177">
        <v>16.0</v>
      </c>
      <c r="AN177" s="14">
        <v>10.0</v>
      </c>
      <c r="AO177" s="14" t="s">
        <v>1101</v>
      </c>
      <c r="AP177" t="s">
        <v>1102</v>
      </c>
      <c r="AQ177" s="14">
        <v>9.0</v>
      </c>
      <c r="AR177" s="14" t="s">
        <v>1103</v>
      </c>
      <c r="AS177" s="14" t="s">
        <v>1104</v>
      </c>
      <c r="AT177" s="14" t="s">
        <v>1105</v>
      </c>
    </row>
    <row r="178">
      <c r="A178" s="14">
        <v>193.0</v>
      </c>
      <c r="B178">
        <v>1.0</v>
      </c>
      <c r="C178">
        <v>0.0</v>
      </c>
      <c r="D178">
        <v>0.0</v>
      </c>
      <c r="E178">
        <v>0.0</v>
      </c>
      <c r="F178">
        <v>0.0</v>
      </c>
      <c r="G178">
        <v>0.0</v>
      </c>
      <c r="H178" s="14">
        <v>14611.0</v>
      </c>
      <c r="I178" s="14">
        <v>78.0</v>
      </c>
      <c r="J178" s="14">
        <v>7.0</v>
      </c>
      <c r="K178" s="14">
        <v>75.0</v>
      </c>
      <c r="L178" s="14">
        <v>9.0</v>
      </c>
      <c r="M178" s="14">
        <v>5.0</v>
      </c>
      <c r="N178" s="14" t="s">
        <v>128</v>
      </c>
      <c r="O178" s="14">
        <v>0.0</v>
      </c>
      <c r="P178" s="14" t="s">
        <v>129</v>
      </c>
      <c r="R178" t="s">
        <v>129</v>
      </c>
      <c r="S178" t="s">
        <v>90</v>
      </c>
      <c r="T178" s="14">
        <v>1.0</v>
      </c>
      <c r="U178" t="s">
        <v>74</v>
      </c>
      <c r="V178" t="s">
        <v>111</v>
      </c>
      <c r="W178" t="s">
        <v>374</v>
      </c>
      <c r="X178" s="14">
        <v>10.0</v>
      </c>
      <c r="Y178" s="14" t="s">
        <v>1106</v>
      </c>
      <c r="Z178" s="14" t="s">
        <v>114</v>
      </c>
      <c r="AA178">
        <v>0.0</v>
      </c>
      <c r="AB178">
        <v>0.0</v>
      </c>
      <c r="AC178">
        <v>1.0</v>
      </c>
      <c r="AD178">
        <v>0.0</v>
      </c>
      <c r="AE178">
        <v>0.0</v>
      </c>
      <c r="AF178">
        <v>0.0</v>
      </c>
      <c r="AG178">
        <v>0.0</v>
      </c>
      <c r="AH178">
        <v>0.0</v>
      </c>
      <c r="AI178">
        <v>0.0</v>
      </c>
      <c r="AJ178">
        <v>0.0</v>
      </c>
      <c r="AK178" t="s">
        <v>97</v>
      </c>
      <c r="AL178">
        <v>25.0</v>
      </c>
      <c r="AM178">
        <v>5.0</v>
      </c>
      <c r="AN178" s="14">
        <v>40.0</v>
      </c>
      <c r="AO178" s="14" t="s">
        <v>1107</v>
      </c>
      <c r="AP178" t="s">
        <v>101</v>
      </c>
      <c r="AQ178" s="14">
        <v>10.0</v>
      </c>
      <c r="AR178" s="14" t="s">
        <v>1108</v>
      </c>
      <c r="AS178" s="14" t="s">
        <v>1109</v>
      </c>
      <c r="AT178" s="14" t="s">
        <v>1110</v>
      </c>
    </row>
    <row r="179">
      <c r="A179" s="14">
        <v>194.0</v>
      </c>
      <c r="B179">
        <v>1.0</v>
      </c>
      <c r="C179">
        <v>1.0</v>
      </c>
      <c r="D179">
        <v>0.0</v>
      </c>
      <c r="E179">
        <v>0.0</v>
      </c>
      <c r="F179">
        <v>1.0</v>
      </c>
      <c r="G179">
        <v>0.0</v>
      </c>
      <c r="H179" s="14">
        <v>29476.0</v>
      </c>
      <c r="I179" s="14">
        <v>37.0</v>
      </c>
      <c r="J179" s="14">
        <v>6.0</v>
      </c>
      <c r="K179" s="14">
        <v>25.0</v>
      </c>
      <c r="L179" s="14">
        <v>10.0</v>
      </c>
      <c r="M179" s="14">
        <v>4.0</v>
      </c>
      <c r="N179" s="14" t="s">
        <v>405</v>
      </c>
      <c r="O179" s="14">
        <v>0.0</v>
      </c>
      <c r="P179" s="14" t="s">
        <v>89</v>
      </c>
      <c r="R179" t="s">
        <v>89</v>
      </c>
      <c r="S179" t="s">
        <v>135</v>
      </c>
      <c r="T179" s="14">
        <v>1.0</v>
      </c>
      <c r="U179" t="s">
        <v>36</v>
      </c>
      <c r="V179" t="s">
        <v>111</v>
      </c>
      <c r="W179" t="s">
        <v>123</v>
      </c>
      <c r="X179" s="14">
        <v>5.0</v>
      </c>
      <c r="Z179" s="14" t="s">
        <v>78</v>
      </c>
      <c r="AA179">
        <v>0.0</v>
      </c>
      <c r="AB179">
        <v>0.0</v>
      </c>
      <c r="AC179">
        <v>1.0</v>
      </c>
      <c r="AD179">
        <v>0.0</v>
      </c>
      <c r="AE179">
        <v>0.0</v>
      </c>
      <c r="AF179">
        <v>0.0</v>
      </c>
      <c r="AG179">
        <v>0.0</v>
      </c>
      <c r="AH179">
        <v>0.0</v>
      </c>
      <c r="AI179">
        <v>0.0</v>
      </c>
      <c r="AJ179">
        <v>0.0</v>
      </c>
      <c r="AK179" t="s">
        <v>97</v>
      </c>
      <c r="AL179">
        <v>6.0</v>
      </c>
      <c r="AM179">
        <v>6.0</v>
      </c>
      <c r="AN179" s="14">
        <v>120.0</v>
      </c>
      <c r="AO179" s="14" t="s">
        <v>1111</v>
      </c>
      <c r="AP179" t="s">
        <v>101</v>
      </c>
      <c r="AQ179" s="14">
        <v>9.0</v>
      </c>
      <c r="AR179" s="14" t="s">
        <v>1112</v>
      </c>
      <c r="AS179" s="14" t="s">
        <v>1113</v>
      </c>
      <c r="AT179" s="14" t="s">
        <v>1114</v>
      </c>
    </row>
    <row r="180">
      <c r="A180" s="14">
        <v>195.0</v>
      </c>
      <c r="B180">
        <v>1.0</v>
      </c>
      <c r="C180">
        <v>1.0</v>
      </c>
      <c r="D180">
        <v>0.0</v>
      </c>
      <c r="E180">
        <v>0.0</v>
      </c>
      <c r="F180">
        <v>1.0</v>
      </c>
      <c r="G180">
        <v>0.0</v>
      </c>
      <c r="H180" s="14">
        <v>27246.0</v>
      </c>
      <c r="I180" s="14">
        <v>44.0</v>
      </c>
      <c r="J180" s="14">
        <v>6.0</v>
      </c>
      <c r="K180" s="14">
        <v>0.0</v>
      </c>
      <c r="L180" s="14">
        <v>14.0</v>
      </c>
      <c r="M180" s="14">
        <v>20.0</v>
      </c>
      <c r="N180" s="14" t="s">
        <v>87</v>
      </c>
      <c r="O180" s="14">
        <v>1.0</v>
      </c>
      <c r="P180" s="14" t="s">
        <v>71</v>
      </c>
      <c r="R180" t="s">
        <v>71</v>
      </c>
      <c r="S180" t="s">
        <v>130</v>
      </c>
      <c r="T180" s="14">
        <v>1.0</v>
      </c>
      <c r="U180" t="s">
        <v>145</v>
      </c>
      <c r="V180" t="s">
        <v>147</v>
      </c>
      <c r="W180" t="s">
        <v>123</v>
      </c>
      <c r="X180" s="14">
        <v>17.0</v>
      </c>
      <c r="Z180" s="14" t="s">
        <v>114</v>
      </c>
      <c r="AA180">
        <v>0.0</v>
      </c>
      <c r="AB180">
        <v>0.0</v>
      </c>
      <c r="AC180">
        <v>0.0</v>
      </c>
      <c r="AD180">
        <v>0.0</v>
      </c>
      <c r="AE180">
        <v>1.0</v>
      </c>
      <c r="AF180">
        <v>1.0</v>
      </c>
      <c r="AG180">
        <v>0.0</v>
      </c>
      <c r="AH180">
        <v>0.0</v>
      </c>
      <c r="AI180">
        <v>0.0</v>
      </c>
      <c r="AJ180">
        <v>0.0</v>
      </c>
      <c r="AK180" t="s">
        <v>665</v>
      </c>
      <c r="AL180">
        <v>6.0</v>
      </c>
      <c r="AM180">
        <v>14.0</v>
      </c>
      <c r="AN180" s="14">
        <v>8.0</v>
      </c>
      <c r="AO180" s="14" t="s">
        <v>1115</v>
      </c>
      <c r="AP180" t="s">
        <v>101</v>
      </c>
      <c r="AQ180" s="14">
        <v>8.0</v>
      </c>
      <c r="AR180" s="14" t="s">
        <v>1116</v>
      </c>
      <c r="AS180" s="14" t="s">
        <v>1117</v>
      </c>
      <c r="AT180" s="14" t="s">
        <v>1118</v>
      </c>
    </row>
    <row r="181">
      <c r="A181" s="14">
        <v>196.0</v>
      </c>
      <c r="B181">
        <v>0.0</v>
      </c>
      <c r="C181">
        <v>0.0</v>
      </c>
      <c r="D181">
        <v>0.0</v>
      </c>
      <c r="E181">
        <v>0.0</v>
      </c>
      <c r="F181">
        <v>1.0</v>
      </c>
      <c r="G181">
        <v>0.0</v>
      </c>
      <c r="H181" s="14">
        <v>29633.0</v>
      </c>
      <c r="I181" s="14">
        <v>37.0</v>
      </c>
      <c r="J181" s="14">
        <v>8.0</v>
      </c>
      <c r="K181" s="14">
        <v>20.0</v>
      </c>
      <c r="L181" s="14">
        <v>5.0</v>
      </c>
      <c r="M181" s="14">
        <v>10.0</v>
      </c>
      <c r="N181" s="14" t="s">
        <v>437</v>
      </c>
      <c r="O181" s="14">
        <v>0.0</v>
      </c>
      <c r="P181" s="14" t="s">
        <v>89</v>
      </c>
      <c r="R181" t="s">
        <v>89</v>
      </c>
      <c r="S181" t="s">
        <v>72</v>
      </c>
      <c r="T181" s="14">
        <v>1.0</v>
      </c>
      <c r="U181" t="s">
        <v>74</v>
      </c>
      <c r="V181" t="s">
        <v>451</v>
      </c>
      <c r="W181" t="s">
        <v>1119</v>
      </c>
      <c r="X181" s="14">
        <v>12.0</v>
      </c>
      <c r="Y181" s="14" t="s">
        <v>719</v>
      </c>
      <c r="Z181" s="14" t="s">
        <v>96</v>
      </c>
      <c r="AA181">
        <v>0.0</v>
      </c>
      <c r="AB181">
        <v>0.0</v>
      </c>
      <c r="AC181">
        <v>0.0</v>
      </c>
      <c r="AD181">
        <v>1.0</v>
      </c>
      <c r="AE181">
        <v>0.0</v>
      </c>
      <c r="AF181">
        <v>0.0</v>
      </c>
      <c r="AG181">
        <v>0.0</v>
      </c>
      <c r="AH181">
        <v>0.0</v>
      </c>
      <c r="AI181">
        <v>0.0</v>
      </c>
      <c r="AJ181">
        <v>0.0</v>
      </c>
      <c r="AK181" t="s">
        <v>97</v>
      </c>
      <c r="AL181">
        <v>6.0</v>
      </c>
      <c r="AM181">
        <v>6.0</v>
      </c>
      <c r="AN181" s="14">
        <v>5.0</v>
      </c>
      <c r="AO181" s="14" t="s">
        <v>1120</v>
      </c>
      <c r="AP181" t="s">
        <v>101</v>
      </c>
      <c r="AQ181" s="14">
        <v>8.0</v>
      </c>
      <c r="AR181" s="14" t="s">
        <v>719</v>
      </c>
      <c r="AS181" s="14" t="s">
        <v>1121</v>
      </c>
      <c r="AT181" s="14" t="s">
        <v>1110</v>
      </c>
    </row>
    <row r="182">
      <c r="A182" s="14">
        <v>197.0</v>
      </c>
      <c r="B182">
        <v>0.0</v>
      </c>
      <c r="C182">
        <v>0.0</v>
      </c>
      <c r="D182">
        <v>0.0</v>
      </c>
      <c r="E182">
        <v>1.0</v>
      </c>
      <c r="F182">
        <v>0.0</v>
      </c>
      <c r="G182">
        <v>0.0</v>
      </c>
      <c r="H182" s="14">
        <v>34650.0</v>
      </c>
      <c r="I182" s="14">
        <v>23.0</v>
      </c>
      <c r="J182" s="14">
        <v>8.0</v>
      </c>
      <c r="K182" s="14">
        <v>2.0</v>
      </c>
      <c r="L182" s="14">
        <v>8.0</v>
      </c>
      <c r="M182" s="14">
        <v>2.0</v>
      </c>
      <c r="N182" s="14" t="s">
        <v>167</v>
      </c>
      <c r="O182" s="14">
        <v>0.0</v>
      </c>
      <c r="P182" s="14" t="s">
        <v>108</v>
      </c>
      <c r="R182" t="s">
        <v>108</v>
      </c>
      <c r="S182" t="s">
        <v>90</v>
      </c>
      <c r="T182" s="14">
        <v>0.0</v>
      </c>
      <c r="Z182" s="14" t="s">
        <v>78</v>
      </c>
      <c r="AA182">
        <v>0.0</v>
      </c>
      <c r="AB182">
        <v>0.0</v>
      </c>
      <c r="AC182">
        <v>0.0</v>
      </c>
      <c r="AD182">
        <v>1.0</v>
      </c>
      <c r="AE182">
        <v>0.0</v>
      </c>
      <c r="AF182">
        <v>0.0</v>
      </c>
      <c r="AG182">
        <v>0.0</v>
      </c>
      <c r="AH182">
        <v>0.0</v>
      </c>
      <c r="AI182">
        <v>0.0</v>
      </c>
      <c r="AJ182">
        <v>0.0</v>
      </c>
      <c r="AK182" t="s">
        <v>97</v>
      </c>
      <c r="AL182">
        <v>6.0</v>
      </c>
      <c r="AM182">
        <v>4.0</v>
      </c>
      <c r="AN182" s="14">
        <v>4.0</v>
      </c>
      <c r="AO182" s="14" t="s">
        <v>1122</v>
      </c>
      <c r="AP182" t="s">
        <v>101</v>
      </c>
      <c r="AQ182" s="14">
        <v>10.0</v>
      </c>
      <c r="AR182" s="14" t="s">
        <v>1123</v>
      </c>
      <c r="AS182" s="14" t="s">
        <v>904</v>
      </c>
    </row>
    <row r="183">
      <c r="A183" s="14">
        <v>198.0</v>
      </c>
      <c r="B183">
        <v>0.0</v>
      </c>
      <c r="C183">
        <v>1.0</v>
      </c>
      <c r="D183">
        <v>0.0</v>
      </c>
      <c r="E183">
        <v>0.0</v>
      </c>
      <c r="F183">
        <v>0.0</v>
      </c>
      <c r="G183">
        <v>0.0</v>
      </c>
      <c r="H183" s="14">
        <v>31399.0</v>
      </c>
      <c r="I183" s="14">
        <v>32.0</v>
      </c>
      <c r="J183" s="14">
        <v>7.0</v>
      </c>
      <c r="K183" s="14">
        <v>40.0</v>
      </c>
      <c r="L183" s="14">
        <v>10.0</v>
      </c>
      <c r="M183" s="14">
        <v>30.0</v>
      </c>
      <c r="N183" s="14" t="s">
        <v>167</v>
      </c>
      <c r="O183" s="14">
        <v>1.0</v>
      </c>
      <c r="Q183" s="14" t="s">
        <v>1124</v>
      </c>
      <c r="R183" t="s">
        <v>1124</v>
      </c>
      <c r="S183" t="s">
        <v>72</v>
      </c>
      <c r="T183" s="14">
        <v>1.0</v>
      </c>
      <c r="U183" t="s">
        <v>213</v>
      </c>
      <c r="V183" t="s">
        <v>111</v>
      </c>
      <c r="W183" t="s">
        <v>175</v>
      </c>
      <c r="X183" s="14">
        <v>7.0</v>
      </c>
      <c r="Y183" s="14" t="s">
        <v>1125</v>
      </c>
      <c r="Z183" s="14" t="s">
        <v>78</v>
      </c>
      <c r="AA183">
        <v>0.0</v>
      </c>
      <c r="AB183">
        <v>0.0</v>
      </c>
      <c r="AC183">
        <v>1.0</v>
      </c>
      <c r="AD183">
        <v>0.0</v>
      </c>
      <c r="AE183">
        <v>0.0</v>
      </c>
      <c r="AF183">
        <v>0.0</v>
      </c>
      <c r="AG183">
        <v>0.0</v>
      </c>
      <c r="AH183">
        <v>0.0</v>
      </c>
      <c r="AI183">
        <v>0.0</v>
      </c>
      <c r="AJ183">
        <v>0.0</v>
      </c>
      <c r="AK183" t="s">
        <v>237</v>
      </c>
      <c r="AL183">
        <v>10.0</v>
      </c>
      <c r="AM183">
        <v>5.0</v>
      </c>
      <c r="AN183" s="14">
        <v>20.0</v>
      </c>
      <c r="AO183" s="14" t="s">
        <v>1126</v>
      </c>
      <c r="AP183" t="s">
        <v>84</v>
      </c>
      <c r="AQ183" s="14">
        <v>10.0</v>
      </c>
      <c r="AR183" s="14" t="s">
        <v>1127</v>
      </c>
      <c r="AS183" s="14" t="s">
        <v>1128</v>
      </c>
      <c r="AT183" s="14" t="s">
        <v>1129</v>
      </c>
    </row>
    <row r="184">
      <c r="A184" s="14">
        <v>199.0</v>
      </c>
      <c r="B184">
        <v>0.0</v>
      </c>
      <c r="C184">
        <v>1.0</v>
      </c>
      <c r="D184">
        <v>0.0</v>
      </c>
      <c r="E184">
        <v>0.0</v>
      </c>
      <c r="F184">
        <v>0.0</v>
      </c>
      <c r="G184">
        <v>0.0</v>
      </c>
      <c r="H184" s="14">
        <v>28804.0</v>
      </c>
      <c r="I184" s="14">
        <v>39.0</v>
      </c>
      <c r="J184" s="14">
        <v>6.0</v>
      </c>
      <c r="K184" s="14">
        <v>120.0</v>
      </c>
      <c r="L184" s="14">
        <v>10.0</v>
      </c>
      <c r="M184" s="14">
        <v>12.0</v>
      </c>
      <c r="N184" s="14" t="s">
        <v>120</v>
      </c>
      <c r="O184" s="14">
        <v>1.0</v>
      </c>
      <c r="P184" s="14" t="s">
        <v>89</v>
      </c>
      <c r="R184" t="s">
        <v>89</v>
      </c>
      <c r="S184" t="s">
        <v>135</v>
      </c>
      <c r="T184" s="14">
        <v>1.0</v>
      </c>
      <c r="U184" t="s">
        <v>515</v>
      </c>
      <c r="V184" t="s">
        <v>147</v>
      </c>
      <c r="W184" t="s">
        <v>684</v>
      </c>
      <c r="X184" s="14">
        <v>12.0</v>
      </c>
      <c r="Y184" s="14" t="s">
        <v>1130</v>
      </c>
      <c r="Z184" s="14" t="s">
        <v>96</v>
      </c>
      <c r="AA184">
        <v>0.0</v>
      </c>
      <c r="AB184">
        <v>0.0</v>
      </c>
      <c r="AC184">
        <v>1.0</v>
      </c>
      <c r="AD184">
        <v>0.0</v>
      </c>
      <c r="AE184">
        <v>1.0</v>
      </c>
      <c r="AF184">
        <v>1.0</v>
      </c>
      <c r="AG184">
        <v>0.0</v>
      </c>
      <c r="AH184">
        <v>0.0</v>
      </c>
      <c r="AI184">
        <v>0.0</v>
      </c>
      <c r="AJ184">
        <v>0.0</v>
      </c>
      <c r="AK184" t="s">
        <v>79</v>
      </c>
      <c r="AL184">
        <v>6.0</v>
      </c>
      <c r="AM184">
        <v>4.0</v>
      </c>
      <c r="AN184" s="14">
        <v>8.0</v>
      </c>
      <c r="AO184" s="14" t="s">
        <v>1131</v>
      </c>
      <c r="AP184" t="s">
        <v>101</v>
      </c>
      <c r="AQ184" s="14">
        <v>8.0</v>
      </c>
      <c r="AR184" s="14" t="s">
        <v>1132</v>
      </c>
      <c r="AS184" s="14" t="s">
        <v>1133</v>
      </c>
      <c r="AT184" s="14" t="s">
        <v>1134</v>
      </c>
    </row>
    <row r="185">
      <c r="A185" s="14">
        <v>200.0</v>
      </c>
      <c r="B185">
        <v>0.0</v>
      </c>
      <c r="C185">
        <v>0.0</v>
      </c>
      <c r="D185">
        <v>0.0</v>
      </c>
      <c r="E185">
        <v>0.0</v>
      </c>
      <c r="F185">
        <v>1.0</v>
      </c>
      <c r="G185">
        <v>0.0</v>
      </c>
      <c r="H185" s="14">
        <v>31882.0</v>
      </c>
      <c r="I185" s="14">
        <v>31.0</v>
      </c>
      <c r="J185" s="14">
        <v>7.0</v>
      </c>
      <c r="K185" s="14">
        <v>1.0</v>
      </c>
      <c r="L185" s="14">
        <v>14.0</v>
      </c>
      <c r="M185" s="14">
        <v>20.0</v>
      </c>
      <c r="N185" s="14" t="s">
        <v>106</v>
      </c>
      <c r="O185" s="14">
        <v>1.0</v>
      </c>
      <c r="P185" s="14" t="s">
        <v>89</v>
      </c>
      <c r="R185" t="s">
        <v>89</v>
      </c>
      <c r="S185" t="s">
        <v>72</v>
      </c>
      <c r="T185" s="14">
        <v>1.0</v>
      </c>
      <c r="U185" t="s">
        <v>11</v>
      </c>
      <c r="V185" t="s">
        <v>111</v>
      </c>
      <c r="W185" t="s">
        <v>399</v>
      </c>
      <c r="X185" s="14">
        <v>8.0</v>
      </c>
      <c r="Y185" s="14" t="s">
        <v>1135</v>
      </c>
      <c r="Z185" s="14" t="s">
        <v>78</v>
      </c>
      <c r="AA185">
        <v>0.0</v>
      </c>
      <c r="AB185">
        <v>0.0</v>
      </c>
      <c r="AC185">
        <v>0.0</v>
      </c>
      <c r="AD185">
        <v>1.0</v>
      </c>
      <c r="AE185">
        <v>1.0</v>
      </c>
      <c r="AF185">
        <v>1.0</v>
      </c>
      <c r="AG185">
        <v>0.0</v>
      </c>
      <c r="AH185">
        <v>0.0</v>
      </c>
      <c r="AI185">
        <v>0.0</v>
      </c>
      <c r="AJ185">
        <v>0.0</v>
      </c>
      <c r="AK185" t="s">
        <v>116</v>
      </c>
      <c r="AL185">
        <v>6.0</v>
      </c>
      <c r="AM185">
        <v>4.0</v>
      </c>
      <c r="AN185" s="14">
        <v>6.0</v>
      </c>
      <c r="AO185" s="14" t="s">
        <v>1136</v>
      </c>
      <c r="AP185" t="s">
        <v>101</v>
      </c>
      <c r="AQ185" s="14">
        <v>10.0</v>
      </c>
      <c r="AR185" s="14" t="s">
        <v>1137</v>
      </c>
      <c r="AS185" s="14" t="s">
        <v>1138</v>
      </c>
      <c r="AT185" s="14" t="s">
        <v>154</v>
      </c>
    </row>
    <row r="186">
      <c r="A186" s="14">
        <v>201.0</v>
      </c>
      <c r="B186">
        <v>1.0</v>
      </c>
      <c r="C186">
        <v>0.0</v>
      </c>
      <c r="D186">
        <v>1.0</v>
      </c>
      <c r="E186">
        <v>0.0</v>
      </c>
      <c r="F186">
        <v>1.0</v>
      </c>
      <c r="G186">
        <v>0.0</v>
      </c>
      <c r="H186" s="14">
        <v>33421.0</v>
      </c>
      <c r="I186" s="14">
        <v>27.0</v>
      </c>
      <c r="J186" s="14">
        <v>7.0</v>
      </c>
      <c r="K186" s="14">
        <v>40.0</v>
      </c>
      <c r="L186" s="14">
        <v>6.0</v>
      </c>
      <c r="M186" s="14">
        <v>12.0</v>
      </c>
      <c r="N186" s="14" t="s">
        <v>291</v>
      </c>
      <c r="O186" s="14">
        <v>1.0</v>
      </c>
      <c r="P186" s="14" t="s">
        <v>129</v>
      </c>
      <c r="R186" t="s">
        <v>129</v>
      </c>
      <c r="S186" t="s">
        <v>130</v>
      </c>
      <c r="T186" s="14">
        <v>1.0</v>
      </c>
      <c r="U186" t="s">
        <v>11</v>
      </c>
      <c r="V186" t="s">
        <v>147</v>
      </c>
      <c r="W186" t="s">
        <v>399</v>
      </c>
      <c r="X186" s="14">
        <v>0.0</v>
      </c>
      <c r="Y186" s="14" t="s">
        <v>1139</v>
      </c>
      <c r="Z186" s="14" t="s">
        <v>96</v>
      </c>
      <c r="AA186">
        <v>0.0</v>
      </c>
      <c r="AB186">
        <v>0.0</v>
      </c>
      <c r="AC186">
        <v>0.0</v>
      </c>
      <c r="AD186">
        <v>1.0</v>
      </c>
      <c r="AE186">
        <v>0.0</v>
      </c>
      <c r="AF186">
        <v>0.0</v>
      </c>
      <c r="AG186">
        <v>0.0</v>
      </c>
      <c r="AH186">
        <v>0.0</v>
      </c>
      <c r="AI186">
        <v>0.0</v>
      </c>
      <c r="AJ186">
        <v>0.0</v>
      </c>
      <c r="AK186" t="s">
        <v>1140</v>
      </c>
      <c r="AL186">
        <v>3.0</v>
      </c>
      <c r="AM186">
        <v>1.0</v>
      </c>
      <c r="AN186" s="14">
        <v>2.0</v>
      </c>
      <c r="AO186" s="14" t="s">
        <v>1141</v>
      </c>
      <c r="AP186" t="s">
        <v>101</v>
      </c>
      <c r="AQ186" s="14">
        <v>8.0</v>
      </c>
      <c r="AR186" s="14" t="s">
        <v>1142</v>
      </c>
    </row>
    <row r="187">
      <c r="A187" s="14">
        <v>202.0</v>
      </c>
      <c r="B187">
        <v>0.0</v>
      </c>
      <c r="C187">
        <v>1.0</v>
      </c>
      <c r="D187">
        <v>0.0</v>
      </c>
      <c r="E187">
        <v>0.0</v>
      </c>
      <c r="F187">
        <v>1.0</v>
      </c>
      <c r="G187">
        <v>0.0</v>
      </c>
      <c r="H187" s="14">
        <v>31693.0</v>
      </c>
      <c r="I187" s="14">
        <v>31.0</v>
      </c>
      <c r="J187" s="14">
        <v>7.0</v>
      </c>
      <c r="K187" s="14">
        <v>25.0</v>
      </c>
      <c r="L187" s="14">
        <v>12.0</v>
      </c>
      <c r="M187" s="14">
        <v>6.0</v>
      </c>
      <c r="N187" s="14" t="s">
        <v>87</v>
      </c>
      <c r="O187" s="14">
        <v>0.0</v>
      </c>
      <c r="P187" s="14" t="s">
        <v>89</v>
      </c>
      <c r="R187" t="s">
        <v>89</v>
      </c>
      <c r="S187" t="s">
        <v>72</v>
      </c>
      <c r="T187" s="14">
        <v>1.0</v>
      </c>
      <c r="U187" t="s">
        <v>224</v>
      </c>
      <c r="V187" t="s">
        <v>75</v>
      </c>
      <c r="W187" t="s">
        <v>412</v>
      </c>
      <c r="X187" s="14">
        <v>3.0</v>
      </c>
      <c r="Y187" s="14" t="s">
        <v>1143</v>
      </c>
      <c r="Z187" s="14" t="s">
        <v>114</v>
      </c>
      <c r="AA187">
        <v>0.0</v>
      </c>
      <c r="AB187">
        <v>0.0</v>
      </c>
      <c r="AC187">
        <v>1.0</v>
      </c>
      <c r="AD187">
        <v>0.0</v>
      </c>
      <c r="AE187">
        <v>0.0</v>
      </c>
      <c r="AF187">
        <v>0.0</v>
      </c>
      <c r="AG187">
        <v>0.0</v>
      </c>
      <c r="AH187">
        <v>0.0</v>
      </c>
      <c r="AI187">
        <v>0.0</v>
      </c>
      <c r="AJ187">
        <v>0.0</v>
      </c>
      <c r="AK187" t="s">
        <v>116</v>
      </c>
      <c r="AL187">
        <v>4.0</v>
      </c>
      <c r="AM187">
        <v>2.0</v>
      </c>
      <c r="AN187" s="14">
        <v>20.0</v>
      </c>
      <c r="AO187" s="14" t="s">
        <v>1144</v>
      </c>
      <c r="AP187" t="s">
        <v>1145</v>
      </c>
      <c r="AQ187" s="14">
        <v>9.0</v>
      </c>
      <c r="AR187" s="14" t="s">
        <v>1146</v>
      </c>
      <c r="AS187" s="14" t="s">
        <v>310</v>
      </c>
      <c r="AT187" s="14" t="s">
        <v>202</v>
      </c>
    </row>
    <row r="188">
      <c r="A188" s="14">
        <v>203.0</v>
      </c>
      <c r="B188">
        <v>0.0</v>
      </c>
      <c r="C188">
        <v>0.0</v>
      </c>
      <c r="D188">
        <v>0.0</v>
      </c>
      <c r="E188">
        <v>0.0</v>
      </c>
      <c r="F188">
        <v>1.0</v>
      </c>
      <c r="G188">
        <v>0.0</v>
      </c>
      <c r="H188" s="14">
        <v>31498.0</v>
      </c>
      <c r="I188" s="14">
        <v>32.0</v>
      </c>
      <c r="J188" s="14">
        <v>8.0</v>
      </c>
      <c r="K188" s="14">
        <v>0.0</v>
      </c>
      <c r="L188" s="14">
        <v>5.0</v>
      </c>
      <c r="M188" s="14">
        <v>12.0</v>
      </c>
      <c r="N188" s="14" t="s">
        <v>70</v>
      </c>
      <c r="O188" s="14">
        <v>1.0</v>
      </c>
      <c r="P188" s="14" t="s">
        <v>129</v>
      </c>
      <c r="R188" t="s">
        <v>129</v>
      </c>
      <c r="S188" t="s">
        <v>130</v>
      </c>
      <c r="T188" s="14">
        <v>1.0</v>
      </c>
      <c r="U188" t="s">
        <v>315</v>
      </c>
      <c r="V188" t="s">
        <v>361</v>
      </c>
      <c r="W188" t="s">
        <v>123</v>
      </c>
      <c r="X188" s="14">
        <v>5.0</v>
      </c>
      <c r="Y188" s="14" t="s">
        <v>1147</v>
      </c>
      <c r="Z188" s="14" t="s">
        <v>114</v>
      </c>
      <c r="AA188">
        <v>0.0</v>
      </c>
      <c r="AB188">
        <v>0.0</v>
      </c>
      <c r="AC188">
        <v>0.0</v>
      </c>
      <c r="AD188">
        <v>0.0</v>
      </c>
      <c r="AE188">
        <v>0.0</v>
      </c>
      <c r="AF188">
        <v>1.0</v>
      </c>
      <c r="AG188">
        <v>0.0</v>
      </c>
      <c r="AH188">
        <v>0.0</v>
      </c>
      <c r="AI188">
        <v>0.0</v>
      </c>
      <c r="AJ188">
        <v>0.0</v>
      </c>
      <c r="AK188" t="s">
        <v>79</v>
      </c>
      <c r="AL188">
        <v>5.0</v>
      </c>
      <c r="AM188">
        <v>6.0</v>
      </c>
      <c r="AN188" s="14">
        <v>12.0</v>
      </c>
      <c r="AO188" s="14" t="s">
        <v>1148</v>
      </c>
      <c r="AP188" t="s">
        <v>84</v>
      </c>
      <c r="AQ188" s="14">
        <v>10.0</v>
      </c>
      <c r="AR188" s="14" t="s">
        <v>1149</v>
      </c>
      <c r="AS188" s="14" t="s">
        <v>1150</v>
      </c>
      <c r="AT188" s="14" t="s">
        <v>1151</v>
      </c>
    </row>
    <row r="189">
      <c r="A189" s="14">
        <v>206.0</v>
      </c>
      <c r="B189">
        <v>1.0</v>
      </c>
      <c r="C189">
        <v>0.0</v>
      </c>
      <c r="D189">
        <v>0.0</v>
      </c>
      <c r="E189">
        <v>0.0</v>
      </c>
      <c r="F189">
        <v>0.0</v>
      </c>
      <c r="G189">
        <v>0.0</v>
      </c>
      <c r="H189" s="14">
        <v>27885.0</v>
      </c>
      <c r="I189" s="14">
        <v>42.0</v>
      </c>
      <c r="J189" s="14">
        <v>6.0</v>
      </c>
      <c r="K189" s="14">
        <v>60.0</v>
      </c>
      <c r="L189" s="14">
        <v>6.0</v>
      </c>
      <c r="M189" s="14">
        <v>10.0</v>
      </c>
      <c r="N189" s="14" t="s">
        <v>120</v>
      </c>
      <c r="O189" s="14">
        <v>1.0</v>
      </c>
      <c r="P189" s="14" t="s">
        <v>129</v>
      </c>
      <c r="R189" t="s">
        <v>129</v>
      </c>
      <c r="S189" t="s">
        <v>72</v>
      </c>
      <c r="T189" s="14">
        <v>0.0</v>
      </c>
      <c r="Z189" s="14" t="s">
        <v>78</v>
      </c>
      <c r="AA189">
        <v>0.0</v>
      </c>
      <c r="AB189">
        <v>0.0</v>
      </c>
      <c r="AC189">
        <v>0.0</v>
      </c>
      <c r="AD189">
        <v>0.0</v>
      </c>
      <c r="AE189">
        <v>0.0</v>
      </c>
      <c r="AF189">
        <v>1.0</v>
      </c>
      <c r="AG189">
        <v>0.0</v>
      </c>
      <c r="AH189">
        <v>0.0</v>
      </c>
      <c r="AI189">
        <v>0.0</v>
      </c>
      <c r="AJ189">
        <v>1.0</v>
      </c>
      <c r="AK189" t="s">
        <v>97</v>
      </c>
      <c r="AL189">
        <v>5.0</v>
      </c>
      <c r="AM189">
        <v>4.0</v>
      </c>
      <c r="AN189" s="14">
        <v>8.0</v>
      </c>
      <c r="AO189" s="14" t="s">
        <v>1162</v>
      </c>
      <c r="AP189" t="s">
        <v>1163</v>
      </c>
      <c r="AQ189" s="14">
        <v>9.0</v>
      </c>
      <c r="AR189" s="14" t="s">
        <v>1164</v>
      </c>
      <c r="AS189" s="14" t="s">
        <v>1165</v>
      </c>
      <c r="AT189" s="14" t="s">
        <v>1166</v>
      </c>
    </row>
    <row r="190">
      <c r="A190" s="14">
        <v>207.0</v>
      </c>
      <c r="B190">
        <v>1.0</v>
      </c>
      <c r="C190">
        <v>0.0</v>
      </c>
      <c r="D190">
        <v>0.0</v>
      </c>
      <c r="E190">
        <v>0.0</v>
      </c>
      <c r="F190">
        <v>1.0</v>
      </c>
      <c r="G190">
        <v>0.0</v>
      </c>
      <c r="H190" s="14">
        <v>29440.0</v>
      </c>
      <c r="I190" s="14">
        <v>38.0</v>
      </c>
      <c r="J190" s="14">
        <v>7.0</v>
      </c>
      <c r="K190" s="14">
        <v>30.0</v>
      </c>
      <c r="L190" s="14">
        <v>11.0</v>
      </c>
      <c r="M190" s="14">
        <v>4.0</v>
      </c>
      <c r="N190" s="14" t="s">
        <v>291</v>
      </c>
      <c r="O190" s="14">
        <v>1.0</v>
      </c>
      <c r="P190" s="14" t="s">
        <v>108</v>
      </c>
      <c r="R190" t="s">
        <v>108</v>
      </c>
      <c r="S190" t="s">
        <v>1167</v>
      </c>
      <c r="T190" s="14">
        <v>1.0</v>
      </c>
      <c r="U190" t="s">
        <v>315</v>
      </c>
      <c r="V190" t="s">
        <v>122</v>
      </c>
      <c r="W190" t="s">
        <v>123</v>
      </c>
      <c r="X190" s="14">
        <v>11.0</v>
      </c>
      <c r="Y190" s="14" t="s">
        <v>1168</v>
      </c>
      <c r="Z190" s="14" t="s">
        <v>78</v>
      </c>
      <c r="AA190">
        <v>0.0</v>
      </c>
      <c r="AB190">
        <v>0.0</v>
      </c>
      <c r="AC190">
        <v>0.0</v>
      </c>
      <c r="AD190">
        <v>0.0</v>
      </c>
      <c r="AE190">
        <v>1.0</v>
      </c>
      <c r="AF190">
        <v>0.0</v>
      </c>
      <c r="AG190">
        <v>0.0</v>
      </c>
      <c r="AH190">
        <v>0.0</v>
      </c>
      <c r="AI190">
        <v>0.0</v>
      </c>
      <c r="AJ190">
        <v>0.0</v>
      </c>
      <c r="AK190" t="s">
        <v>97</v>
      </c>
      <c r="AL190">
        <v>6.0</v>
      </c>
      <c r="AM190">
        <v>6.0</v>
      </c>
      <c r="AN190" s="14">
        <v>30.0</v>
      </c>
      <c r="AO190" s="14" t="s">
        <v>1169</v>
      </c>
      <c r="AP190" t="s">
        <v>101</v>
      </c>
      <c r="AQ190" s="14">
        <v>10.0</v>
      </c>
      <c r="AR190" s="14" t="s">
        <v>1170</v>
      </c>
      <c r="AS190" s="14" t="s">
        <v>1171</v>
      </c>
      <c r="AT190" s="14" t="s">
        <v>1172</v>
      </c>
    </row>
    <row r="191">
      <c r="A191" s="14">
        <v>208.0</v>
      </c>
      <c r="B191">
        <v>0.0</v>
      </c>
      <c r="C191">
        <v>0.0</v>
      </c>
      <c r="D191">
        <v>1.0</v>
      </c>
      <c r="E191">
        <v>0.0</v>
      </c>
      <c r="F191">
        <v>0.0</v>
      </c>
      <c r="G191">
        <v>0.0</v>
      </c>
      <c r="H191" s="14">
        <v>29809.0</v>
      </c>
      <c r="I191" s="14">
        <v>37.0</v>
      </c>
      <c r="J191" s="14">
        <v>5.0</v>
      </c>
      <c r="K191" s="14">
        <v>20.0</v>
      </c>
      <c r="L191" s="14">
        <v>18.0</v>
      </c>
      <c r="M191" s="14">
        <v>0.0</v>
      </c>
      <c r="N191" s="14" t="s">
        <v>405</v>
      </c>
      <c r="O191" s="14">
        <v>1.0</v>
      </c>
      <c r="P191" s="14" t="s">
        <v>89</v>
      </c>
      <c r="R191" t="s">
        <v>89</v>
      </c>
      <c r="S191" t="s">
        <v>1173</v>
      </c>
      <c r="T191" s="14">
        <v>1.0</v>
      </c>
      <c r="U191" t="s">
        <v>515</v>
      </c>
      <c r="V191" t="s">
        <v>1174</v>
      </c>
      <c r="W191" t="s">
        <v>76</v>
      </c>
      <c r="X191" s="14">
        <v>15.0</v>
      </c>
      <c r="Y191" s="14" t="s">
        <v>1175</v>
      </c>
      <c r="Z191" s="14" t="s">
        <v>96</v>
      </c>
      <c r="AA191">
        <v>0.0</v>
      </c>
      <c r="AB191">
        <v>0.0</v>
      </c>
      <c r="AC191">
        <v>1.0</v>
      </c>
      <c r="AD191">
        <v>0.0</v>
      </c>
      <c r="AE191">
        <v>0.0</v>
      </c>
      <c r="AF191">
        <v>0.0</v>
      </c>
      <c r="AG191">
        <v>1.0</v>
      </c>
      <c r="AH191">
        <v>0.0</v>
      </c>
      <c r="AI191">
        <v>0.0</v>
      </c>
      <c r="AJ191">
        <v>0.0</v>
      </c>
      <c r="AK191" t="s">
        <v>79</v>
      </c>
      <c r="AL191">
        <v>16.0</v>
      </c>
      <c r="AM191">
        <v>10.0</v>
      </c>
      <c r="AN191" s="14">
        <v>2.0</v>
      </c>
      <c r="AO191" s="14" t="s">
        <v>1176</v>
      </c>
      <c r="AP191" t="s">
        <v>84</v>
      </c>
      <c r="AQ191" s="14">
        <v>10.0</v>
      </c>
      <c r="AR191" s="14" t="s">
        <v>1177</v>
      </c>
      <c r="AS191" s="14" t="s">
        <v>1178</v>
      </c>
      <c r="AT191" s="14" t="s">
        <v>1179</v>
      </c>
    </row>
    <row r="192" hidden="1">
      <c r="A192" s="14">
        <v>209.0</v>
      </c>
      <c r="B192">
        <v>0.0</v>
      </c>
      <c r="C192">
        <v>1.0</v>
      </c>
      <c r="D192">
        <v>0.0</v>
      </c>
      <c r="E192">
        <v>0.0</v>
      </c>
      <c r="F192">
        <v>0.0</v>
      </c>
      <c r="G192">
        <v>0.0</v>
      </c>
      <c r="H192" s="14">
        <v>43048.0</v>
      </c>
      <c r="I192" s="14">
        <v>0.0</v>
      </c>
      <c r="J192" s="14">
        <v>7.0</v>
      </c>
      <c r="K192" s="14">
        <v>120.0</v>
      </c>
      <c r="L192" s="14">
        <v>12.0</v>
      </c>
      <c r="M192" s="14">
        <v>15.0</v>
      </c>
      <c r="N192" s="14" t="s">
        <v>291</v>
      </c>
      <c r="O192" s="14">
        <v>1.0</v>
      </c>
      <c r="P192" s="14" t="s">
        <v>89</v>
      </c>
      <c r="R192" t="s">
        <v>89</v>
      </c>
      <c r="S192" t="s">
        <v>130</v>
      </c>
      <c r="T192" s="14">
        <v>1.0</v>
      </c>
      <c r="U192" t="s">
        <v>224</v>
      </c>
      <c r="V192" t="s">
        <v>451</v>
      </c>
      <c r="W192" t="s">
        <v>123</v>
      </c>
      <c r="X192" s="14">
        <v>2.0</v>
      </c>
      <c r="Y192" s="14" t="s">
        <v>249</v>
      </c>
      <c r="Z192" s="14" t="s">
        <v>78</v>
      </c>
      <c r="AA192">
        <v>0.0</v>
      </c>
      <c r="AB192">
        <v>0.0</v>
      </c>
      <c r="AC192">
        <v>0.0</v>
      </c>
      <c r="AD192">
        <v>0.0</v>
      </c>
      <c r="AE192">
        <v>1.0</v>
      </c>
      <c r="AF192">
        <v>0.0</v>
      </c>
      <c r="AG192">
        <v>0.0</v>
      </c>
      <c r="AH192">
        <v>0.0</v>
      </c>
      <c r="AI192">
        <v>0.0</v>
      </c>
      <c r="AJ192">
        <v>0.0</v>
      </c>
      <c r="AK192" t="s">
        <v>97</v>
      </c>
      <c r="AL192">
        <v>8.0</v>
      </c>
      <c r="AM192">
        <v>6.0</v>
      </c>
      <c r="AN192" s="14">
        <v>10.0</v>
      </c>
      <c r="AO192" s="14" t="s">
        <v>1180</v>
      </c>
      <c r="AP192" t="s">
        <v>84</v>
      </c>
      <c r="AQ192" s="14">
        <v>8.0</v>
      </c>
      <c r="AR192" s="14" t="s">
        <v>1181</v>
      </c>
      <c r="AS192" s="14" t="s">
        <v>1182</v>
      </c>
      <c r="AT192" s="14" t="s">
        <v>420</v>
      </c>
    </row>
    <row r="193">
      <c r="A193" s="14">
        <v>210.0</v>
      </c>
      <c r="B193">
        <v>1.0</v>
      </c>
      <c r="C193">
        <v>0.0</v>
      </c>
      <c r="D193">
        <v>0.0</v>
      </c>
      <c r="E193">
        <v>0.0</v>
      </c>
      <c r="F193">
        <v>0.0</v>
      </c>
      <c r="G193">
        <v>0.0</v>
      </c>
      <c r="H193" s="14">
        <v>32706.0</v>
      </c>
      <c r="I193" s="14">
        <v>29.0</v>
      </c>
      <c r="J193" s="14">
        <v>6.0</v>
      </c>
      <c r="K193" s="14">
        <v>120.0</v>
      </c>
      <c r="L193" s="14">
        <v>10.0</v>
      </c>
      <c r="M193" s="14">
        <v>5.0</v>
      </c>
      <c r="N193" s="14" t="s">
        <v>87</v>
      </c>
      <c r="O193" s="14">
        <v>0.0</v>
      </c>
      <c r="P193" s="14" t="s">
        <v>108</v>
      </c>
      <c r="R193" t="s">
        <v>108</v>
      </c>
      <c r="S193" t="s">
        <v>135</v>
      </c>
      <c r="T193" s="14">
        <v>1.0</v>
      </c>
      <c r="U193" t="s">
        <v>315</v>
      </c>
      <c r="V193" t="s">
        <v>147</v>
      </c>
      <c r="W193" t="s">
        <v>123</v>
      </c>
      <c r="X193" s="14">
        <v>5.0</v>
      </c>
      <c r="Y193" s="14" t="s">
        <v>1183</v>
      </c>
      <c r="Z193" s="14" t="s">
        <v>464</v>
      </c>
      <c r="AA193">
        <v>0.0</v>
      </c>
      <c r="AB193">
        <v>0.0</v>
      </c>
      <c r="AC193">
        <v>0.0</v>
      </c>
      <c r="AD193">
        <v>0.0</v>
      </c>
      <c r="AE193">
        <v>1.0</v>
      </c>
      <c r="AF193">
        <v>0.0</v>
      </c>
      <c r="AG193">
        <v>0.0</v>
      </c>
      <c r="AH193">
        <v>0.0</v>
      </c>
      <c r="AI193">
        <v>0.0</v>
      </c>
      <c r="AJ193">
        <v>0.0</v>
      </c>
      <c r="AK193" t="s">
        <v>116</v>
      </c>
      <c r="AL193">
        <v>5.0</v>
      </c>
      <c r="AM193">
        <v>5.0</v>
      </c>
      <c r="AN193" s="14">
        <v>3.0</v>
      </c>
      <c r="AO193" s="14" t="s">
        <v>1184</v>
      </c>
      <c r="AP193" t="s">
        <v>101</v>
      </c>
      <c r="AQ193" s="14">
        <v>9.0</v>
      </c>
      <c r="AR193" s="14" t="s">
        <v>1185</v>
      </c>
    </row>
    <row r="194">
      <c r="A194" s="14">
        <v>212.0</v>
      </c>
      <c r="B194">
        <v>1.0</v>
      </c>
      <c r="C194">
        <v>1.0</v>
      </c>
      <c r="D194">
        <v>0.0</v>
      </c>
      <c r="E194">
        <v>0.0</v>
      </c>
      <c r="F194">
        <v>0.0</v>
      </c>
      <c r="G194">
        <v>1.0</v>
      </c>
      <c r="H194" s="14">
        <v>32020.0</v>
      </c>
      <c r="I194" s="14">
        <v>31.0</v>
      </c>
      <c r="J194" s="14">
        <v>5.0</v>
      </c>
      <c r="K194" s="14">
        <v>120.0</v>
      </c>
      <c r="L194" s="14">
        <v>8.0</v>
      </c>
      <c r="M194" s="14">
        <v>10.0</v>
      </c>
      <c r="N194" s="14" t="s">
        <v>120</v>
      </c>
      <c r="O194" s="14">
        <v>1.0</v>
      </c>
      <c r="P194" s="14" t="s">
        <v>491</v>
      </c>
      <c r="R194" t="s">
        <v>491</v>
      </c>
      <c r="S194" t="s">
        <v>72</v>
      </c>
      <c r="T194" s="14">
        <v>1.0</v>
      </c>
      <c r="U194" t="s">
        <v>577</v>
      </c>
      <c r="V194" t="s">
        <v>75</v>
      </c>
      <c r="W194" t="s">
        <v>1188</v>
      </c>
      <c r="X194" s="14">
        <v>5.0</v>
      </c>
      <c r="Y194" s="14" t="s">
        <v>1189</v>
      </c>
      <c r="Z194" s="14" t="s">
        <v>114</v>
      </c>
      <c r="AA194">
        <v>0.0</v>
      </c>
      <c r="AB194">
        <v>0.0</v>
      </c>
      <c r="AC194">
        <v>0.0</v>
      </c>
      <c r="AD194">
        <v>0.0</v>
      </c>
      <c r="AE194">
        <v>0.0</v>
      </c>
      <c r="AF194">
        <v>1.0</v>
      </c>
      <c r="AG194">
        <v>0.0</v>
      </c>
      <c r="AH194">
        <v>0.0</v>
      </c>
      <c r="AI194">
        <v>0.0</v>
      </c>
      <c r="AJ194">
        <v>0.0</v>
      </c>
      <c r="AK194" t="s">
        <v>1190</v>
      </c>
      <c r="AL194">
        <v>6.0</v>
      </c>
      <c r="AM194">
        <v>3.0</v>
      </c>
      <c r="AN194" s="14">
        <v>6.0</v>
      </c>
      <c r="AO194" s="14" t="s">
        <v>1191</v>
      </c>
      <c r="AP194" t="s">
        <v>101</v>
      </c>
      <c r="AQ194" s="14">
        <v>10.0</v>
      </c>
      <c r="AR194" s="14" t="s">
        <v>1192</v>
      </c>
      <c r="AS194" s="14" t="s">
        <v>1193</v>
      </c>
      <c r="AT194" s="14" t="s">
        <v>1194</v>
      </c>
    </row>
    <row r="195">
      <c r="A195" s="14">
        <v>213.0</v>
      </c>
      <c r="B195">
        <v>1.0</v>
      </c>
      <c r="C195">
        <v>0.0</v>
      </c>
      <c r="D195">
        <v>0.0</v>
      </c>
      <c r="E195">
        <v>1.0</v>
      </c>
      <c r="F195">
        <v>1.0</v>
      </c>
      <c r="G195">
        <v>0.0</v>
      </c>
      <c r="H195" s="14">
        <v>33934.0</v>
      </c>
      <c r="I195" s="14">
        <v>25.0</v>
      </c>
      <c r="J195" s="14">
        <v>6.0</v>
      </c>
      <c r="K195" s="14">
        <v>40.0</v>
      </c>
      <c r="L195" s="14">
        <v>5.0</v>
      </c>
      <c r="M195" s="14">
        <v>20.0</v>
      </c>
      <c r="N195" s="14" t="s">
        <v>128</v>
      </c>
      <c r="O195" s="14">
        <v>1.0</v>
      </c>
      <c r="P195" s="14" t="s">
        <v>71</v>
      </c>
      <c r="R195" t="s">
        <v>71</v>
      </c>
      <c r="S195" t="s">
        <v>135</v>
      </c>
      <c r="T195" s="14">
        <v>1.0</v>
      </c>
      <c r="U195" t="s">
        <v>315</v>
      </c>
      <c r="V195" t="s">
        <v>111</v>
      </c>
      <c r="W195" t="s">
        <v>123</v>
      </c>
      <c r="X195" s="14">
        <v>2.0</v>
      </c>
      <c r="Y195" s="14" t="s">
        <v>1195</v>
      </c>
      <c r="Z195" s="14" t="s">
        <v>78</v>
      </c>
      <c r="AA195">
        <v>0.0</v>
      </c>
      <c r="AB195">
        <v>0.0</v>
      </c>
      <c r="AC195">
        <v>0.0</v>
      </c>
      <c r="AD195">
        <v>0.0</v>
      </c>
      <c r="AE195">
        <v>0.0</v>
      </c>
      <c r="AF195">
        <v>1.0</v>
      </c>
      <c r="AG195">
        <v>0.0</v>
      </c>
      <c r="AH195">
        <v>0.0</v>
      </c>
      <c r="AI195">
        <v>0.0</v>
      </c>
      <c r="AJ195">
        <v>0.0</v>
      </c>
      <c r="AK195" t="s">
        <v>79</v>
      </c>
      <c r="AL195">
        <v>5.0</v>
      </c>
      <c r="AM195">
        <v>5.0</v>
      </c>
      <c r="AN195" s="14">
        <v>30.0</v>
      </c>
      <c r="AO195" s="14" t="s">
        <v>1196</v>
      </c>
      <c r="AP195" t="s">
        <v>1197</v>
      </c>
      <c r="AQ195" s="14">
        <v>10.0</v>
      </c>
      <c r="AR195" s="14" t="s">
        <v>1198</v>
      </c>
      <c r="AS195" s="14" t="s">
        <v>1199</v>
      </c>
    </row>
    <row r="196" hidden="1">
      <c r="A196" s="14">
        <v>214.0</v>
      </c>
      <c r="B196">
        <v>1.0</v>
      </c>
      <c r="C196">
        <v>1.0</v>
      </c>
      <c r="D196">
        <v>1.0</v>
      </c>
      <c r="E196">
        <v>0.0</v>
      </c>
      <c r="F196">
        <v>0.0</v>
      </c>
      <c r="G196">
        <v>0.0</v>
      </c>
      <c r="I196" s="14"/>
      <c r="J196" s="14">
        <v>7.0</v>
      </c>
      <c r="K196" s="14">
        <v>40.0</v>
      </c>
      <c r="L196" s="14">
        <v>8.0</v>
      </c>
      <c r="M196" s="14">
        <v>3.0</v>
      </c>
      <c r="N196" s="14" t="s">
        <v>87</v>
      </c>
      <c r="O196" s="14">
        <v>0.0</v>
      </c>
      <c r="P196" s="14" t="s">
        <v>89</v>
      </c>
      <c r="R196" t="s">
        <v>89</v>
      </c>
      <c r="S196" t="s">
        <v>135</v>
      </c>
      <c r="T196" s="14">
        <v>0.0</v>
      </c>
      <c r="Z196" s="14" t="s">
        <v>114</v>
      </c>
      <c r="AA196">
        <v>0.0</v>
      </c>
      <c r="AB196">
        <v>0.0</v>
      </c>
      <c r="AC196">
        <v>0.0</v>
      </c>
      <c r="AD196">
        <v>1.0</v>
      </c>
      <c r="AE196">
        <v>0.0</v>
      </c>
      <c r="AF196">
        <v>0.0</v>
      </c>
      <c r="AG196">
        <v>0.0</v>
      </c>
      <c r="AH196">
        <v>0.0</v>
      </c>
      <c r="AI196">
        <v>0.0</v>
      </c>
      <c r="AJ196">
        <v>0.0</v>
      </c>
      <c r="AK196" t="s">
        <v>116</v>
      </c>
      <c r="AL196">
        <v>6.0</v>
      </c>
      <c r="AM196">
        <v>30.0</v>
      </c>
      <c r="AN196" s="14">
        <v>500.0</v>
      </c>
      <c r="AO196" s="14" t="s">
        <v>1200</v>
      </c>
      <c r="AP196" t="s">
        <v>294</v>
      </c>
      <c r="AQ196" s="14">
        <v>7.0</v>
      </c>
      <c r="AR196" s="14" t="s">
        <v>1201</v>
      </c>
      <c r="AS196" s="14" t="s">
        <v>1202</v>
      </c>
    </row>
    <row r="197">
      <c r="A197" s="14">
        <v>215.0</v>
      </c>
      <c r="B197">
        <v>0.0</v>
      </c>
      <c r="C197">
        <v>0.0</v>
      </c>
      <c r="D197">
        <v>0.0</v>
      </c>
      <c r="E197">
        <v>0.0</v>
      </c>
      <c r="F197">
        <v>1.0</v>
      </c>
      <c r="G197">
        <v>0.0</v>
      </c>
      <c r="H197" s="14">
        <v>32965.0</v>
      </c>
      <c r="I197" s="14">
        <v>28.0</v>
      </c>
      <c r="J197" s="14">
        <v>7.0</v>
      </c>
      <c r="K197" s="14">
        <v>15.0</v>
      </c>
      <c r="L197" s="14">
        <v>8.0</v>
      </c>
      <c r="M197" s="14">
        <v>1.0</v>
      </c>
      <c r="N197" s="14" t="s">
        <v>192</v>
      </c>
      <c r="O197" s="14">
        <v>0.0</v>
      </c>
      <c r="P197" s="14" t="s">
        <v>491</v>
      </c>
      <c r="R197" t="s">
        <v>491</v>
      </c>
      <c r="S197" t="s">
        <v>135</v>
      </c>
      <c r="T197" s="14">
        <v>1.0</v>
      </c>
      <c r="U197" t="s">
        <v>315</v>
      </c>
      <c r="V197" t="s">
        <v>75</v>
      </c>
      <c r="W197" t="s">
        <v>123</v>
      </c>
      <c r="X197" s="14">
        <v>7.0</v>
      </c>
      <c r="Y197" s="14" t="s">
        <v>1203</v>
      </c>
      <c r="Z197" s="14" t="s">
        <v>114</v>
      </c>
      <c r="AA197">
        <v>0.0</v>
      </c>
      <c r="AB197">
        <v>0.0</v>
      </c>
      <c r="AC197">
        <v>0.0</v>
      </c>
      <c r="AD197">
        <v>0.0</v>
      </c>
      <c r="AE197">
        <v>1.0</v>
      </c>
      <c r="AF197">
        <v>0.0</v>
      </c>
      <c r="AG197">
        <v>0.0</v>
      </c>
      <c r="AH197">
        <v>0.0</v>
      </c>
      <c r="AI197">
        <v>0.0</v>
      </c>
      <c r="AJ197">
        <v>0.0</v>
      </c>
      <c r="AK197" t="s">
        <v>116</v>
      </c>
      <c r="AL197">
        <v>5.0</v>
      </c>
      <c r="AM197">
        <v>3.0</v>
      </c>
      <c r="AN197" s="14">
        <v>12.0</v>
      </c>
      <c r="AO197" s="14" t="s">
        <v>1204</v>
      </c>
      <c r="AP197" t="s">
        <v>84</v>
      </c>
      <c r="AQ197" s="14">
        <v>10.0</v>
      </c>
      <c r="AR197" s="14" t="s">
        <v>1205</v>
      </c>
      <c r="AS197" s="14" t="s">
        <v>1206</v>
      </c>
      <c r="AT197" s="14" t="s">
        <v>1207</v>
      </c>
    </row>
    <row r="198">
      <c r="A198" s="14">
        <v>216.0</v>
      </c>
      <c r="B198">
        <v>0.0</v>
      </c>
      <c r="C198">
        <v>0.0</v>
      </c>
      <c r="D198">
        <v>0.0</v>
      </c>
      <c r="E198">
        <v>0.0</v>
      </c>
      <c r="F198">
        <v>1.0</v>
      </c>
      <c r="G198">
        <v>0.0</v>
      </c>
      <c r="H198" s="14">
        <v>30084.0</v>
      </c>
      <c r="I198" s="14">
        <v>36.0</v>
      </c>
      <c r="J198" s="14">
        <v>7.0</v>
      </c>
      <c r="K198" s="14">
        <v>60.0</v>
      </c>
      <c r="L198" s="14">
        <v>7.0</v>
      </c>
      <c r="M198" s="14">
        <v>0.0</v>
      </c>
      <c r="N198" s="14" t="s">
        <v>87</v>
      </c>
      <c r="O198" s="14">
        <v>1.0</v>
      </c>
      <c r="P198" s="14" t="s">
        <v>172</v>
      </c>
      <c r="R198" t="s">
        <v>172</v>
      </c>
      <c r="S198" t="s">
        <v>135</v>
      </c>
      <c r="T198" s="14">
        <v>1.0</v>
      </c>
      <c r="U198" t="s">
        <v>35</v>
      </c>
      <c r="V198" t="s">
        <v>451</v>
      </c>
      <c r="W198" t="s">
        <v>322</v>
      </c>
      <c r="X198" s="14">
        <v>7.0</v>
      </c>
      <c r="Y198" s="14" t="s">
        <v>1208</v>
      </c>
      <c r="Z198" s="14" t="s">
        <v>114</v>
      </c>
      <c r="AA198">
        <v>0.0</v>
      </c>
      <c r="AB198">
        <v>0.0</v>
      </c>
      <c r="AC198">
        <v>0.0</v>
      </c>
      <c r="AD198">
        <v>0.0</v>
      </c>
      <c r="AE198">
        <v>0.0</v>
      </c>
      <c r="AF198">
        <v>1.0</v>
      </c>
      <c r="AG198">
        <v>0.0</v>
      </c>
      <c r="AH198">
        <v>0.0</v>
      </c>
      <c r="AI198">
        <v>0.0</v>
      </c>
      <c r="AJ198">
        <v>0.0</v>
      </c>
      <c r="AK198" t="s">
        <v>97</v>
      </c>
      <c r="AL198">
        <v>10.0</v>
      </c>
      <c r="AM198">
        <v>10.0</v>
      </c>
      <c r="AN198" s="14">
        <v>15.0</v>
      </c>
      <c r="AO198" s="14" t="s">
        <v>1209</v>
      </c>
      <c r="AP198" t="s">
        <v>101</v>
      </c>
      <c r="AQ198" s="14">
        <v>9.0</v>
      </c>
      <c r="AR198" s="14" t="s">
        <v>1210</v>
      </c>
      <c r="AS198" s="14" t="s">
        <v>1211</v>
      </c>
    </row>
    <row r="199" hidden="1">
      <c r="A199" s="14">
        <v>217.0</v>
      </c>
      <c r="B199">
        <v>1.0</v>
      </c>
      <c r="C199">
        <v>0.0</v>
      </c>
      <c r="D199">
        <v>0.0</v>
      </c>
      <c r="E199">
        <v>0.0</v>
      </c>
      <c r="F199">
        <v>0.0</v>
      </c>
      <c r="G199">
        <v>0.0</v>
      </c>
      <c r="I199" s="14"/>
      <c r="J199" s="14">
        <v>7.0</v>
      </c>
      <c r="K199" s="14">
        <v>180.0</v>
      </c>
      <c r="L199" s="14">
        <v>7.0</v>
      </c>
      <c r="M199" s="14">
        <v>2.0</v>
      </c>
      <c r="N199" s="14" t="s">
        <v>327</v>
      </c>
      <c r="O199" s="14">
        <v>0.0</v>
      </c>
      <c r="P199" s="14" t="s">
        <v>129</v>
      </c>
      <c r="R199" t="s">
        <v>129</v>
      </c>
      <c r="S199" t="s">
        <v>1212</v>
      </c>
      <c r="T199" s="14">
        <v>0.0</v>
      </c>
      <c r="Z199" s="14" t="s">
        <v>114</v>
      </c>
      <c r="AA199">
        <v>1.0</v>
      </c>
      <c r="AB199">
        <v>0.0</v>
      </c>
      <c r="AC199">
        <v>1.0</v>
      </c>
      <c r="AD199">
        <v>0.0</v>
      </c>
      <c r="AE199">
        <v>0.0</v>
      </c>
      <c r="AF199">
        <v>1.0</v>
      </c>
      <c r="AG199">
        <v>0.0</v>
      </c>
      <c r="AH199">
        <v>0.0</v>
      </c>
      <c r="AI199">
        <v>0.0</v>
      </c>
      <c r="AJ199">
        <v>0.0</v>
      </c>
      <c r="AK199" t="s">
        <v>97</v>
      </c>
      <c r="AL199">
        <v>10.0</v>
      </c>
      <c r="AM199">
        <v>10.0</v>
      </c>
      <c r="AN199" s="14">
        <v>8.0</v>
      </c>
      <c r="AO199" s="14" t="s">
        <v>1213</v>
      </c>
      <c r="AP199" t="s">
        <v>101</v>
      </c>
      <c r="AQ199" s="14">
        <v>6.0</v>
      </c>
      <c r="AR199" s="14" t="s">
        <v>1214</v>
      </c>
      <c r="AS199" s="14" t="s">
        <v>1215</v>
      </c>
      <c r="AT199" s="14" t="s">
        <v>1216</v>
      </c>
    </row>
    <row r="200">
      <c r="A200" s="14">
        <v>218.0</v>
      </c>
      <c r="B200">
        <v>0.0</v>
      </c>
      <c r="C200">
        <v>1.0</v>
      </c>
      <c r="D200">
        <v>0.0</v>
      </c>
      <c r="E200">
        <v>0.0</v>
      </c>
      <c r="F200">
        <v>1.0</v>
      </c>
      <c r="G200">
        <v>0.0</v>
      </c>
      <c r="H200" s="14">
        <v>24370.0</v>
      </c>
      <c r="I200" s="14">
        <v>51.0</v>
      </c>
      <c r="J200" s="14">
        <v>7.0</v>
      </c>
      <c r="K200" s="14">
        <v>30.0</v>
      </c>
      <c r="L200" s="14">
        <v>10.0</v>
      </c>
      <c r="M200" s="14">
        <v>16.0</v>
      </c>
      <c r="N200" s="14" t="s">
        <v>128</v>
      </c>
      <c r="O200" s="14">
        <v>1.0</v>
      </c>
      <c r="P200" s="14" t="s">
        <v>172</v>
      </c>
      <c r="R200" t="s">
        <v>172</v>
      </c>
      <c r="S200" t="s">
        <v>130</v>
      </c>
      <c r="T200" s="14">
        <v>1.0</v>
      </c>
      <c r="U200" t="s">
        <v>206</v>
      </c>
      <c r="V200" t="s">
        <v>207</v>
      </c>
      <c r="W200" t="s">
        <v>399</v>
      </c>
      <c r="X200" s="14">
        <v>27.0</v>
      </c>
      <c r="Y200" s="14" t="s">
        <v>1217</v>
      </c>
      <c r="Z200" s="14" t="s">
        <v>114</v>
      </c>
      <c r="AA200">
        <v>0.0</v>
      </c>
      <c r="AB200">
        <v>0.0</v>
      </c>
      <c r="AC200">
        <v>0.0</v>
      </c>
      <c r="AD200">
        <v>0.0</v>
      </c>
      <c r="AE200">
        <v>0.0</v>
      </c>
      <c r="AF200">
        <v>1.0</v>
      </c>
      <c r="AG200">
        <v>0.0</v>
      </c>
      <c r="AH200">
        <v>0.0</v>
      </c>
      <c r="AI200">
        <v>0.0</v>
      </c>
      <c r="AJ200">
        <v>0.0</v>
      </c>
      <c r="AK200" t="s">
        <v>79</v>
      </c>
      <c r="AL200">
        <v>5.0</v>
      </c>
      <c r="AM200">
        <v>3.0</v>
      </c>
      <c r="AN200" s="14">
        <v>8.0</v>
      </c>
      <c r="AO200" s="14" t="s">
        <v>1218</v>
      </c>
      <c r="AP200" t="s">
        <v>1219</v>
      </c>
      <c r="AQ200" s="14">
        <v>8.0</v>
      </c>
      <c r="AR200" s="14" t="s">
        <v>1220</v>
      </c>
      <c r="AT200" s="14" t="s">
        <v>1221</v>
      </c>
    </row>
    <row r="201">
      <c r="A201" s="14">
        <v>219.0</v>
      </c>
      <c r="B201">
        <v>1.0</v>
      </c>
      <c r="C201">
        <v>0.0</v>
      </c>
      <c r="D201">
        <v>0.0</v>
      </c>
      <c r="E201">
        <v>0.0</v>
      </c>
      <c r="F201">
        <v>1.0</v>
      </c>
      <c r="G201">
        <v>0.0</v>
      </c>
      <c r="H201" s="14">
        <v>33182.0</v>
      </c>
      <c r="I201" s="14">
        <v>27.0</v>
      </c>
      <c r="J201" s="14">
        <v>7.0</v>
      </c>
      <c r="K201" s="14">
        <v>60.0</v>
      </c>
      <c r="L201" s="14">
        <v>10.0</v>
      </c>
      <c r="M201" s="14">
        <v>3.0</v>
      </c>
      <c r="N201" s="14" t="s">
        <v>405</v>
      </c>
      <c r="O201" s="14">
        <v>0.0</v>
      </c>
      <c r="P201" s="14" t="s">
        <v>89</v>
      </c>
      <c r="R201" t="s">
        <v>89</v>
      </c>
      <c r="S201" t="s">
        <v>72</v>
      </c>
      <c r="T201" s="14">
        <v>1.0</v>
      </c>
      <c r="U201" t="s">
        <v>315</v>
      </c>
      <c r="V201" t="s">
        <v>111</v>
      </c>
      <c r="W201" t="s">
        <v>684</v>
      </c>
      <c r="X201" s="14">
        <v>2.0</v>
      </c>
      <c r="Y201" s="14" t="s">
        <v>1222</v>
      </c>
      <c r="Z201" s="14" t="s">
        <v>114</v>
      </c>
      <c r="AA201">
        <v>0.0</v>
      </c>
      <c r="AB201">
        <v>0.0</v>
      </c>
      <c r="AC201">
        <v>0.0</v>
      </c>
      <c r="AD201">
        <v>0.0</v>
      </c>
      <c r="AE201">
        <v>1.0</v>
      </c>
      <c r="AF201">
        <v>0.0</v>
      </c>
      <c r="AG201">
        <v>0.0</v>
      </c>
      <c r="AH201">
        <v>0.0</v>
      </c>
      <c r="AI201">
        <v>0.0</v>
      </c>
      <c r="AJ201">
        <v>0.0</v>
      </c>
      <c r="AK201" t="s">
        <v>116</v>
      </c>
      <c r="AL201">
        <v>6.0</v>
      </c>
      <c r="AM201">
        <v>6.0</v>
      </c>
      <c r="AN201" s="14">
        <v>6.0</v>
      </c>
      <c r="AO201" s="14" t="s">
        <v>1223</v>
      </c>
      <c r="AP201" t="s">
        <v>84</v>
      </c>
      <c r="AQ201" s="14">
        <v>9.0</v>
      </c>
      <c r="AR201" s="14" t="s">
        <v>1224</v>
      </c>
      <c r="AS201" s="14" t="s">
        <v>1225</v>
      </c>
      <c r="AT201" s="14" t="s">
        <v>1226</v>
      </c>
    </row>
    <row r="202">
      <c r="A202" s="14">
        <v>220.0</v>
      </c>
      <c r="B202">
        <v>0.0</v>
      </c>
      <c r="C202">
        <v>0.0</v>
      </c>
      <c r="D202">
        <v>0.0</v>
      </c>
      <c r="E202">
        <v>0.0</v>
      </c>
      <c r="F202">
        <v>1.0</v>
      </c>
      <c r="G202">
        <v>0.0</v>
      </c>
      <c r="H202" s="14">
        <v>28379.0</v>
      </c>
      <c r="I202" s="14">
        <v>40.0</v>
      </c>
      <c r="J202" s="14">
        <v>6.0</v>
      </c>
      <c r="K202" s="14">
        <v>90.0</v>
      </c>
      <c r="L202" s="14">
        <v>10.0</v>
      </c>
      <c r="M202" s="14">
        <v>12.0</v>
      </c>
      <c r="N202" s="14" t="s">
        <v>120</v>
      </c>
      <c r="O202" s="14">
        <v>1.0</v>
      </c>
      <c r="P202" s="14" t="s">
        <v>491</v>
      </c>
      <c r="R202" t="s">
        <v>491</v>
      </c>
      <c r="S202" t="s">
        <v>1227</v>
      </c>
      <c r="T202" s="14">
        <v>1.0</v>
      </c>
      <c r="U202" t="s">
        <v>11</v>
      </c>
      <c r="V202" t="s">
        <v>122</v>
      </c>
      <c r="W202" t="s">
        <v>123</v>
      </c>
      <c r="X202" s="14">
        <v>25.0</v>
      </c>
      <c r="Y202" s="14" t="s">
        <v>1228</v>
      </c>
      <c r="Z202" s="14" t="s">
        <v>1229</v>
      </c>
      <c r="AA202">
        <v>0.0</v>
      </c>
      <c r="AB202">
        <v>0.0</v>
      </c>
      <c r="AC202">
        <v>0.0</v>
      </c>
      <c r="AD202">
        <v>0.0</v>
      </c>
      <c r="AE202">
        <v>0.0</v>
      </c>
      <c r="AF202">
        <v>1.0</v>
      </c>
      <c r="AG202">
        <v>0.0</v>
      </c>
      <c r="AH202">
        <v>0.0</v>
      </c>
      <c r="AI202">
        <v>0.0</v>
      </c>
      <c r="AJ202">
        <v>0.0</v>
      </c>
      <c r="AK202" t="s">
        <v>79</v>
      </c>
      <c r="AL202">
        <v>5.0</v>
      </c>
      <c r="AM202">
        <v>15.0</v>
      </c>
      <c r="AN202" s="14">
        <v>50.0</v>
      </c>
      <c r="AO202" s="14" t="s">
        <v>1230</v>
      </c>
      <c r="AP202" t="s">
        <v>101</v>
      </c>
      <c r="AQ202" s="14">
        <v>8.0</v>
      </c>
      <c r="AR202" s="14" t="s">
        <v>1231</v>
      </c>
      <c r="AS202" s="14" t="s">
        <v>1232</v>
      </c>
      <c r="AT202" s="14" t="s">
        <v>1233</v>
      </c>
    </row>
    <row r="203">
      <c r="A203" s="14">
        <v>221.0</v>
      </c>
      <c r="B203">
        <v>0.0</v>
      </c>
      <c r="C203">
        <v>0.0</v>
      </c>
      <c r="D203">
        <v>0.0</v>
      </c>
      <c r="E203">
        <v>1.0</v>
      </c>
      <c r="F203">
        <v>1.0</v>
      </c>
      <c r="G203">
        <v>0.0</v>
      </c>
      <c r="H203" s="14">
        <v>34862.0</v>
      </c>
      <c r="I203" s="14">
        <v>23.0</v>
      </c>
      <c r="J203" s="14">
        <v>8.0</v>
      </c>
      <c r="K203" s="14">
        <v>100.0</v>
      </c>
      <c r="L203" s="14">
        <v>6.0</v>
      </c>
      <c r="M203" s="14">
        <v>6.0</v>
      </c>
      <c r="N203" s="14" t="s">
        <v>70</v>
      </c>
      <c r="O203" s="14">
        <v>1.0</v>
      </c>
      <c r="P203" s="14" t="s">
        <v>89</v>
      </c>
      <c r="R203" t="s">
        <v>89</v>
      </c>
      <c r="S203" t="s">
        <v>72</v>
      </c>
      <c r="T203" s="14">
        <v>1.0</v>
      </c>
      <c r="U203" t="s">
        <v>1234</v>
      </c>
      <c r="V203" t="s">
        <v>111</v>
      </c>
      <c r="W203" t="s">
        <v>374</v>
      </c>
      <c r="X203" s="14">
        <v>1.0</v>
      </c>
      <c r="Y203" s="14" t="s">
        <v>1235</v>
      </c>
      <c r="Z203" s="14" t="s">
        <v>464</v>
      </c>
      <c r="AA203">
        <v>0.0</v>
      </c>
      <c r="AB203">
        <v>0.0</v>
      </c>
      <c r="AC203">
        <v>0.0</v>
      </c>
      <c r="AD203">
        <v>0.0</v>
      </c>
      <c r="AE203">
        <v>0.0</v>
      </c>
      <c r="AF203">
        <v>1.0</v>
      </c>
      <c r="AG203">
        <v>0.0</v>
      </c>
      <c r="AH203">
        <v>0.0</v>
      </c>
      <c r="AI203">
        <v>0.0</v>
      </c>
      <c r="AJ203">
        <v>0.0</v>
      </c>
      <c r="AK203" t="s">
        <v>97</v>
      </c>
      <c r="AL203">
        <v>4.0</v>
      </c>
      <c r="AM203">
        <v>6.0</v>
      </c>
      <c r="AN203" s="14">
        <v>30.0</v>
      </c>
      <c r="AO203" s="14" t="s">
        <v>1236</v>
      </c>
      <c r="AP203" t="s">
        <v>101</v>
      </c>
      <c r="AQ203" s="14">
        <v>7.0</v>
      </c>
      <c r="AR203" s="14" t="s">
        <v>1237</v>
      </c>
      <c r="AS203" s="14" t="s">
        <v>299</v>
      </c>
    </row>
    <row r="204">
      <c r="A204" s="14">
        <v>222.0</v>
      </c>
      <c r="B204">
        <v>0.0</v>
      </c>
      <c r="C204">
        <v>0.0</v>
      </c>
      <c r="D204">
        <v>0.0</v>
      </c>
      <c r="E204">
        <v>0.0</v>
      </c>
      <c r="F204">
        <v>1.0</v>
      </c>
      <c r="G204">
        <v>0.0</v>
      </c>
      <c r="H204" s="14">
        <v>32966.0</v>
      </c>
      <c r="I204" s="14">
        <v>28.0</v>
      </c>
      <c r="J204" s="14">
        <v>7.0</v>
      </c>
      <c r="K204" s="14">
        <v>5.0</v>
      </c>
      <c r="L204" s="14">
        <v>5.0</v>
      </c>
      <c r="M204" s="14">
        <v>3.0</v>
      </c>
      <c r="N204" s="14" t="s">
        <v>128</v>
      </c>
      <c r="O204" s="14">
        <v>0.0</v>
      </c>
      <c r="P204" s="14" t="s">
        <v>71</v>
      </c>
      <c r="R204" t="s">
        <v>71</v>
      </c>
      <c r="S204" t="s">
        <v>135</v>
      </c>
      <c r="T204" s="14">
        <v>1.0</v>
      </c>
      <c r="U204" t="s">
        <v>577</v>
      </c>
      <c r="V204" t="s">
        <v>111</v>
      </c>
      <c r="W204" t="s">
        <v>1238</v>
      </c>
      <c r="X204" s="14">
        <v>5.0</v>
      </c>
      <c r="Y204" s="14" t="s">
        <v>1239</v>
      </c>
      <c r="Z204" s="14" t="s">
        <v>114</v>
      </c>
      <c r="AA204">
        <v>0.0</v>
      </c>
      <c r="AB204">
        <v>0.0</v>
      </c>
      <c r="AC204">
        <v>0.0</v>
      </c>
      <c r="AD204">
        <v>0.0</v>
      </c>
      <c r="AE204">
        <v>1.0</v>
      </c>
      <c r="AF204">
        <v>0.0</v>
      </c>
      <c r="AG204">
        <v>0.0</v>
      </c>
      <c r="AH204">
        <v>0.0</v>
      </c>
      <c r="AI204">
        <v>0.0</v>
      </c>
      <c r="AJ204">
        <v>0.0</v>
      </c>
      <c r="AK204" t="s">
        <v>79</v>
      </c>
      <c r="AL204">
        <v>5.0</v>
      </c>
      <c r="AM204">
        <v>4.0</v>
      </c>
      <c r="AN204" s="14">
        <v>8.0</v>
      </c>
      <c r="AO204" s="14" t="s">
        <v>1240</v>
      </c>
      <c r="AP204" t="s">
        <v>101</v>
      </c>
      <c r="AQ204" s="14">
        <v>10.0</v>
      </c>
      <c r="AR204" s="14" t="s">
        <v>1241</v>
      </c>
      <c r="AS204" s="14" t="s">
        <v>1242</v>
      </c>
      <c r="AT204" s="14" t="s">
        <v>202</v>
      </c>
    </row>
    <row r="205">
      <c r="A205" s="14">
        <v>223.0</v>
      </c>
      <c r="B205">
        <v>1.0</v>
      </c>
      <c r="C205">
        <v>1.0</v>
      </c>
      <c r="D205">
        <v>0.0</v>
      </c>
      <c r="E205">
        <v>1.0</v>
      </c>
      <c r="F205">
        <v>0.0</v>
      </c>
      <c r="G205">
        <v>0.0</v>
      </c>
      <c r="H205" s="14">
        <v>27861.0</v>
      </c>
      <c r="I205" s="14">
        <v>42.0</v>
      </c>
      <c r="J205" s="14">
        <v>7.0</v>
      </c>
      <c r="K205" s="14">
        <v>20.0</v>
      </c>
      <c r="L205" s="14">
        <v>10.0</v>
      </c>
      <c r="M205" s="14">
        <v>5.0</v>
      </c>
      <c r="N205" s="14" t="s">
        <v>437</v>
      </c>
      <c r="O205" s="14">
        <v>1.0</v>
      </c>
      <c r="P205" s="14" t="s">
        <v>89</v>
      </c>
      <c r="R205" t="s">
        <v>89</v>
      </c>
      <c r="S205" t="s">
        <v>1243</v>
      </c>
      <c r="T205" s="14">
        <v>1.0</v>
      </c>
      <c r="U205" t="s">
        <v>145</v>
      </c>
      <c r="V205" t="s">
        <v>147</v>
      </c>
      <c r="W205" t="s">
        <v>123</v>
      </c>
      <c r="X205" s="14">
        <v>18.0</v>
      </c>
      <c r="Y205" s="14" t="s">
        <v>1244</v>
      </c>
      <c r="Z205" s="14" t="s">
        <v>1229</v>
      </c>
      <c r="AA205">
        <v>0.0</v>
      </c>
      <c r="AB205">
        <v>0.0</v>
      </c>
      <c r="AC205">
        <v>0.0</v>
      </c>
      <c r="AD205">
        <v>0.0</v>
      </c>
      <c r="AE205">
        <v>0.0</v>
      </c>
      <c r="AF205">
        <v>1.0</v>
      </c>
      <c r="AG205">
        <v>0.0</v>
      </c>
      <c r="AH205">
        <v>0.0</v>
      </c>
      <c r="AI205">
        <v>0.0</v>
      </c>
      <c r="AJ205">
        <v>0.0</v>
      </c>
      <c r="AK205" t="s">
        <v>79</v>
      </c>
      <c r="AL205">
        <v>5.0</v>
      </c>
      <c r="AM205">
        <v>3.0</v>
      </c>
      <c r="AN205" s="14">
        <v>50.0</v>
      </c>
      <c r="AO205" s="14" t="s">
        <v>1245</v>
      </c>
      <c r="AP205" t="s">
        <v>292</v>
      </c>
      <c r="AQ205" s="14">
        <v>10.0</v>
      </c>
      <c r="AR205" s="14" t="s">
        <v>1246</v>
      </c>
      <c r="AS205" s="14" t="s">
        <v>1247</v>
      </c>
      <c r="AT205" s="14" t="s">
        <v>1248</v>
      </c>
    </row>
    <row r="206">
      <c r="A206" s="14">
        <v>224.0</v>
      </c>
      <c r="B206">
        <v>1.0</v>
      </c>
      <c r="C206">
        <v>0.0</v>
      </c>
      <c r="D206">
        <v>0.0</v>
      </c>
      <c r="E206">
        <v>0.0</v>
      </c>
      <c r="F206">
        <v>0.0</v>
      </c>
      <c r="G206">
        <v>0.0</v>
      </c>
      <c r="H206" s="14">
        <v>33281.0</v>
      </c>
      <c r="I206" s="14">
        <v>27.0</v>
      </c>
      <c r="J206" s="14">
        <v>6.0</v>
      </c>
      <c r="K206" s="14">
        <v>2.0</v>
      </c>
      <c r="L206" s="14">
        <v>10.0</v>
      </c>
      <c r="M206" s="14">
        <v>3.0</v>
      </c>
      <c r="N206" s="14" t="s">
        <v>437</v>
      </c>
      <c r="O206" s="14">
        <v>0.0</v>
      </c>
      <c r="P206" s="14" t="s">
        <v>491</v>
      </c>
      <c r="R206" t="s">
        <v>491</v>
      </c>
      <c r="S206" t="s">
        <v>72</v>
      </c>
      <c r="T206" s="14">
        <v>1.0</v>
      </c>
      <c r="U206" t="s">
        <v>121</v>
      </c>
      <c r="V206" t="s">
        <v>1249</v>
      </c>
      <c r="W206" t="s">
        <v>123</v>
      </c>
      <c r="X206" s="14">
        <v>3.0</v>
      </c>
      <c r="Y206" s="14" t="s">
        <v>1250</v>
      </c>
      <c r="Z206" s="14" t="s">
        <v>464</v>
      </c>
      <c r="AA206">
        <v>0.0</v>
      </c>
      <c r="AB206">
        <v>0.0</v>
      </c>
      <c r="AC206">
        <v>0.0</v>
      </c>
      <c r="AD206">
        <v>0.0</v>
      </c>
      <c r="AE206">
        <v>0.0</v>
      </c>
      <c r="AF206">
        <v>1.0</v>
      </c>
      <c r="AG206">
        <v>0.0</v>
      </c>
      <c r="AH206">
        <v>0.0</v>
      </c>
      <c r="AI206">
        <v>0.0</v>
      </c>
      <c r="AJ206">
        <v>0.0</v>
      </c>
      <c r="AK206" t="s">
        <v>79</v>
      </c>
      <c r="AL206">
        <v>4.0</v>
      </c>
      <c r="AM206">
        <v>8.0</v>
      </c>
      <c r="AN206" s="14">
        <v>9.0</v>
      </c>
      <c r="AO206" s="14" t="s">
        <v>1251</v>
      </c>
      <c r="AP206" t="s">
        <v>101</v>
      </c>
      <c r="AQ206" s="14">
        <v>7.0</v>
      </c>
      <c r="AR206" s="14" t="s">
        <v>1252</v>
      </c>
    </row>
    <row r="207">
      <c r="A207" s="14">
        <v>225.0</v>
      </c>
      <c r="B207">
        <v>0.0</v>
      </c>
      <c r="C207">
        <v>1.0</v>
      </c>
      <c r="D207">
        <v>1.0</v>
      </c>
      <c r="E207">
        <v>1.0</v>
      </c>
      <c r="F207">
        <v>0.0</v>
      </c>
      <c r="G207">
        <v>0.0</v>
      </c>
      <c r="H207" s="14">
        <v>34191.0</v>
      </c>
      <c r="I207" s="14">
        <v>25.0</v>
      </c>
      <c r="J207" s="14">
        <v>8.0</v>
      </c>
      <c r="K207" s="14">
        <v>2.0</v>
      </c>
      <c r="L207" s="14">
        <v>9.0</v>
      </c>
      <c r="M207" s="14">
        <v>30.0</v>
      </c>
      <c r="N207" s="14" t="s">
        <v>192</v>
      </c>
      <c r="O207" s="14">
        <v>1.0</v>
      </c>
      <c r="P207" s="14" t="s">
        <v>129</v>
      </c>
      <c r="R207" t="s">
        <v>129</v>
      </c>
      <c r="S207" t="s">
        <v>130</v>
      </c>
      <c r="T207" s="14">
        <v>0.0</v>
      </c>
      <c r="Z207" s="14" t="s">
        <v>96</v>
      </c>
      <c r="AA207">
        <v>0.0</v>
      </c>
      <c r="AB207">
        <v>0.0</v>
      </c>
      <c r="AC207">
        <v>0.0</v>
      </c>
      <c r="AD207">
        <v>1.0</v>
      </c>
      <c r="AE207">
        <v>0.0</v>
      </c>
      <c r="AF207">
        <v>1.0</v>
      </c>
      <c r="AG207">
        <v>0.0</v>
      </c>
      <c r="AH207">
        <v>0.0</v>
      </c>
      <c r="AI207">
        <v>0.0</v>
      </c>
      <c r="AJ207">
        <v>0.0</v>
      </c>
      <c r="AK207" t="s">
        <v>97</v>
      </c>
      <c r="AL207">
        <v>6.0</v>
      </c>
      <c r="AM207">
        <v>3.0</v>
      </c>
      <c r="AN207" s="14">
        <v>60.0</v>
      </c>
      <c r="AO207" s="14" t="s">
        <v>1253</v>
      </c>
      <c r="AP207" t="s">
        <v>1254</v>
      </c>
      <c r="AQ207" s="14">
        <v>10.0</v>
      </c>
      <c r="AR207" s="14" t="s">
        <v>1255</v>
      </c>
      <c r="AS207" s="14" t="s">
        <v>1256</v>
      </c>
      <c r="AT207" s="14" t="s">
        <v>1257</v>
      </c>
    </row>
    <row r="208">
      <c r="A208" s="14">
        <v>226.0</v>
      </c>
      <c r="B208">
        <v>1.0</v>
      </c>
      <c r="C208">
        <v>1.0</v>
      </c>
      <c r="D208">
        <v>0.0</v>
      </c>
      <c r="E208">
        <v>0.0</v>
      </c>
      <c r="F208">
        <v>1.0</v>
      </c>
      <c r="G208">
        <v>0.0</v>
      </c>
      <c r="H208" s="14">
        <v>32528.0</v>
      </c>
      <c r="I208" s="14">
        <v>29.0</v>
      </c>
      <c r="J208" s="14">
        <v>6.0</v>
      </c>
      <c r="K208" s="14">
        <v>10.0</v>
      </c>
      <c r="L208" s="14">
        <v>8.0</v>
      </c>
      <c r="M208" s="14">
        <v>12.0</v>
      </c>
      <c r="N208" s="14" t="s">
        <v>87</v>
      </c>
      <c r="O208" s="14">
        <v>1.0</v>
      </c>
      <c r="P208" s="14" t="s">
        <v>71</v>
      </c>
      <c r="R208" t="s">
        <v>71</v>
      </c>
      <c r="S208" t="s">
        <v>90</v>
      </c>
      <c r="T208" s="14">
        <v>1.0</v>
      </c>
      <c r="U208" t="s">
        <v>74</v>
      </c>
      <c r="V208" t="s">
        <v>111</v>
      </c>
      <c r="W208" t="s">
        <v>333</v>
      </c>
      <c r="X208" s="14">
        <v>4.0</v>
      </c>
      <c r="Y208" s="14" t="s">
        <v>292</v>
      </c>
      <c r="Z208" s="14" t="s">
        <v>78</v>
      </c>
      <c r="AA208">
        <v>0.0</v>
      </c>
      <c r="AB208">
        <v>0.0</v>
      </c>
      <c r="AC208">
        <v>1.0</v>
      </c>
      <c r="AD208">
        <v>0.0</v>
      </c>
      <c r="AE208">
        <v>0.0</v>
      </c>
      <c r="AF208">
        <v>0.0</v>
      </c>
      <c r="AG208">
        <v>0.0</v>
      </c>
      <c r="AH208">
        <v>0.0</v>
      </c>
      <c r="AI208">
        <v>0.0</v>
      </c>
      <c r="AJ208">
        <v>0.0</v>
      </c>
      <c r="AK208" t="s">
        <v>1190</v>
      </c>
      <c r="AL208">
        <v>5.0</v>
      </c>
      <c r="AM208">
        <v>2.0</v>
      </c>
      <c r="AN208" s="14">
        <v>6.0</v>
      </c>
      <c r="AO208" s="14" t="s">
        <v>1258</v>
      </c>
      <c r="AP208" t="s">
        <v>1259</v>
      </c>
      <c r="AQ208" s="14">
        <v>8.0</v>
      </c>
      <c r="AR208" s="14" t="s">
        <v>1260</v>
      </c>
      <c r="AT208" s="14" t="s">
        <v>1261</v>
      </c>
    </row>
    <row r="209">
      <c r="A209" s="14">
        <v>228.0</v>
      </c>
      <c r="B209">
        <v>1.0</v>
      </c>
      <c r="C209">
        <v>1.0</v>
      </c>
      <c r="D209">
        <v>0.0</v>
      </c>
      <c r="E209">
        <v>1.0</v>
      </c>
      <c r="F209">
        <v>0.0</v>
      </c>
      <c r="G209">
        <v>0.0</v>
      </c>
      <c r="H209" s="14">
        <v>34165.0</v>
      </c>
      <c r="I209" s="14">
        <v>25.0</v>
      </c>
      <c r="J209" s="14">
        <v>8.0</v>
      </c>
      <c r="K209" s="14">
        <v>45.0</v>
      </c>
      <c r="L209" s="14">
        <v>8.0</v>
      </c>
      <c r="M209" s="14">
        <v>6.0</v>
      </c>
      <c r="N209" s="14" t="s">
        <v>437</v>
      </c>
      <c r="O209" s="14">
        <v>0.0</v>
      </c>
      <c r="P209" s="14" t="s">
        <v>89</v>
      </c>
      <c r="R209" t="s">
        <v>89</v>
      </c>
      <c r="S209" t="s">
        <v>72</v>
      </c>
      <c r="T209" s="14">
        <v>1.0</v>
      </c>
      <c r="U209" t="s">
        <v>35</v>
      </c>
      <c r="V209" t="s">
        <v>111</v>
      </c>
      <c r="W209" t="s">
        <v>228</v>
      </c>
      <c r="X209" s="14">
        <v>1.0</v>
      </c>
      <c r="Y209" s="14" t="s">
        <v>1267</v>
      </c>
      <c r="Z209" s="14" t="s">
        <v>78</v>
      </c>
      <c r="AA209">
        <v>0.0</v>
      </c>
      <c r="AB209">
        <v>0.0</v>
      </c>
      <c r="AC209">
        <v>1.0</v>
      </c>
      <c r="AD209">
        <v>0.0</v>
      </c>
      <c r="AE209">
        <v>0.0</v>
      </c>
      <c r="AF209">
        <v>0.0</v>
      </c>
      <c r="AG209">
        <v>0.0</v>
      </c>
      <c r="AH209">
        <v>0.0</v>
      </c>
      <c r="AI209">
        <v>0.0</v>
      </c>
      <c r="AJ209">
        <v>0.0</v>
      </c>
      <c r="AK209" t="s">
        <v>116</v>
      </c>
      <c r="AL209">
        <v>6.0</v>
      </c>
      <c r="AM209">
        <v>5.0</v>
      </c>
      <c r="AN209" s="14">
        <v>25.0</v>
      </c>
      <c r="AO209" s="14" t="s">
        <v>1268</v>
      </c>
      <c r="AP209" t="s">
        <v>101</v>
      </c>
      <c r="AQ209" s="14">
        <v>10.0</v>
      </c>
      <c r="AR209" s="14" t="s">
        <v>1269</v>
      </c>
      <c r="AS209" s="14" t="s">
        <v>1270</v>
      </c>
    </row>
    <row r="210">
      <c r="A210" s="14">
        <v>229.0</v>
      </c>
      <c r="B210">
        <v>1.0</v>
      </c>
      <c r="C210">
        <v>0.0</v>
      </c>
      <c r="D210">
        <v>0.0</v>
      </c>
      <c r="E210">
        <v>0.0</v>
      </c>
      <c r="F210">
        <v>0.0</v>
      </c>
      <c r="G210">
        <v>0.0</v>
      </c>
      <c r="H210" s="14">
        <v>25799.0</v>
      </c>
      <c r="I210" s="14">
        <v>48.0</v>
      </c>
      <c r="J210" s="14">
        <v>7.0</v>
      </c>
      <c r="K210" s="14">
        <v>60.0</v>
      </c>
      <c r="L210" s="14">
        <v>8.0</v>
      </c>
      <c r="M210" s="14">
        <v>5.0</v>
      </c>
      <c r="N210" s="14" t="s">
        <v>192</v>
      </c>
      <c r="O210" s="14">
        <v>0.0</v>
      </c>
      <c r="P210" s="14" t="s">
        <v>129</v>
      </c>
      <c r="R210" t="s">
        <v>129</v>
      </c>
      <c r="S210" t="s">
        <v>130</v>
      </c>
      <c r="T210" s="14">
        <v>1.0</v>
      </c>
      <c r="U210" t="s">
        <v>1271</v>
      </c>
      <c r="V210" t="s">
        <v>111</v>
      </c>
      <c r="W210" t="s">
        <v>148</v>
      </c>
      <c r="X210" s="14">
        <v>15.0</v>
      </c>
      <c r="Y210" s="14" t="s">
        <v>1272</v>
      </c>
      <c r="Z210" s="14" t="s">
        <v>78</v>
      </c>
      <c r="AA210">
        <v>0.0</v>
      </c>
      <c r="AB210">
        <v>0.0</v>
      </c>
      <c r="AC210">
        <v>1.0</v>
      </c>
      <c r="AD210">
        <v>0.0</v>
      </c>
      <c r="AE210">
        <v>0.0</v>
      </c>
      <c r="AF210">
        <v>0.0</v>
      </c>
      <c r="AG210">
        <v>0.0</v>
      </c>
      <c r="AH210">
        <v>0.0</v>
      </c>
      <c r="AI210">
        <v>0.0</v>
      </c>
      <c r="AJ210">
        <v>0.0</v>
      </c>
      <c r="AK210" t="s">
        <v>97</v>
      </c>
      <c r="AL210">
        <v>15.0</v>
      </c>
      <c r="AM210">
        <v>5.0</v>
      </c>
      <c r="AN210" s="14">
        <v>40.0</v>
      </c>
      <c r="AO210" s="14" t="s">
        <v>1273</v>
      </c>
      <c r="AP210" t="s">
        <v>101</v>
      </c>
      <c r="AQ210" s="14">
        <v>10.0</v>
      </c>
      <c r="AR210" s="14" t="s">
        <v>1274</v>
      </c>
      <c r="AS210" s="14" t="s">
        <v>881</v>
      </c>
      <c r="AT210" s="14" t="s">
        <v>881</v>
      </c>
    </row>
    <row r="211">
      <c r="A211" s="14">
        <v>230.0</v>
      </c>
      <c r="B211">
        <v>0.0</v>
      </c>
      <c r="C211">
        <v>1.0</v>
      </c>
      <c r="D211">
        <v>0.0</v>
      </c>
      <c r="E211">
        <v>0.0</v>
      </c>
      <c r="F211">
        <v>1.0</v>
      </c>
      <c r="G211">
        <v>0.0</v>
      </c>
      <c r="H211" s="14">
        <v>28204.0</v>
      </c>
      <c r="I211" s="14">
        <v>41.0</v>
      </c>
      <c r="J211" s="14">
        <v>7.0</v>
      </c>
      <c r="K211" s="14">
        <v>0.0</v>
      </c>
      <c r="L211" s="14">
        <v>14.0</v>
      </c>
      <c r="M211" s="14">
        <v>12.0</v>
      </c>
      <c r="N211" s="14" t="s">
        <v>167</v>
      </c>
      <c r="O211" s="14">
        <v>1.0</v>
      </c>
      <c r="P211" s="14" t="s">
        <v>89</v>
      </c>
      <c r="R211" t="s">
        <v>89</v>
      </c>
      <c r="S211" t="s">
        <v>130</v>
      </c>
      <c r="T211" s="14">
        <v>1.0</v>
      </c>
      <c r="U211" t="s">
        <v>35</v>
      </c>
      <c r="V211" t="s">
        <v>111</v>
      </c>
      <c r="W211" t="s">
        <v>76</v>
      </c>
      <c r="X211" s="14">
        <v>15.0</v>
      </c>
      <c r="Y211" s="14" t="s">
        <v>1275</v>
      </c>
      <c r="Z211" s="14" t="s">
        <v>78</v>
      </c>
      <c r="AA211">
        <v>0.0</v>
      </c>
      <c r="AB211">
        <v>0.0</v>
      </c>
      <c r="AC211">
        <v>0.0</v>
      </c>
      <c r="AD211">
        <v>0.0</v>
      </c>
      <c r="AE211">
        <v>1.0</v>
      </c>
      <c r="AF211">
        <v>1.0</v>
      </c>
      <c r="AG211">
        <v>1.0</v>
      </c>
      <c r="AH211">
        <v>1.0</v>
      </c>
      <c r="AI211">
        <v>0.0</v>
      </c>
      <c r="AJ211">
        <v>0.0</v>
      </c>
      <c r="AK211" t="s">
        <v>116</v>
      </c>
      <c r="AL211">
        <v>2.0</v>
      </c>
      <c r="AM211">
        <v>3.0</v>
      </c>
      <c r="AN211" s="14">
        <v>4.0</v>
      </c>
      <c r="AO211" s="14" t="s">
        <v>306</v>
      </c>
      <c r="AP211" t="s">
        <v>101</v>
      </c>
      <c r="AQ211" s="14">
        <v>8.0</v>
      </c>
      <c r="AR211" s="14" t="s">
        <v>306</v>
      </c>
      <c r="AS211" s="14" t="s">
        <v>306</v>
      </c>
      <c r="AT211" s="14" t="s">
        <v>306</v>
      </c>
    </row>
    <row r="212">
      <c r="A212" s="14">
        <v>231.0</v>
      </c>
      <c r="B212">
        <v>1.0</v>
      </c>
      <c r="C212">
        <v>1.0</v>
      </c>
      <c r="D212">
        <v>1.0</v>
      </c>
      <c r="E212">
        <v>0.0</v>
      </c>
      <c r="F212">
        <v>1.0</v>
      </c>
      <c r="G212">
        <v>0.0</v>
      </c>
      <c r="H212" s="14">
        <v>34312.0</v>
      </c>
      <c r="I212" s="14">
        <v>24.0</v>
      </c>
      <c r="J212" s="14">
        <v>8.0</v>
      </c>
      <c r="K212" s="14">
        <v>120.0</v>
      </c>
      <c r="L212" s="14">
        <v>15.0</v>
      </c>
      <c r="M212" s="14">
        <v>2.0</v>
      </c>
      <c r="N212" s="14" t="s">
        <v>327</v>
      </c>
      <c r="O212" s="14">
        <v>1.0</v>
      </c>
      <c r="P212" s="14" t="s">
        <v>108</v>
      </c>
      <c r="R212" t="s">
        <v>108</v>
      </c>
      <c r="S212" t="s">
        <v>130</v>
      </c>
      <c r="T212" s="14">
        <v>1.0</v>
      </c>
      <c r="U212" t="s">
        <v>315</v>
      </c>
      <c r="V212" t="s">
        <v>451</v>
      </c>
      <c r="W212" t="s">
        <v>1010</v>
      </c>
      <c r="X212" s="14">
        <v>0.0</v>
      </c>
      <c r="Y212" s="14" t="s">
        <v>1276</v>
      </c>
      <c r="Z212" s="14" t="s">
        <v>78</v>
      </c>
      <c r="AA212">
        <v>0.0</v>
      </c>
      <c r="AB212">
        <v>0.0</v>
      </c>
      <c r="AC212">
        <v>0.0</v>
      </c>
      <c r="AD212">
        <v>1.0</v>
      </c>
      <c r="AE212">
        <v>0.0</v>
      </c>
      <c r="AF212">
        <v>0.0</v>
      </c>
      <c r="AG212">
        <v>0.0</v>
      </c>
      <c r="AH212">
        <v>0.0</v>
      </c>
      <c r="AI212">
        <v>0.0</v>
      </c>
      <c r="AJ212">
        <v>0.0</v>
      </c>
      <c r="AK212" t="s">
        <v>237</v>
      </c>
      <c r="AL212">
        <v>6.0</v>
      </c>
      <c r="AM212">
        <v>4.0</v>
      </c>
      <c r="AN212" s="14">
        <v>100.0</v>
      </c>
      <c r="AO212" s="14" t="s">
        <v>1277</v>
      </c>
      <c r="AP212" t="s">
        <v>101</v>
      </c>
      <c r="AQ212" s="14">
        <v>10.0</v>
      </c>
      <c r="AR212" s="14" t="s">
        <v>1278</v>
      </c>
      <c r="AS212" s="14" t="s">
        <v>1279</v>
      </c>
      <c r="AT212" s="14" t="s">
        <v>1280</v>
      </c>
    </row>
    <row r="213">
      <c r="A213" s="14">
        <v>232.0</v>
      </c>
      <c r="B213">
        <v>0.0</v>
      </c>
      <c r="C213">
        <v>1.0</v>
      </c>
      <c r="D213">
        <v>0.0</v>
      </c>
      <c r="E213">
        <v>0.0</v>
      </c>
      <c r="F213">
        <v>1.0</v>
      </c>
      <c r="G213">
        <v>0.0</v>
      </c>
      <c r="H213" s="14">
        <v>33022.0</v>
      </c>
      <c r="I213" s="14">
        <v>28.0</v>
      </c>
      <c r="J213" s="14">
        <v>7.0</v>
      </c>
      <c r="K213" s="14">
        <v>40.0</v>
      </c>
      <c r="L213" s="14">
        <v>14.0</v>
      </c>
      <c r="M213" s="14">
        <v>4.0</v>
      </c>
      <c r="N213" s="14" t="s">
        <v>134</v>
      </c>
      <c r="O213" s="14">
        <v>0.0</v>
      </c>
      <c r="P213" s="14" t="s">
        <v>108</v>
      </c>
      <c r="R213" t="s">
        <v>108</v>
      </c>
      <c r="S213" t="s">
        <v>135</v>
      </c>
      <c r="T213" s="14">
        <v>1.0</v>
      </c>
      <c r="U213" t="s">
        <v>803</v>
      </c>
      <c r="V213" t="s">
        <v>485</v>
      </c>
      <c r="W213" t="s">
        <v>123</v>
      </c>
      <c r="X213" s="14">
        <v>6.0</v>
      </c>
      <c r="Y213" s="14" t="s">
        <v>1281</v>
      </c>
      <c r="Z213" s="14" t="s">
        <v>78</v>
      </c>
      <c r="AA213">
        <v>0.0</v>
      </c>
      <c r="AB213">
        <v>1.0</v>
      </c>
      <c r="AC213">
        <v>0.0</v>
      </c>
      <c r="AD213">
        <v>0.0</v>
      </c>
      <c r="AE213">
        <v>0.0</v>
      </c>
      <c r="AF213">
        <v>0.0</v>
      </c>
      <c r="AG213">
        <v>0.0</v>
      </c>
      <c r="AH213">
        <v>0.0</v>
      </c>
      <c r="AI213">
        <v>0.0</v>
      </c>
      <c r="AJ213">
        <v>0.0</v>
      </c>
      <c r="AK213" t="s">
        <v>79</v>
      </c>
      <c r="AL213">
        <v>6.0</v>
      </c>
      <c r="AM213">
        <v>2.0</v>
      </c>
      <c r="AN213" s="14">
        <v>100.0</v>
      </c>
      <c r="AO213" s="14" t="s">
        <v>1282</v>
      </c>
      <c r="AP213" t="s">
        <v>84</v>
      </c>
      <c r="AQ213" s="14">
        <v>10.0</v>
      </c>
      <c r="AR213" s="14" t="s">
        <v>1283</v>
      </c>
      <c r="AS213" s="14" t="s">
        <v>1284</v>
      </c>
      <c r="AT213" s="14" t="s">
        <v>1285</v>
      </c>
    </row>
    <row r="214">
      <c r="A214" s="14">
        <v>233.0</v>
      </c>
      <c r="B214">
        <v>1.0</v>
      </c>
      <c r="C214">
        <v>1.0</v>
      </c>
      <c r="D214">
        <v>0.0</v>
      </c>
      <c r="E214">
        <v>0.0</v>
      </c>
      <c r="F214">
        <v>1.0</v>
      </c>
      <c r="G214">
        <v>0.0</v>
      </c>
      <c r="H214" s="14">
        <v>31533.0</v>
      </c>
      <c r="I214" s="14">
        <v>32.0</v>
      </c>
      <c r="J214" s="14">
        <v>6.0</v>
      </c>
      <c r="K214" s="14">
        <v>35.0</v>
      </c>
      <c r="L214" s="14">
        <v>9.0</v>
      </c>
      <c r="M214" s="14">
        <v>20.0</v>
      </c>
      <c r="N214" s="14" t="s">
        <v>291</v>
      </c>
      <c r="O214" s="14">
        <v>1.0</v>
      </c>
      <c r="P214" s="14" t="s">
        <v>71</v>
      </c>
      <c r="R214" t="s">
        <v>71</v>
      </c>
      <c r="S214" t="s">
        <v>130</v>
      </c>
      <c r="T214" s="14">
        <v>1.0</v>
      </c>
      <c r="U214" t="s">
        <v>515</v>
      </c>
      <c r="V214" t="s">
        <v>75</v>
      </c>
      <c r="W214" t="s">
        <v>123</v>
      </c>
      <c r="X214" s="14">
        <v>5.0</v>
      </c>
      <c r="Y214" s="14" t="s">
        <v>1286</v>
      </c>
      <c r="Z214" s="14" t="s">
        <v>114</v>
      </c>
      <c r="AA214">
        <v>0.0</v>
      </c>
      <c r="AB214">
        <v>0.0</v>
      </c>
      <c r="AC214">
        <v>0.0</v>
      </c>
      <c r="AD214">
        <v>0.0</v>
      </c>
      <c r="AE214">
        <v>0.0</v>
      </c>
      <c r="AF214">
        <v>1.0</v>
      </c>
      <c r="AG214">
        <v>0.0</v>
      </c>
      <c r="AH214">
        <v>0.0</v>
      </c>
      <c r="AI214">
        <v>0.0</v>
      </c>
      <c r="AJ214">
        <v>0.0</v>
      </c>
      <c r="AK214" t="s">
        <v>97</v>
      </c>
      <c r="AL214">
        <v>25.0</v>
      </c>
      <c r="AM214">
        <v>30.0</v>
      </c>
      <c r="AN214" s="14">
        <v>10.0</v>
      </c>
      <c r="AO214" s="14" t="s">
        <v>1287</v>
      </c>
      <c r="AP214" t="s">
        <v>1288</v>
      </c>
      <c r="AQ214" s="14">
        <v>10.0</v>
      </c>
      <c r="AR214" s="14" t="s">
        <v>1289</v>
      </c>
      <c r="AS214" s="14" t="s">
        <v>1290</v>
      </c>
      <c r="AT214" s="14" t="s">
        <v>1291</v>
      </c>
    </row>
    <row r="215">
      <c r="A215" s="14">
        <v>234.0</v>
      </c>
      <c r="B215">
        <v>0.0</v>
      </c>
      <c r="C215">
        <v>1.0</v>
      </c>
      <c r="D215">
        <v>0.0</v>
      </c>
      <c r="E215">
        <v>0.0</v>
      </c>
      <c r="F215">
        <v>1.0</v>
      </c>
      <c r="G215">
        <v>0.0</v>
      </c>
      <c r="H215" s="14">
        <v>28969.0</v>
      </c>
      <c r="I215" s="14">
        <v>39.0</v>
      </c>
      <c r="J215" s="14">
        <v>6.0</v>
      </c>
      <c r="K215" s="14">
        <v>40.0</v>
      </c>
      <c r="L215" s="14">
        <v>10.0</v>
      </c>
      <c r="M215" s="14">
        <v>10.0</v>
      </c>
      <c r="N215" s="14" t="s">
        <v>291</v>
      </c>
      <c r="O215" s="14">
        <v>1.0</v>
      </c>
      <c r="P215" s="14" t="s">
        <v>89</v>
      </c>
      <c r="R215" t="s">
        <v>89</v>
      </c>
      <c r="S215" t="s">
        <v>130</v>
      </c>
      <c r="T215" s="14">
        <v>1.0</v>
      </c>
      <c r="U215" t="s">
        <v>206</v>
      </c>
      <c r="V215" t="s">
        <v>75</v>
      </c>
      <c r="W215" t="s">
        <v>1010</v>
      </c>
      <c r="X215" s="14">
        <v>6.0</v>
      </c>
      <c r="Y215" s="14" t="s">
        <v>224</v>
      </c>
      <c r="Z215" s="14" t="s">
        <v>96</v>
      </c>
      <c r="AA215">
        <v>0.0</v>
      </c>
      <c r="AB215">
        <v>0.0</v>
      </c>
      <c r="AC215">
        <v>0.0</v>
      </c>
      <c r="AD215">
        <v>0.0</v>
      </c>
      <c r="AE215">
        <v>0.0</v>
      </c>
      <c r="AF215">
        <v>1.0</v>
      </c>
      <c r="AG215">
        <v>0.0</v>
      </c>
      <c r="AH215">
        <v>0.0</v>
      </c>
      <c r="AI215">
        <v>0.0</v>
      </c>
      <c r="AJ215">
        <v>0.0</v>
      </c>
      <c r="AK215" t="s">
        <v>79</v>
      </c>
      <c r="AL215">
        <v>12.0</v>
      </c>
      <c r="AM215">
        <v>12.0</v>
      </c>
      <c r="AN215" s="14">
        <v>4.0</v>
      </c>
      <c r="AO215" s="14" t="s">
        <v>1292</v>
      </c>
      <c r="AP215" t="s">
        <v>101</v>
      </c>
      <c r="AQ215" s="14">
        <v>9.0</v>
      </c>
      <c r="AR215" s="14" t="s">
        <v>1293</v>
      </c>
    </row>
    <row r="216">
      <c r="A216" s="14">
        <v>235.0</v>
      </c>
      <c r="B216">
        <v>0.0</v>
      </c>
      <c r="C216">
        <v>1.0</v>
      </c>
      <c r="D216">
        <v>0.0</v>
      </c>
      <c r="E216">
        <v>0.0</v>
      </c>
      <c r="F216">
        <v>0.0</v>
      </c>
      <c r="G216">
        <v>0.0</v>
      </c>
      <c r="H216" s="14">
        <v>31755.0</v>
      </c>
      <c r="I216" s="14">
        <v>31.0</v>
      </c>
      <c r="J216" s="14">
        <v>7.0</v>
      </c>
      <c r="K216" s="14">
        <v>60.0</v>
      </c>
      <c r="L216" s="14">
        <v>10.0</v>
      </c>
      <c r="M216" s="14">
        <v>5.0</v>
      </c>
      <c r="N216" s="14" t="s">
        <v>167</v>
      </c>
      <c r="O216" s="14">
        <v>1.0</v>
      </c>
      <c r="P216" s="14" t="s">
        <v>129</v>
      </c>
      <c r="R216" t="s">
        <v>129</v>
      </c>
      <c r="S216" t="s">
        <v>130</v>
      </c>
      <c r="T216" s="14">
        <v>1.0</v>
      </c>
      <c r="U216" t="s">
        <v>36</v>
      </c>
      <c r="V216" t="s">
        <v>111</v>
      </c>
      <c r="W216" t="s">
        <v>684</v>
      </c>
      <c r="X216" s="14">
        <v>9.0</v>
      </c>
      <c r="Y216" s="14" t="s">
        <v>1294</v>
      </c>
      <c r="Z216" s="14" t="s">
        <v>78</v>
      </c>
      <c r="AA216">
        <v>0.0</v>
      </c>
      <c r="AB216">
        <v>0.0</v>
      </c>
      <c r="AC216">
        <v>0.0</v>
      </c>
      <c r="AD216">
        <v>0.0</v>
      </c>
      <c r="AE216">
        <v>0.0</v>
      </c>
      <c r="AF216">
        <v>1.0</v>
      </c>
      <c r="AG216">
        <v>0.0</v>
      </c>
      <c r="AH216">
        <v>0.0</v>
      </c>
      <c r="AI216">
        <v>0.0</v>
      </c>
      <c r="AJ216">
        <v>0.0</v>
      </c>
      <c r="AK216" t="s">
        <v>97</v>
      </c>
      <c r="AL216">
        <v>5.0</v>
      </c>
      <c r="AM216">
        <v>20.0</v>
      </c>
      <c r="AN216" s="14">
        <v>20.0</v>
      </c>
      <c r="AO216" s="14" t="s">
        <v>1295</v>
      </c>
      <c r="AP216" t="s">
        <v>101</v>
      </c>
      <c r="AQ216" s="14">
        <v>9.0</v>
      </c>
      <c r="AR216" s="14" t="s">
        <v>1296</v>
      </c>
      <c r="AS216" s="14" t="s">
        <v>1297</v>
      </c>
    </row>
    <row r="217">
      <c r="A217" s="14">
        <v>236.0</v>
      </c>
      <c r="B217">
        <v>1.0</v>
      </c>
      <c r="C217">
        <v>0.0</v>
      </c>
      <c r="D217">
        <v>0.0</v>
      </c>
      <c r="E217">
        <v>1.0</v>
      </c>
      <c r="F217">
        <v>1.0</v>
      </c>
      <c r="G217">
        <v>0.0</v>
      </c>
      <c r="H217" s="14">
        <v>28126.0</v>
      </c>
      <c r="I217" s="14">
        <v>41.0</v>
      </c>
      <c r="J217" s="14">
        <v>6.0</v>
      </c>
      <c r="K217" s="14">
        <v>40.0</v>
      </c>
      <c r="L217" s="14">
        <v>4.0</v>
      </c>
      <c r="M217" s="14">
        <v>5.0</v>
      </c>
      <c r="N217" s="14" t="s">
        <v>87</v>
      </c>
      <c r="O217" s="14">
        <v>1.0</v>
      </c>
      <c r="P217" s="14" t="s">
        <v>108</v>
      </c>
      <c r="R217" t="s">
        <v>108</v>
      </c>
      <c r="S217" t="s">
        <v>1298</v>
      </c>
      <c r="T217" s="14">
        <v>1.0</v>
      </c>
      <c r="U217" t="s">
        <v>74</v>
      </c>
      <c r="V217" t="s">
        <v>75</v>
      </c>
      <c r="W217" t="s">
        <v>1299</v>
      </c>
      <c r="X217" s="14">
        <v>20.0</v>
      </c>
      <c r="Y217" s="14" t="s">
        <v>1300</v>
      </c>
      <c r="Z217" s="14" t="s">
        <v>78</v>
      </c>
      <c r="AA217">
        <v>1.0</v>
      </c>
      <c r="AB217">
        <v>0.0</v>
      </c>
      <c r="AC217">
        <v>0.0</v>
      </c>
      <c r="AD217">
        <v>0.0</v>
      </c>
      <c r="AE217">
        <v>1.0</v>
      </c>
      <c r="AF217">
        <v>0.0</v>
      </c>
      <c r="AG217">
        <v>0.0</v>
      </c>
      <c r="AH217">
        <v>0.0</v>
      </c>
      <c r="AI217">
        <v>0.0</v>
      </c>
      <c r="AJ217">
        <v>1.0</v>
      </c>
      <c r="AK217" t="s">
        <v>97</v>
      </c>
      <c r="AL217">
        <v>6.0</v>
      </c>
      <c r="AM217">
        <v>4.0</v>
      </c>
      <c r="AN217" s="14">
        <v>150.0</v>
      </c>
      <c r="AO217" s="14" t="s">
        <v>1302</v>
      </c>
      <c r="AP217" t="s">
        <v>101</v>
      </c>
      <c r="AQ217" s="14">
        <v>10.0</v>
      </c>
      <c r="AR217" s="14" t="s">
        <v>1303</v>
      </c>
      <c r="AS217" s="14" t="s">
        <v>1304</v>
      </c>
    </row>
    <row r="218">
      <c r="A218" s="14">
        <v>237.0</v>
      </c>
      <c r="B218">
        <v>1.0</v>
      </c>
      <c r="C218">
        <v>0.0</v>
      </c>
      <c r="D218">
        <v>0.0</v>
      </c>
      <c r="E218">
        <v>0.0</v>
      </c>
      <c r="F218">
        <v>0.0</v>
      </c>
      <c r="G218">
        <v>0.0</v>
      </c>
      <c r="H218" s="14">
        <v>25050.0</v>
      </c>
      <c r="I218" s="14">
        <v>50.0</v>
      </c>
      <c r="J218" s="14">
        <v>8.0</v>
      </c>
      <c r="K218" s="14">
        <v>0.0</v>
      </c>
      <c r="L218" s="14">
        <v>10.0</v>
      </c>
      <c r="M218" s="14">
        <v>12.0</v>
      </c>
      <c r="N218" s="14" t="s">
        <v>437</v>
      </c>
      <c r="O218" s="14">
        <v>0.0</v>
      </c>
      <c r="P218" s="14" t="s">
        <v>89</v>
      </c>
      <c r="R218" t="s">
        <v>89</v>
      </c>
      <c r="S218" t="s">
        <v>135</v>
      </c>
      <c r="T218" s="14">
        <v>1.0</v>
      </c>
      <c r="U218" t="s">
        <v>213</v>
      </c>
      <c r="V218" t="s">
        <v>111</v>
      </c>
      <c r="W218" t="s">
        <v>123</v>
      </c>
      <c r="X218" s="14">
        <v>1.0</v>
      </c>
      <c r="Y218" s="14" t="s">
        <v>1305</v>
      </c>
      <c r="Z218" s="14" t="s">
        <v>114</v>
      </c>
      <c r="AA218">
        <v>0.0</v>
      </c>
      <c r="AB218">
        <v>0.0</v>
      </c>
      <c r="AC218">
        <v>1.0</v>
      </c>
      <c r="AD218">
        <v>0.0</v>
      </c>
      <c r="AE218">
        <v>0.0</v>
      </c>
      <c r="AF218">
        <v>0.0</v>
      </c>
      <c r="AG218">
        <v>0.0</v>
      </c>
      <c r="AH218">
        <v>0.0</v>
      </c>
      <c r="AI218">
        <v>0.0</v>
      </c>
      <c r="AJ218">
        <v>0.0</v>
      </c>
      <c r="AK218" t="s">
        <v>237</v>
      </c>
      <c r="AL218">
        <v>20.0</v>
      </c>
      <c r="AM218">
        <v>10.0</v>
      </c>
      <c r="AN218" s="14">
        <v>40.0</v>
      </c>
      <c r="AO218" s="14" t="s">
        <v>1306</v>
      </c>
      <c r="AP218" t="s">
        <v>101</v>
      </c>
      <c r="AQ218" s="14">
        <v>9.0</v>
      </c>
      <c r="AR218" s="14" t="s">
        <v>1307</v>
      </c>
      <c r="AT218" s="14" t="s">
        <v>1308</v>
      </c>
    </row>
    <row r="219">
      <c r="A219" s="14">
        <v>238.0</v>
      </c>
      <c r="B219">
        <v>1.0</v>
      </c>
      <c r="C219">
        <v>0.0</v>
      </c>
      <c r="D219">
        <v>0.0</v>
      </c>
      <c r="E219">
        <v>0.0</v>
      </c>
      <c r="F219">
        <v>0.0</v>
      </c>
      <c r="G219">
        <v>0.0</v>
      </c>
      <c r="H219" s="14">
        <v>33695.0</v>
      </c>
      <c r="I219" s="14">
        <v>26.0</v>
      </c>
      <c r="J219" s="14">
        <v>8.0</v>
      </c>
      <c r="K219" s="14">
        <v>80.0</v>
      </c>
      <c r="L219" s="14">
        <v>8.0</v>
      </c>
      <c r="M219" s="14">
        <v>15.0</v>
      </c>
      <c r="N219" s="14" t="s">
        <v>128</v>
      </c>
      <c r="O219" s="14">
        <v>0.0</v>
      </c>
      <c r="P219" s="14" t="s">
        <v>205</v>
      </c>
      <c r="R219" t="s">
        <v>205</v>
      </c>
      <c r="S219" t="s">
        <v>72</v>
      </c>
      <c r="T219" s="14">
        <v>0.0</v>
      </c>
      <c r="Z219" s="14" t="s">
        <v>78</v>
      </c>
      <c r="AA219">
        <v>0.0</v>
      </c>
      <c r="AB219">
        <v>0.0</v>
      </c>
      <c r="AC219">
        <v>1.0</v>
      </c>
      <c r="AD219">
        <v>0.0</v>
      </c>
      <c r="AE219">
        <v>1.0</v>
      </c>
      <c r="AF219">
        <v>0.0</v>
      </c>
      <c r="AG219">
        <v>0.0</v>
      </c>
      <c r="AH219">
        <v>0.0</v>
      </c>
      <c r="AI219">
        <v>0.0</v>
      </c>
      <c r="AJ219">
        <v>0.0</v>
      </c>
      <c r="AK219" t="s">
        <v>97</v>
      </c>
      <c r="AL219">
        <v>15.0</v>
      </c>
      <c r="AM219">
        <v>5.0</v>
      </c>
      <c r="AN219" s="14">
        <v>20.0</v>
      </c>
      <c r="AO219" s="14" t="s">
        <v>1309</v>
      </c>
      <c r="AP219" t="s">
        <v>84</v>
      </c>
      <c r="AQ219" s="14">
        <v>10.0</v>
      </c>
      <c r="AR219" s="14" t="s">
        <v>1310</v>
      </c>
      <c r="AS219" s="14" t="s">
        <v>1311</v>
      </c>
    </row>
    <row r="220">
      <c r="A220" s="14">
        <v>239.0</v>
      </c>
      <c r="B220">
        <v>1.0</v>
      </c>
      <c r="C220">
        <v>0.0</v>
      </c>
      <c r="D220">
        <v>0.0</v>
      </c>
      <c r="E220">
        <v>0.0</v>
      </c>
      <c r="F220">
        <v>0.0</v>
      </c>
      <c r="G220">
        <v>0.0</v>
      </c>
      <c r="H220" s="14">
        <v>32523.0</v>
      </c>
      <c r="I220" s="14">
        <v>29.0</v>
      </c>
      <c r="J220" s="14">
        <v>8.0</v>
      </c>
      <c r="K220" s="14">
        <v>10.0</v>
      </c>
      <c r="L220" s="14">
        <v>10.0</v>
      </c>
      <c r="M220" s="14">
        <v>8.0</v>
      </c>
      <c r="N220" s="14" t="s">
        <v>134</v>
      </c>
      <c r="O220" s="14">
        <v>0.0</v>
      </c>
      <c r="P220" s="14" t="s">
        <v>108</v>
      </c>
      <c r="R220" t="s">
        <v>108</v>
      </c>
      <c r="S220" t="s">
        <v>130</v>
      </c>
      <c r="T220" s="14">
        <v>1.0</v>
      </c>
      <c r="U220" t="s">
        <v>213</v>
      </c>
      <c r="V220" t="s">
        <v>111</v>
      </c>
      <c r="W220" t="s">
        <v>333</v>
      </c>
      <c r="X220" s="14">
        <v>3.0</v>
      </c>
      <c r="Z220" s="14" t="s">
        <v>78</v>
      </c>
      <c r="AA220">
        <v>1.0</v>
      </c>
      <c r="AB220">
        <v>0.0</v>
      </c>
      <c r="AC220">
        <v>1.0</v>
      </c>
      <c r="AD220">
        <v>0.0</v>
      </c>
      <c r="AE220">
        <v>0.0</v>
      </c>
      <c r="AF220">
        <v>0.0</v>
      </c>
      <c r="AG220">
        <v>0.0</v>
      </c>
      <c r="AH220">
        <v>0.0</v>
      </c>
      <c r="AI220">
        <v>0.0</v>
      </c>
      <c r="AJ220">
        <v>0.0</v>
      </c>
      <c r="AK220" t="s">
        <v>97</v>
      </c>
      <c r="AL220">
        <v>6.0</v>
      </c>
      <c r="AM220">
        <v>5.0</v>
      </c>
      <c r="AN220" s="14">
        <v>12.0</v>
      </c>
      <c r="AO220" s="14" t="s">
        <v>1312</v>
      </c>
      <c r="AP220" t="s">
        <v>84</v>
      </c>
      <c r="AQ220" s="14">
        <v>10.0</v>
      </c>
      <c r="AR220" s="14" t="s">
        <v>1313</v>
      </c>
      <c r="AS220" s="14" t="s">
        <v>1314</v>
      </c>
      <c r="AT220" s="14" t="s">
        <v>1315</v>
      </c>
    </row>
    <row r="221">
      <c r="A221" s="14">
        <v>240.0</v>
      </c>
      <c r="B221">
        <v>1.0</v>
      </c>
      <c r="C221">
        <v>0.0</v>
      </c>
      <c r="D221">
        <v>0.0</v>
      </c>
      <c r="E221">
        <v>0.0</v>
      </c>
      <c r="F221">
        <v>1.0</v>
      </c>
      <c r="G221">
        <v>0.0</v>
      </c>
      <c r="H221" s="14">
        <v>27368.0</v>
      </c>
      <c r="I221" s="14">
        <v>43.0</v>
      </c>
      <c r="J221" s="14">
        <v>7.0</v>
      </c>
      <c r="K221" s="14">
        <v>150.0</v>
      </c>
      <c r="L221" s="14">
        <v>12.0</v>
      </c>
      <c r="M221" s="14">
        <v>24.0</v>
      </c>
      <c r="N221" s="14" t="s">
        <v>106</v>
      </c>
      <c r="O221" s="14">
        <v>0.0</v>
      </c>
      <c r="P221" s="14" t="s">
        <v>89</v>
      </c>
      <c r="R221" t="s">
        <v>89</v>
      </c>
      <c r="S221" t="s">
        <v>130</v>
      </c>
      <c r="T221" s="14">
        <v>1.0</v>
      </c>
      <c r="U221" t="s">
        <v>315</v>
      </c>
      <c r="V221" t="s">
        <v>111</v>
      </c>
      <c r="W221" t="s">
        <v>112</v>
      </c>
      <c r="X221" s="14">
        <v>23.0</v>
      </c>
      <c r="Y221" s="14" t="s">
        <v>1316</v>
      </c>
      <c r="Z221" s="14" t="s">
        <v>464</v>
      </c>
      <c r="AA221">
        <v>0.0</v>
      </c>
      <c r="AB221">
        <v>0.0</v>
      </c>
      <c r="AC221">
        <v>1.0</v>
      </c>
      <c r="AD221">
        <v>0.0</v>
      </c>
      <c r="AE221">
        <v>0.0</v>
      </c>
      <c r="AF221">
        <v>0.0</v>
      </c>
      <c r="AG221">
        <v>0.0</v>
      </c>
      <c r="AH221">
        <v>0.0</v>
      </c>
      <c r="AI221">
        <v>0.0</v>
      </c>
      <c r="AJ221">
        <v>0.0</v>
      </c>
      <c r="AK221" t="s">
        <v>116</v>
      </c>
      <c r="AL221">
        <v>2.0</v>
      </c>
      <c r="AM221">
        <v>2.0</v>
      </c>
      <c r="AN221" s="14">
        <v>5.0</v>
      </c>
      <c r="AO221" s="14" t="s">
        <v>1317</v>
      </c>
      <c r="AP221" t="s">
        <v>1318</v>
      </c>
      <c r="AQ221" s="14">
        <v>10.0</v>
      </c>
      <c r="AR221" s="14" t="s">
        <v>1319</v>
      </c>
      <c r="AS221" s="14" t="s">
        <v>1320</v>
      </c>
      <c r="AT221" s="14" t="s">
        <v>1321</v>
      </c>
    </row>
    <row r="222">
      <c r="A222" s="14">
        <v>242.0</v>
      </c>
      <c r="B222">
        <v>0.0</v>
      </c>
      <c r="C222">
        <v>1.0</v>
      </c>
      <c r="D222">
        <v>0.0</v>
      </c>
      <c r="E222">
        <v>0.0</v>
      </c>
      <c r="F222">
        <v>0.0</v>
      </c>
      <c r="G222">
        <v>0.0</v>
      </c>
      <c r="H222" s="14">
        <v>25259.0</v>
      </c>
      <c r="I222" s="14">
        <v>49.0</v>
      </c>
      <c r="J222" s="14">
        <v>8.0</v>
      </c>
      <c r="K222" s="14">
        <v>0.0</v>
      </c>
      <c r="L222" s="14">
        <v>12.0</v>
      </c>
      <c r="M222" s="14">
        <v>15.0</v>
      </c>
      <c r="N222" s="14" t="s">
        <v>70</v>
      </c>
      <c r="O222" s="14">
        <v>0.0</v>
      </c>
      <c r="P222" s="14" t="s">
        <v>129</v>
      </c>
      <c r="R222" t="s">
        <v>129</v>
      </c>
      <c r="S222" t="s">
        <v>1327</v>
      </c>
      <c r="T222" s="14">
        <v>1.0</v>
      </c>
      <c r="U222" t="s">
        <v>631</v>
      </c>
      <c r="V222" t="s">
        <v>1328</v>
      </c>
      <c r="W222" t="s">
        <v>123</v>
      </c>
      <c r="X222" s="14">
        <v>20.0</v>
      </c>
      <c r="Y222" s="14" t="s">
        <v>1329</v>
      </c>
      <c r="Z222" s="14" t="s">
        <v>78</v>
      </c>
      <c r="AA222">
        <v>0.0</v>
      </c>
      <c r="AB222">
        <v>0.0</v>
      </c>
      <c r="AC222">
        <v>1.0</v>
      </c>
      <c r="AD222">
        <v>1.0</v>
      </c>
      <c r="AE222">
        <v>0.0</v>
      </c>
      <c r="AF222">
        <v>0.0</v>
      </c>
      <c r="AG222">
        <v>0.0</v>
      </c>
      <c r="AH222">
        <v>0.0</v>
      </c>
      <c r="AI222">
        <v>0.0</v>
      </c>
      <c r="AJ222">
        <v>0.0</v>
      </c>
      <c r="AK222" t="s">
        <v>97</v>
      </c>
      <c r="AL222">
        <v>6.0</v>
      </c>
      <c r="AM222">
        <v>6.0</v>
      </c>
      <c r="AN222" s="14">
        <v>8.0</v>
      </c>
      <c r="AO222" s="14" t="s">
        <v>1330</v>
      </c>
      <c r="AP222" t="s">
        <v>84</v>
      </c>
      <c r="AQ222" s="14">
        <v>8.0</v>
      </c>
      <c r="AR222" s="14" t="s">
        <v>1331</v>
      </c>
      <c r="AS222" s="14" t="s">
        <v>1332</v>
      </c>
      <c r="AT222" s="14" t="s">
        <v>1333</v>
      </c>
    </row>
    <row r="223">
      <c r="A223" s="14">
        <v>243.0</v>
      </c>
      <c r="B223">
        <v>0.0</v>
      </c>
      <c r="C223">
        <v>0.0</v>
      </c>
      <c r="D223">
        <v>1.0</v>
      </c>
      <c r="E223">
        <v>0.0</v>
      </c>
      <c r="F223">
        <v>0.0</v>
      </c>
      <c r="G223">
        <v>0.0</v>
      </c>
      <c r="H223" s="14">
        <v>34537.0</v>
      </c>
      <c r="I223" s="14">
        <v>24.0</v>
      </c>
      <c r="J223" s="14">
        <v>7.0</v>
      </c>
      <c r="K223" s="14">
        <v>40.0</v>
      </c>
      <c r="L223" s="14">
        <v>9.0</v>
      </c>
      <c r="M223" s="14">
        <v>4.0</v>
      </c>
      <c r="N223" s="14" t="s">
        <v>192</v>
      </c>
      <c r="O223" s="14">
        <v>1.0</v>
      </c>
      <c r="P223" s="14" t="s">
        <v>89</v>
      </c>
      <c r="R223" t="s">
        <v>89</v>
      </c>
      <c r="S223" t="s">
        <v>72</v>
      </c>
      <c r="T223" s="14">
        <v>1.0</v>
      </c>
      <c r="U223" t="s">
        <v>121</v>
      </c>
      <c r="V223" t="s">
        <v>1334</v>
      </c>
      <c r="W223" t="s">
        <v>322</v>
      </c>
      <c r="X223" s="14">
        <v>1.0</v>
      </c>
      <c r="Y223" s="14" t="s">
        <v>1335</v>
      </c>
      <c r="Z223" s="14" t="s">
        <v>464</v>
      </c>
      <c r="AA223">
        <v>0.0</v>
      </c>
      <c r="AB223">
        <v>0.0</v>
      </c>
      <c r="AC223">
        <v>1.0</v>
      </c>
      <c r="AD223">
        <v>1.0</v>
      </c>
      <c r="AE223">
        <v>0.0</v>
      </c>
      <c r="AF223">
        <v>0.0</v>
      </c>
      <c r="AG223">
        <v>0.0</v>
      </c>
      <c r="AH223">
        <v>0.0</v>
      </c>
      <c r="AI223">
        <v>0.0</v>
      </c>
      <c r="AJ223">
        <v>0.0</v>
      </c>
      <c r="AK223" t="s">
        <v>97</v>
      </c>
      <c r="AL223">
        <v>20.0</v>
      </c>
      <c r="AM223">
        <v>5.0</v>
      </c>
      <c r="AN223" s="14">
        <v>5.0</v>
      </c>
      <c r="AO223" s="14" t="s">
        <v>1336</v>
      </c>
      <c r="AP223" t="s">
        <v>84</v>
      </c>
      <c r="AQ223" s="14">
        <v>10.0</v>
      </c>
      <c r="AR223" s="14" t="s">
        <v>1337</v>
      </c>
      <c r="AS223" s="14" t="s">
        <v>1338</v>
      </c>
      <c r="AT223" s="14" t="s">
        <v>1339</v>
      </c>
    </row>
    <row r="224">
      <c r="A224" s="14">
        <v>244.0</v>
      </c>
      <c r="B224">
        <v>1.0</v>
      </c>
      <c r="C224">
        <v>0.0</v>
      </c>
      <c r="D224">
        <v>1.0</v>
      </c>
      <c r="E224">
        <v>0.0</v>
      </c>
      <c r="F224">
        <v>1.0</v>
      </c>
      <c r="G224">
        <v>0.0</v>
      </c>
      <c r="H224" s="14">
        <v>25710.0</v>
      </c>
      <c r="I224" s="14">
        <v>48.0</v>
      </c>
      <c r="J224" s="14">
        <v>5.0</v>
      </c>
      <c r="K224" s="14">
        <v>3.0</v>
      </c>
      <c r="L224" s="14">
        <v>9.0</v>
      </c>
      <c r="M224" s="14">
        <v>12.0</v>
      </c>
      <c r="N224" s="14" t="s">
        <v>327</v>
      </c>
      <c r="O224" s="14">
        <v>0.0</v>
      </c>
      <c r="P224" s="14" t="s">
        <v>89</v>
      </c>
      <c r="R224" t="s">
        <v>89</v>
      </c>
      <c r="S224" t="s">
        <v>130</v>
      </c>
      <c r="T224" s="14">
        <v>1.0</v>
      </c>
      <c r="U224" t="s">
        <v>195</v>
      </c>
      <c r="V224" t="s">
        <v>173</v>
      </c>
      <c r="W224" t="s">
        <v>469</v>
      </c>
      <c r="X224" s="14">
        <v>20.0</v>
      </c>
      <c r="Y224" s="14" t="s">
        <v>1340</v>
      </c>
      <c r="Z224" s="14" t="s">
        <v>96</v>
      </c>
      <c r="AA224">
        <v>0.0</v>
      </c>
      <c r="AB224">
        <v>0.0</v>
      </c>
      <c r="AC224">
        <v>0.0</v>
      </c>
      <c r="AD224">
        <v>0.0</v>
      </c>
      <c r="AE224">
        <v>0.0</v>
      </c>
      <c r="AF224">
        <v>0.0</v>
      </c>
      <c r="AG224">
        <v>0.0</v>
      </c>
      <c r="AH224">
        <v>0.0</v>
      </c>
      <c r="AI224">
        <v>0.0</v>
      </c>
      <c r="AJ224">
        <v>1.0</v>
      </c>
      <c r="AK224" t="s">
        <v>79</v>
      </c>
      <c r="AL224">
        <v>6.0</v>
      </c>
      <c r="AM224">
        <v>8.0</v>
      </c>
      <c r="AN224" s="14">
        <v>15.0</v>
      </c>
      <c r="AO224" s="14" t="s">
        <v>1342</v>
      </c>
      <c r="AP224" t="s">
        <v>101</v>
      </c>
      <c r="AQ224" s="14">
        <v>10.0</v>
      </c>
      <c r="AR224" s="14" t="s">
        <v>1343</v>
      </c>
      <c r="AS224" s="14" t="s">
        <v>1344</v>
      </c>
      <c r="AT224" s="14" t="s">
        <v>1345</v>
      </c>
    </row>
    <row r="225">
      <c r="A225" s="14">
        <v>245.0</v>
      </c>
      <c r="B225">
        <v>0.0</v>
      </c>
      <c r="C225">
        <v>1.0</v>
      </c>
      <c r="D225">
        <v>0.0</v>
      </c>
      <c r="E225">
        <v>0.0</v>
      </c>
      <c r="F225">
        <v>0.0</v>
      </c>
      <c r="G225">
        <v>0.0</v>
      </c>
      <c r="H225" s="14">
        <v>30999.0</v>
      </c>
      <c r="I225" s="14">
        <v>33.0</v>
      </c>
      <c r="J225" s="14">
        <v>6.0</v>
      </c>
      <c r="K225" s="14">
        <v>0.0</v>
      </c>
      <c r="L225" s="14">
        <v>12.0</v>
      </c>
      <c r="M225" s="14">
        <v>5.0</v>
      </c>
      <c r="N225" s="14" t="s">
        <v>70</v>
      </c>
      <c r="O225" s="14">
        <v>1.0</v>
      </c>
      <c r="P225" s="14" t="s">
        <v>129</v>
      </c>
      <c r="R225" t="s">
        <v>129</v>
      </c>
      <c r="S225" t="s">
        <v>72</v>
      </c>
      <c r="T225" s="14">
        <v>1.0</v>
      </c>
      <c r="U225" t="s">
        <v>206</v>
      </c>
      <c r="V225" t="s">
        <v>111</v>
      </c>
      <c r="W225" t="s">
        <v>123</v>
      </c>
      <c r="X225" s="14">
        <v>10.0</v>
      </c>
      <c r="Y225" s="14" t="s">
        <v>1346</v>
      </c>
      <c r="Z225" s="14" t="s">
        <v>114</v>
      </c>
      <c r="AA225">
        <v>0.0</v>
      </c>
      <c r="AB225">
        <v>0.0</v>
      </c>
      <c r="AC225">
        <v>0.0</v>
      </c>
      <c r="AD225">
        <v>0.0</v>
      </c>
      <c r="AE225">
        <v>0.0</v>
      </c>
      <c r="AF225">
        <v>1.0</v>
      </c>
      <c r="AG225">
        <v>0.0</v>
      </c>
      <c r="AH225">
        <v>0.0</v>
      </c>
      <c r="AI225">
        <v>0.0</v>
      </c>
      <c r="AJ225">
        <v>0.0</v>
      </c>
      <c r="AK225" t="s">
        <v>79</v>
      </c>
      <c r="AL225">
        <v>6.0</v>
      </c>
      <c r="AM225">
        <v>6.0</v>
      </c>
      <c r="AN225" s="14">
        <v>20.0</v>
      </c>
      <c r="AO225" s="14" t="s">
        <v>1347</v>
      </c>
      <c r="AP225" t="s">
        <v>478</v>
      </c>
      <c r="AQ225" s="14">
        <v>10.0</v>
      </c>
      <c r="AR225" s="14" t="s">
        <v>1348</v>
      </c>
      <c r="AS225" s="14" t="s">
        <v>1349</v>
      </c>
    </row>
    <row r="226">
      <c r="A226" s="14">
        <v>247.0</v>
      </c>
      <c r="B226">
        <v>1.0</v>
      </c>
      <c r="C226">
        <v>0.0</v>
      </c>
      <c r="D226">
        <v>0.0</v>
      </c>
      <c r="E226">
        <v>0.0</v>
      </c>
      <c r="F226">
        <v>0.0</v>
      </c>
      <c r="G226">
        <v>0.0</v>
      </c>
      <c r="H226" s="14">
        <v>31550.0</v>
      </c>
      <c r="I226" s="14">
        <v>32.0</v>
      </c>
      <c r="J226" s="14">
        <v>8.0</v>
      </c>
      <c r="K226" s="14">
        <v>30.0</v>
      </c>
      <c r="L226" s="14">
        <v>10.0</v>
      </c>
      <c r="M226" s="14">
        <v>3.0</v>
      </c>
      <c r="N226" s="14" t="s">
        <v>128</v>
      </c>
      <c r="O226" s="14">
        <v>0.0</v>
      </c>
      <c r="P226" s="14" t="s">
        <v>71</v>
      </c>
      <c r="R226" t="s">
        <v>71</v>
      </c>
      <c r="S226" t="s">
        <v>135</v>
      </c>
      <c r="T226" s="14">
        <v>1.0</v>
      </c>
      <c r="U226" t="s">
        <v>315</v>
      </c>
      <c r="V226" t="s">
        <v>111</v>
      </c>
      <c r="W226" t="s">
        <v>684</v>
      </c>
      <c r="X226" s="14">
        <v>6.0</v>
      </c>
      <c r="Y226" s="14" t="s">
        <v>1356</v>
      </c>
      <c r="Z226" s="14" t="s">
        <v>114</v>
      </c>
      <c r="AA226">
        <v>0.0</v>
      </c>
      <c r="AB226">
        <v>0.0</v>
      </c>
      <c r="AC226">
        <v>1.0</v>
      </c>
      <c r="AD226">
        <v>0.0</v>
      </c>
      <c r="AE226">
        <v>0.0</v>
      </c>
      <c r="AF226">
        <v>0.0</v>
      </c>
      <c r="AG226">
        <v>1.0</v>
      </c>
      <c r="AH226">
        <v>0.0</v>
      </c>
      <c r="AI226">
        <v>0.0</v>
      </c>
      <c r="AJ226">
        <v>0.0</v>
      </c>
      <c r="AK226" t="s">
        <v>97</v>
      </c>
      <c r="AL226">
        <v>10.0</v>
      </c>
      <c r="AM226">
        <v>10.0</v>
      </c>
      <c r="AN226" s="14">
        <v>30.0</v>
      </c>
      <c r="AO226" s="14" t="s">
        <v>1357</v>
      </c>
      <c r="AP226" t="s">
        <v>101</v>
      </c>
      <c r="AQ226" s="14">
        <v>10.0</v>
      </c>
      <c r="AR226" s="14" t="s">
        <v>1358</v>
      </c>
    </row>
    <row r="227">
      <c r="A227" s="14">
        <v>248.0</v>
      </c>
      <c r="B227">
        <v>1.0</v>
      </c>
      <c r="C227">
        <v>0.0</v>
      </c>
      <c r="D227">
        <v>1.0</v>
      </c>
      <c r="E227">
        <v>1.0</v>
      </c>
      <c r="F227">
        <v>0.0</v>
      </c>
      <c r="G227">
        <v>0.0</v>
      </c>
      <c r="H227" s="14">
        <v>30922.0</v>
      </c>
      <c r="I227" s="14">
        <v>34.0</v>
      </c>
      <c r="J227" s="14">
        <v>6.0</v>
      </c>
      <c r="K227" s="14">
        <v>2.0</v>
      </c>
      <c r="L227" s="14">
        <v>10.0</v>
      </c>
      <c r="M227" s="14">
        <v>5.0</v>
      </c>
      <c r="N227" s="14" t="s">
        <v>70</v>
      </c>
      <c r="O227" s="14">
        <v>0.0</v>
      </c>
      <c r="P227" s="14" t="s">
        <v>71</v>
      </c>
      <c r="R227" t="s">
        <v>71</v>
      </c>
      <c r="S227" t="s">
        <v>90</v>
      </c>
      <c r="T227" s="14">
        <v>0.0</v>
      </c>
      <c r="Z227" s="14" t="s">
        <v>78</v>
      </c>
      <c r="AA227">
        <v>0.0</v>
      </c>
      <c r="AB227">
        <v>0.0</v>
      </c>
      <c r="AC227">
        <v>1.0</v>
      </c>
      <c r="AD227">
        <v>0.0</v>
      </c>
      <c r="AE227">
        <v>0.0</v>
      </c>
      <c r="AF227">
        <v>0.0</v>
      </c>
      <c r="AG227">
        <v>0.0</v>
      </c>
      <c r="AH227">
        <v>0.0</v>
      </c>
      <c r="AI227">
        <v>0.0</v>
      </c>
      <c r="AJ227">
        <v>0.0</v>
      </c>
      <c r="AK227" t="s">
        <v>116</v>
      </c>
      <c r="AL227">
        <v>6.0</v>
      </c>
      <c r="AM227">
        <v>8.0</v>
      </c>
      <c r="AN227" s="14">
        <v>80.0</v>
      </c>
      <c r="AO227" s="14" t="s">
        <v>1359</v>
      </c>
      <c r="AP227" t="s">
        <v>294</v>
      </c>
      <c r="AQ227" s="14">
        <v>10.0</v>
      </c>
      <c r="AR227" s="14" t="s">
        <v>1360</v>
      </c>
      <c r="AS227" s="14" t="s">
        <v>1361</v>
      </c>
    </row>
    <row r="228">
      <c r="A228" s="14">
        <v>249.0</v>
      </c>
      <c r="B228">
        <v>0.0</v>
      </c>
      <c r="C228">
        <v>1.0</v>
      </c>
      <c r="D228">
        <v>0.0</v>
      </c>
      <c r="E228">
        <v>0.0</v>
      </c>
      <c r="F228">
        <v>1.0</v>
      </c>
      <c r="G228">
        <v>0.0</v>
      </c>
      <c r="H228" s="14">
        <v>33878.0</v>
      </c>
      <c r="I228" s="14">
        <v>25.0</v>
      </c>
      <c r="J228" s="14">
        <v>10.0</v>
      </c>
      <c r="K228" s="14">
        <v>60.0</v>
      </c>
      <c r="L228" s="14">
        <v>8.0</v>
      </c>
      <c r="M228" s="14">
        <v>0.0</v>
      </c>
      <c r="N228" s="14" t="s">
        <v>120</v>
      </c>
      <c r="O228" s="14">
        <v>0.0</v>
      </c>
      <c r="Q228" s="14" t="s">
        <v>1362</v>
      </c>
      <c r="R228" t="s">
        <v>1362</v>
      </c>
      <c r="S228" t="s">
        <v>1363</v>
      </c>
      <c r="T228" s="14">
        <v>0.0</v>
      </c>
      <c r="Z228" s="14" t="s">
        <v>114</v>
      </c>
      <c r="AA228">
        <v>0.0</v>
      </c>
      <c r="AB228">
        <v>0.0</v>
      </c>
      <c r="AC228">
        <v>0.0</v>
      </c>
      <c r="AD228">
        <v>0.0</v>
      </c>
      <c r="AE228">
        <v>0.0</v>
      </c>
      <c r="AF228">
        <v>1.0</v>
      </c>
      <c r="AG228">
        <v>0.0</v>
      </c>
      <c r="AH228">
        <v>0.0</v>
      </c>
      <c r="AI228">
        <v>0.0</v>
      </c>
      <c r="AJ228">
        <v>0.0</v>
      </c>
      <c r="AK228" t="s">
        <v>116</v>
      </c>
      <c r="AL228">
        <v>5.0</v>
      </c>
      <c r="AM228">
        <v>6.0</v>
      </c>
      <c r="AN228" s="14">
        <v>10.0</v>
      </c>
      <c r="AO228" s="14" t="s">
        <v>1364</v>
      </c>
      <c r="AP228" t="s">
        <v>84</v>
      </c>
      <c r="AQ228" s="14">
        <v>10.0</v>
      </c>
      <c r="AR228" s="14" t="s">
        <v>1365</v>
      </c>
      <c r="AS228" s="14" t="s">
        <v>1366</v>
      </c>
      <c r="AT228" s="14" t="s">
        <v>1367</v>
      </c>
    </row>
    <row r="229">
      <c r="A229" s="14">
        <v>250.0</v>
      </c>
      <c r="B229">
        <v>1.0</v>
      </c>
      <c r="C229">
        <v>0.0</v>
      </c>
      <c r="D229">
        <v>0.0</v>
      </c>
      <c r="E229">
        <v>0.0</v>
      </c>
      <c r="F229">
        <v>1.0</v>
      </c>
      <c r="G229">
        <v>0.0</v>
      </c>
      <c r="H229" s="14">
        <v>35106.0</v>
      </c>
      <c r="I229" s="14">
        <v>22.0</v>
      </c>
      <c r="J229" s="14">
        <v>8.0</v>
      </c>
      <c r="K229" s="14">
        <v>30.0</v>
      </c>
      <c r="L229" s="14">
        <v>8.0</v>
      </c>
      <c r="M229" s="14">
        <v>15.0</v>
      </c>
      <c r="N229" s="14" t="s">
        <v>128</v>
      </c>
      <c r="O229" s="14">
        <v>1.0</v>
      </c>
      <c r="P229" s="14" t="s">
        <v>89</v>
      </c>
      <c r="R229" t="s">
        <v>89</v>
      </c>
      <c r="S229" t="s">
        <v>90</v>
      </c>
      <c r="T229" s="14">
        <v>1.0</v>
      </c>
      <c r="U229" t="s">
        <v>195</v>
      </c>
      <c r="V229" t="s">
        <v>207</v>
      </c>
      <c r="W229" t="s">
        <v>123</v>
      </c>
      <c r="X229" s="14">
        <v>2.0</v>
      </c>
      <c r="Y229" s="14" t="s">
        <v>1368</v>
      </c>
      <c r="Z229" s="14" t="s">
        <v>464</v>
      </c>
      <c r="AA229">
        <v>0.0</v>
      </c>
      <c r="AB229">
        <v>0.0</v>
      </c>
      <c r="AC229">
        <v>1.0</v>
      </c>
      <c r="AD229">
        <v>0.0</v>
      </c>
      <c r="AE229">
        <v>1.0</v>
      </c>
      <c r="AF229">
        <v>0.0</v>
      </c>
      <c r="AG229">
        <v>0.0</v>
      </c>
      <c r="AH229">
        <v>0.0</v>
      </c>
      <c r="AI229">
        <v>0.0</v>
      </c>
      <c r="AJ229">
        <v>0.0</v>
      </c>
      <c r="AK229" t="s">
        <v>116</v>
      </c>
      <c r="AL229">
        <v>15.0</v>
      </c>
      <c r="AM229">
        <v>10.0</v>
      </c>
      <c r="AN229" s="14">
        <v>120.0</v>
      </c>
      <c r="AO229" s="14" t="s">
        <v>1369</v>
      </c>
      <c r="AP229" t="s">
        <v>101</v>
      </c>
      <c r="AQ229" s="14">
        <v>10.0</v>
      </c>
      <c r="AR229" s="14" t="s">
        <v>1370</v>
      </c>
      <c r="AS229" s="14" t="s">
        <v>1371</v>
      </c>
      <c r="AT229" s="14" t="s">
        <v>1372</v>
      </c>
    </row>
    <row r="230">
      <c r="A230" s="14">
        <v>251.0</v>
      </c>
      <c r="B230">
        <v>0.0</v>
      </c>
      <c r="C230">
        <v>1.0</v>
      </c>
      <c r="D230">
        <v>0.0</v>
      </c>
      <c r="E230">
        <v>0.0</v>
      </c>
      <c r="F230">
        <v>1.0</v>
      </c>
      <c r="G230">
        <v>0.0</v>
      </c>
      <c r="H230" s="14">
        <v>29900.0</v>
      </c>
      <c r="I230" s="14">
        <v>36.0</v>
      </c>
      <c r="J230" s="14">
        <v>8.0</v>
      </c>
      <c r="K230" s="14">
        <v>60.0</v>
      </c>
      <c r="L230" s="14">
        <v>10.0</v>
      </c>
      <c r="M230" s="14">
        <v>60.0</v>
      </c>
      <c r="N230" s="14" t="s">
        <v>70</v>
      </c>
      <c r="O230" s="14">
        <v>0.0</v>
      </c>
      <c r="P230" s="14" t="s">
        <v>71</v>
      </c>
      <c r="R230" t="s">
        <v>71</v>
      </c>
      <c r="S230" t="s">
        <v>90</v>
      </c>
      <c r="T230" s="14">
        <v>1.0</v>
      </c>
      <c r="U230" t="s">
        <v>315</v>
      </c>
      <c r="V230" t="s">
        <v>75</v>
      </c>
      <c r="W230" t="s">
        <v>123</v>
      </c>
      <c r="X230" s="14">
        <v>14.0</v>
      </c>
      <c r="Z230" s="14" t="s">
        <v>114</v>
      </c>
      <c r="AA230">
        <v>0.0</v>
      </c>
      <c r="AB230">
        <v>0.0</v>
      </c>
      <c r="AC230">
        <v>0.0</v>
      </c>
      <c r="AD230">
        <v>0.0</v>
      </c>
      <c r="AE230">
        <v>0.0</v>
      </c>
      <c r="AF230">
        <v>1.0</v>
      </c>
      <c r="AG230">
        <v>0.0</v>
      </c>
      <c r="AH230">
        <v>0.0</v>
      </c>
      <c r="AI230">
        <v>0.0</v>
      </c>
      <c r="AJ230">
        <v>0.0</v>
      </c>
      <c r="AK230" t="s">
        <v>79</v>
      </c>
      <c r="AL230">
        <v>4.0</v>
      </c>
      <c r="AM230">
        <v>4.0</v>
      </c>
      <c r="AN230" s="14">
        <v>8.0</v>
      </c>
      <c r="AO230" s="14" t="s">
        <v>1373</v>
      </c>
      <c r="AP230" t="s">
        <v>1374</v>
      </c>
      <c r="AQ230" s="14">
        <v>10.0</v>
      </c>
      <c r="AR230" s="14" t="s">
        <v>1375</v>
      </c>
      <c r="AS230" s="14" t="s">
        <v>540</v>
      </c>
    </row>
    <row r="231">
      <c r="A231" s="14">
        <v>252.0</v>
      </c>
      <c r="B231">
        <v>1.0</v>
      </c>
      <c r="C231">
        <v>0.0</v>
      </c>
      <c r="D231">
        <v>0.0</v>
      </c>
      <c r="E231">
        <v>0.0</v>
      </c>
      <c r="F231">
        <v>1.0</v>
      </c>
      <c r="G231">
        <v>0.0</v>
      </c>
      <c r="H231" s="14">
        <v>26165.0</v>
      </c>
      <c r="I231" s="14">
        <v>47.0</v>
      </c>
      <c r="J231" s="14">
        <v>8.0</v>
      </c>
      <c r="K231" s="14">
        <v>0.0</v>
      </c>
      <c r="L231" s="14">
        <v>12.0</v>
      </c>
      <c r="M231" s="14">
        <v>12.0</v>
      </c>
      <c r="N231" s="14" t="s">
        <v>327</v>
      </c>
      <c r="O231" s="14">
        <v>0.0</v>
      </c>
      <c r="P231" s="14" t="s">
        <v>89</v>
      </c>
      <c r="R231" t="s">
        <v>89</v>
      </c>
      <c r="S231" t="s">
        <v>72</v>
      </c>
      <c r="T231" s="14">
        <v>0.0</v>
      </c>
      <c r="Z231" s="14" t="s">
        <v>114</v>
      </c>
      <c r="AA231">
        <v>0.0</v>
      </c>
      <c r="AB231">
        <v>0.0</v>
      </c>
      <c r="AC231">
        <v>0.0</v>
      </c>
      <c r="AD231">
        <v>0.0</v>
      </c>
      <c r="AE231">
        <v>0.0</v>
      </c>
      <c r="AF231">
        <v>1.0</v>
      </c>
      <c r="AG231">
        <v>0.0</v>
      </c>
      <c r="AH231">
        <v>0.0</v>
      </c>
      <c r="AI231">
        <v>0.0</v>
      </c>
      <c r="AJ231">
        <v>0.0</v>
      </c>
      <c r="AK231" t="s">
        <v>97</v>
      </c>
      <c r="AL231">
        <v>6.0</v>
      </c>
      <c r="AM231">
        <v>40.0</v>
      </c>
      <c r="AN231" s="14">
        <v>40.0</v>
      </c>
      <c r="AO231" s="14" t="s">
        <v>1376</v>
      </c>
      <c r="AP231" t="s">
        <v>101</v>
      </c>
      <c r="AQ231" s="14">
        <v>10.0</v>
      </c>
      <c r="AR231" s="14" t="s">
        <v>1377</v>
      </c>
      <c r="AS231" s="14" t="s">
        <v>1378</v>
      </c>
      <c r="AT231" s="14" t="s">
        <v>1379</v>
      </c>
    </row>
    <row r="232">
      <c r="A232" s="14">
        <v>253.0</v>
      </c>
      <c r="B232">
        <v>1.0</v>
      </c>
      <c r="C232">
        <v>0.0</v>
      </c>
      <c r="D232">
        <v>0.0</v>
      </c>
      <c r="E232">
        <v>0.0</v>
      </c>
      <c r="F232">
        <v>1.0</v>
      </c>
      <c r="G232">
        <v>0.0</v>
      </c>
      <c r="H232" s="14">
        <v>31950.0</v>
      </c>
      <c r="I232" s="14">
        <v>31.0</v>
      </c>
      <c r="J232" s="14">
        <v>7.0</v>
      </c>
      <c r="K232" s="14">
        <v>0.0</v>
      </c>
      <c r="L232" s="14">
        <v>5.0</v>
      </c>
      <c r="M232" s="14">
        <v>18.0</v>
      </c>
      <c r="N232" s="14" t="s">
        <v>167</v>
      </c>
      <c r="O232" s="14">
        <v>1.0</v>
      </c>
      <c r="P232" s="14" t="s">
        <v>71</v>
      </c>
      <c r="R232" t="s">
        <v>71</v>
      </c>
      <c r="S232" t="s">
        <v>1380</v>
      </c>
      <c r="T232" s="14">
        <v>1.0</v>
      </c>
      <c r="U232" t="s">
        <v>1381</v>
      </c>
      <c r="V232" t="s">
        <v>1382</v>
      </c>
      <c r="W232" t="s">
        <v>138</v>
      </c>
      <c r="X232" s="14">
        <v>12.0</v>
      </c>
      <c r="Y232" s="14" t="s">
        <v>1383</v>
      </c>
      <c r="Z232" s="14" t="s">
        <v>464</v>
      </c>
      <c r="AA232">
        <v>0.0</v>
      </c>
      <c r="AB232">
        <v>0.0</v>
      </c>
      <c r="AC232">
        <v>1.0</v>
      </c>
      <c r="AD232">
        <v>0.0</v>
      </c>
      <c r="AE232">
        <v>0.0</v>
      </c>
      <c r="AF232">
        <v>0.0</v>
      </c>
      <c r="AG232">
        <v>0.0</v>
      </c>
      <c r="AH232">
        <v>0.0</v>
      </c>
      <c r="AI232">
        <v>0.0</v>
      </c>
      <c r="AJ232">
        <v>0.0</v>
      </c>
      <c r="AK232" t="s">
        <v>116</v>
      </c>
      <c r="AL232">
        <v>12.0</v>
      </c>
      <c r="AM232">
        <v>6.0</v>
      </c>
      <c r="AN232" s="14">
        <v>14.0</v>
      </c>
      <c r="AO232" s="14" t="s">
        <v>1384</v>
      </c>
      <c r="AP232" t="s">
        <v>101</v>
      </c>
      <c r="AQ232" s="14">
        <v>8.0</v>
      </c>
      <c r="AR232" s="14" t="s">
        <v>1385</v>
      </c>
      <c r="AS232" s="14" t="s">
        <v>1386</v>
      </c>
      <c r="AT232" s="14" t="s">
        <v>1387</v>
      </c>
    </row>
    <row r="233">
      <c r="A233" s="14">
        <v>254.0</v>
      </c>
      <c r="B233">
        <v>0.0</v>
      </c>
      <c r="C233">
        <v>1.0</v>
      </c>
      <c r="D233">
        <v>1.0</v>
      </c>
      <c r="E233">
        <v>1.0</v>
      </c>
      <c r="F233">
        <v>1.0</v>
      </c>
      <c r="G233">
        <v>0.0</v>
      </c>
      <c r="H233" s="14">
        <v>34235.0</v>
      </c>
      <c r="I233" s="14">
        <v>24.0</v>
      </c>
      <c r="J233" s="14">
        <v>7.0</v>
      </c>
      <c r="K233" s="14">
        <v>0.0</v>
      </c>
      <c r="L233" s="14">
        <v>13.0</v>
      </c>
      <c r="M233" s="14">
        <v>10.0</v>
      </c>
      <c r="N233" s="14" t="s">
        <v>120</v>
      </c>
      <c r="O233" s="14">
        <v>1.0</v>
      </c>
      <c r="P233" s="14" t="s">
        <v>89</v>
      </c>
      <c r="R233" t="s">
        <v>89</v>
      </c>
      <c r="S233" t="s">
        <v>72</v>
      </c>
      <c r="T233" s="14">
        <v>1.0</v>
      </c>
      <c r="U233" t="s">
        <v>315</v>
      </c>
      <c r="V233" t="s">
        <v>111</v>
      </c>
      <c r="W233" t="s">
        <v>123</v>
      </c>
      <c r="X233" s="14">
        <v>2.0</v>
      </c>
      <c r="Y233" s="14" t="s">
        <v>1388</v>
      </c>
      <c r="Z233" s="14" t="s">
        <v>78</v>
      </c>
      <c r="AA233">
        <v>0.0</v>
      </c>
      <c r="AB233">
        <v>0.0</v>
      </c>
      <c r="AC233">
        <v>0.0</v>
      </c>
      <c r="AD233">
        <v>0.0</v>
      </c>
      <c r="AE233">
        <v>0.0</v>
      </c>
      <c r="AF233">
        <v>1.0</v>
      </c>
      <c r="AG233">
        <v>0.0</v>
      </c>
      <c r="AH233">
        <v>0.0</v>
      </c>
      <c r="AI233">
        <v>0.0</v>
      </c>
      <c r="AJ233">
        <v>0.0</v>
      </c>
      <c r="AK233" t="s">
        <v>116</v>
      </c>
      <c r="AL233">
        <v>4.0</v>
      </c>
      <c r="AM233">
        <v>4.0</v>
      </c>
      <c r="AN233" s="14">
        <v>5.0</v>
      </c>
      <c r="AO233" s="14" t="s">
        <v>1389</v>
      </c>
      <c r="AP233" t="s">
        <v>101</v>
      </c>
      <c r="AQ233" s="14">
        <v>10.0</v>
      </c>
      <c r="AR233" s="14" t="s">
        <v>1390</v>
      </c>
      <c r="AS233" s="14" t="s">
        <v>1391</v>
      </c>
      <c r="AT233" s="14" t="s">
        <v>1392</v>
      </c>
    </row>
    <row r="234">
      <c r="A234" s="14">
        <v>255.0</v>
      </c>
      <c r="B234">
        <v>1.0</v>
      </c>
      <c r="C234">
        <v>0.0</v>
      </c>
      <c r="D234">
        <v>0.0</v>
      </c>
      <c r="E234">
        <v>1.0</v>
      </c>
      <c r="F234">
        <v>0.0</v>
      </c>
      <c r="G234">
        <v>0.0</v>
      </c>
      <c r="H234" s="14">
        <v>28973.0</v>
      </c>
      <c r="I234" s="14">
        <v>39.0</v>
      </c>
      <c r="J234" s="14">
        <v>6.0</v>
      </c>
      <c r="K234" s="14">
        <v>45.0</v>
      </c>
      <c r="L234" s="14">
        <v>5.0</v>
      </c>
      <c r="M234" s="14">
        <v>5.0</v>
      </c>
      <c r="N234" s="14" t="s">
        <v>405</v>
      </c>
      <c r="O234" s="14">
        <v>1.0</v>
      </c>
      <c r="P234" s="14" t="s">
        <v>89</v>
      </c>
      <c r="R234" t="s">
        <v>89</v>
      </c>
      <c r="S234" t="s">
        <v>90</v>
      </c>
      <c r="T234" s="14">
        <v>1.0</v>
      </c>
      <c r="U234" t="s">
        <v>35</v>
      </c>
      <c r="V234" t="s">
        <v>111</v>
      </c>
      <c r="W234" t="s">
        <v>228</v>
      </c>
      <c r="X234" s="14">
        <v>8.0</v>
      </c>
      <c r="Y234" s="14" t="s">
        <v>1393</v>
      </c>
      <c r="Z234" s="14" t="s">
        <v>114</v>
      </c>
      <c r="AA234">
        <v>0.0</v>
      </c>
      <c r="AB234">
        <v>0.0</v>
      </c>
      <c r="AC234">
        <v>0.0</v>
      </c>
      <c r="AD234">
        <v>0.0</v>
      </c>
      <c r="AE234">
        <v>0.0</v>
      </c>
      <c r="AF234">
        <v>1.0</v>
      </c>
      <c r="AG234">
        <v>0.0</v>
      </c>
      <c r="AH234">
        <v>0.0</v>
      </c>
      <c r="AI234">
        <v>0.0</v>
      </c>
      <c r="AJ234">
        <v>0.0</v>
      </c>
      <c r="AK234" t="s">
        <v>665</v>
      </c>
      <c r="AL234">
        <v>6.0</v>
      </c>
      <c r="AM234">
        <v>4.0</v>
      </c>
      <c r="AN234" s="14">
        <v>5.0</v>
      </c>
      <c r="AO234" s="14" t="s">
        <v>1394</v>
      </c>
      <c r="AP234" t="s">
        <v>101</v>
      </c>
      <c r="AQ234" s="14">
        <v>10.0</v>
      </c>
      <c r="AR234" s="14" t="s">
        <v>1395</v>
      </c>
      <c r="AS234" s="14" t="s">
        <v>1396</v>
      </c>
      <c r="AT234" s="14" t="s">
        <v>1397</v>
      </c>
    </row>
    <row r="235">
      <c r="A235" s="14">
        <v>256.0</v>
      </c>
      <c r="B235">
        <v>1.0</v>
      </c>
      <c r="C235">
        <v>1.0</v>
      </c>
      <c r="D235">
        <v>0.0</v>
      </c>
      <c r="E235">
        <v>0.0</v>
      </c>
      <c r="F235">
        <v>1.0</v>
      </c>
      <c r="G235">
        <v>0.0</v>
      </c>
      <c r="H235" s="14">
        <v>25130.0</v>
      </c>
      <c r="I235" s="14">
        <v>49.0</v>
      </c>
      <c r="J235" s="14">
        <v>8.0</v>
      </c>
      <c r="K235" s="14">
        <v>0.0</v>
      </c>
      <c r="L235" s="14">
        <v>8.0</v>
      </c>
      <c r="M235" s="14">
        <v>50.0</v>
      </c>
      <c r="N235" s="14" t="s">
        <v>134</v>
      </c>
      <c r="O235" s="14">
        <v>1.0</v>
      </c>
      <c r="P235" s="14" t="s">
        <v>129</v>
      </c>
      <c r="R235" t="s">
        <v>129</v>
      </c>
      <c r="S235" t="s">
        <v>1398</v>
      </c>
      <c r="T235" s="14">
        <v>0.0</v>
      </c>
      <c r="Z235" s="14" t="s">
        <v>114</v>
      </c>
      <c r="AA235">
        <v>0.0</v>
      </c>
      <c r="AB235">
        <v>0.0</v>
      </c>
      <c r="AC235">
        <v>0.0</v>
      </c>
      <c r="AD235">
        <v>0.0</v>
      </c>
      <c r="AE235">
        <v>0.0</v>
      </c>
      <c r="AF235">
        <v>1.0</v>
      </c>
      <c r="AG235">
        <v>0.0</v>
      </c>
      <c r="AH235">
        <v>0.0</v>
      </c>
      <c r="AI235">
        <v>0.0</v>
      </c>
      <c r="AJ235">
        <v>1.0</v>
      </c>
      <c r="AK235" t="s">
        <v>97</v>
      </c>
      <c r="AL235">
        <v>5.0</v>
      </c>
      <c r="AM235">
        <v>10.0</v>
      </c>
      <c r="AN235" s="14">
        <v>24.0</v>
      </c>
      <c r="AO235" s="14" t="s">
        <v>1400</v>
      </c>
      <c r="AP235" t="s">
        <v>294</v>
      </c>
      <c r="AQ235" s="14">
        <v>9.0</v>
      </c>
      <c r="AR235" s="14" t="s">
        <v>1401</v>
      </c>
      <c r="AS235" s="14" t="s">
        <v>1402</v>
      </c>
      <c r="AT235" s="14" t="s">
        <v>1403</v>
      </c>
    </row>
    <row r="236">
      <c r="A236" s="14">
        <v>257.0</v>
      </c>
      <c r="B236">
        <v>1.0</v>
      </c>
      <c r="C236">
        <v>0.0</v>
      </c>
      <c r="D236">
        <v>0.0</v>
      </c>
      <c r="E236">
        <v>0.0</v>
      </c>
      <c r="F236">
        <v>0.0</v>
      </c>
      <c r="G236">
        <v>0.0</v>
      </c>
      <c r="H236" s="14">
        <v>31616.0</v>
      </c>
      <c r="I236" s="14">
        <v>32.0</v>
      </c>
      <c r="J236" s="14">
        <v>6.0</v>
      </c>
      <c r="K236" s="14">
        <v>2.0</v>
      </c>
      <c r="L236" s="14">
        <v>11.0</v>
      </c>
      <c r="M236" s="14">
        <v>10.0</v>
      </c>
      <c r="N236" s="14" t="s">
        <v>192</v>
      </c>
      <c r="O236" s="14">
        <v>1.0</v>
      </c>
      <c r="P236" s="14" t="s">
        <v>129</v>
      </c>
      <c r="R236" t="s">
        <v>129</v>
      </c>
      <c r="S236" t="s">
        <v>130</v>
      </c>
      <c r="T236" s="14">
        <v>1.0</v>
      </c>
      <c r="U236" t="s">
        <v>315</v>
      </c>
      <c r="V236" t="s">
        <v>451</v>
      </c>
      <c r="W236" t="s">
        <v>531</v>
      </c>
      <c r="X236" s="14">
        <v>10.0</v>
      </c>
      <c r="Y236" s="14" t="s">
        <v>1404</v>
      </c>
      <c r="Z236" s="14" t="s">
        <v>114</v>
      </c>
      <c r="AA236">
        <v>0.0</v>
      </c>
      <c r="AB236">
        <v>0.0</v>
      </c>
      <c r="AC236">
        <v>0.0</v>
      </c>
      <c r="AD236">
        <v>0.0</v>
      </c>
      <c r="AE236">
        <v>0.0</v>
      </c>
      <c r="AF236">
        <v>1.0</v>
      </c>
      <c r="AG236">
        <v>0.0</v>
      </c>
      <c r="AH236">
        <v>0.0</v>
      </c>
      <c r="AI236">
        <v>0.0</v>
      </c>
      <c r="AJ236">
        <v>1.0</v>
      </c>
      <c r="AK236" t="s">
        <v>97</v>
      </c>
      <c r="AL236">
        <v>2.0</v>
      </c>
      <c r="AM236">
        <v>1.0</v>
      </c>
      <c r="AN236" s="14">
        <v>3.0</v>
      </c>
      <c r="AO236" s="14" t="s">
        <v>1406</v>
      </c>
      <c r="AP236" t="s">
        <v>101</v>
      </c>
      <c r="AQ236" s="14">
        <v>10.0</v>
      </c>
      <c r="AR236" s="14" t="s">
        <v>1407</v>
      </c>
      <c r="AS236" s="14" t="s">
        <v>1408</v>
      </c>
      <c r="AT236" s="14" t="s">
        <v>1409</v>
      </c>
    </row>
    <row r="237">
      <c r="A237" s="14">
        <v>258.0</v>
      </c>
      <c r="B237">
        <v>1.0</v>
      </c>
      <c r="C237">
        <v>1.0</v>
      </c>
      <c r="D237">
        <v>0.0</v>
      </c>
      <c r="E237">
        <v>0.0</v>
      </c>
      <c r="F237">
        <v>1.0</v>
      </c>
      <c r="G237">
        <v>0.0</v>
      </c>
      <c r="H237" s="14">
        <v>30646.0</v>
      </c>
      <c r="I237" s="14">
        <v>34.0</v>
      </c>
      <c r="J237" s="14">
        <v>7.0</v>
      </c>
      <c r="K237" s="14">
        <v>15.0</v>
      </c>
      <c r="L237" s="14">
        <v>3.0</v>
      </c>
      <c r="M237" s="14">
        <v>12.0</v>
      </c>
      <c r="N237" s="14" t="s">
        <v>405</v>
      </c>
      <c r="O237" s="14">
        <v>0.0</v>
      </c>
      <c r="P237" s="14" t="s">
        <v>108</v>
      </c>
      <c r="R237" t="s">
        <v>108</v>
      </c>
      <c r="S237" t="s">
        <v>135</v>
      </c>
      <c r="T237" s="14">
        <v>1.0</v>
      </c>
      <c r="U237" t="s">
        <v>315</v>
      </c>
      <c r="V237" t="s">
        <v>111</v>
      </c>
      <c r="W237" t="s">
        <v>1410</v>
      </c>
      <c r="X237" s="14">
        <v>5.0</v>
      </c>
      <c r="Y237" s="14" t="s">
        <v>1411</v>
      </c>
      <c r="Z237" s="14" t="s">
        <v>114</v>
      </c>
      <c r="AA237">
        <v>0.0</v>
      </c>
      <c r="AB237">
        <v>0.0</v>
      </c>
      <c r="AC237">
        <v>0.0</v>
      </c>
      <c r="AD237">
        <v>0.0</v>
      </c>
      <c r="AE237">
        <v>1.0</v>
      </c>
      <c r="AF237">
        <v>0.0</v>
      </c>
      <c r="AG237">
        <v>0.0</v>
      </c>
      <c r="AH237">
        <v>0.0</v>
      </c>
      <c r="AI237">
        <v>0.0</v>
      </c>
      <c r="AJ237">
        <v>0.0</v>
      </c>
      <c r="AK237" t="s">
        <v>97</v>
      </c>
      <c r="AL237">
        <v>4.0</v>
      </c>
      <c r="AM237">
        <v>6.0</v>
      </c>
      <c r="AN237" s="14">
        <v>10.0</v>
      </c>
      <c r="AO237" s="14" t="s">
        <v>1412</v>
      </c>
      <c r="AP237" t="s">
        <v>101</v>
      </c>
      <c r="AQ237" s="14">
        <v>10.0</v>
      </c>
      <c r="AR237" s="14" t="s">
        <v>1413</v>
      </c>
      <c r="AS237" s="14" t="s">
        <v>1414</v>
      </c>
      <c r="AT237" s="14" t="s">
        <v>1415</v>
      </c>
    </row>
    <row r="238">
      <c r="A238" s="14">
        <v>259.0</v>
      </c>
      <c r="B238">
        <v>0.0</v>
      </c>
      <c r="C238">
        <v>0.0</v>
      </c>
      <c r="D238">
        <v>1.0</v>
      </c>
      <c r="E238">
        <v>1.0</v>
      </c>
      <c r="F238">
        <v>1.0</v>
      </c>
      <c r="G238">
        <v>0.0</v>
      </c>
      <c r="H238" s="14">
        <v>34504.0</v>
      </c>
      <c r="I238" s="14">
        <v>24.0</v>
      </c>
      <c r="J238" s="14">
        <v>5.0</v>
      </c>
      <c r="K238" s="14">
        <v>0.0</v>
      </c>
      <c r="L238" s="14">
        <v>16.0</v>
      </c>
      <c r="M238" s="14">
        <v>5.0</v>
      </c>
      <c r="N238" s="14" t="s">
        <v>87</v>
      </c>
      <c r="O238" s="14">
        <v>0.0</v>
      </c>
      <c r="P238" s="14" t="s">
        <v>129</v>
      </c>
      <c r="R238" t="s">
        <v>129</v>
      </c>
      <c r="S238" t="s">
        <v>135</v>
      </c>
      <c r="T238" s="14">
        <v>1.0</v>
      </c>
      <c r="U238" t="s">
        <v>91</v>
      </c>
      <c r="V238" t="s">
        <v>111</v>
      </c>
      <c r="W238" t="s">
        <v>76</v>
      </c>
      <c r="X238" s="14">
        <v>1.0</v>
      </c>
      <c r="Y238" s="14" t="s">
        <v>77</v>
      </c>
      <c r="Z238" s="14" t="s">
        <v>78</v>
      </c>
      <c r="AA238">
        <v>0.0</v>
      </c>
      <c r="AB238">
        <v>0.0</v>
      </c>
      <c r="AC238">
        <v>1.0</v>
      </c>
      <c r="AD238">
        <v>0.0</v>
      </c>
      <c r="AE238">
        <v>0.0</v>
      </c>
      <c r="AF238">
        <v>0.0</v>
      </c>
      <c r="AG238">
        <v>0.0</v>
      </c>
      <c r="AH238">
        <v>0.0</v>
      </c>
      <c r="AI238">
        <v>0.0</v>
      </c>
      <c r="AJ238">
        <v>0.0</v>
      </c>
      <c r="AK238" t="s">
        <v>97</v>
      </c>
      <c r="AL238">
        <v>6.0</v>
      </c>
      <c r="AM238">
        <v>5.0</v>
      </c>
      <c r="AN238" s="14">
        <v>20.0</v>
      </c>
      <c r="AO238" s="14" t="s">
        <v>1416</v>
      </c>
      <c r="AP238" t="s">
        <v>1417</v>
      </c>
      <c r="AQ238" s="14">
        <v>10.0</v>
      </c>
      <c r="AR238" s="14" t="s">
        <v>1418</v>
      </c>
      <c r="AS238" s="14" t="s">
        <v>1419</v>
      </c>
      <c r="AT238" s="14" t="s">
        <v>1420</v>
      </c>
    </row>
    <row r="239">
      <c r="A239" s="14">
        <v>260.0</v>
      </c>
      <c r="B239">
        <v>0.0</v>
      </c>
      <c r="C239">
        <v>0.0</v>
      </c>
      <c r="D239">
        <v>0.0</v>
      </c>
      <c r="E239">
        <v>0.0</v>
      </c>
      <c r="F239">
        <v>1.0</v>
      </c>
      <c r="G239">
        <v>0.0</v>
      </c>
      <c r="H239" s="14">
        <v>29665.0</v>
      </c>
      <c r="I239" s="14">
        <v>37.0</v>
      </c>
      <c r="J239" s="14">
        <v>6.0</v>
      </c>
      <c r="K239" s="14">
        <v>90.0</v>
      </c>
      <c r="L239" s="14">
        <v>5.0</v>
      </c>
      <c r="M239" s="14">
        <v>5.0</v>
      </c>
      <c r="N239" s="14" t="s">
        <v>437</v>
      </c>
      <c r="O239" s="14">
        <v>1.0</v>
      </c>
      <c r="P239" s="14" t="s">
        <v>89</v>
      </c>
      <c r="R239" t="s">
        <v>89</v>
      </c>
      <c r="S239" t="s">
        <v>135</v>
      </c>
      <c r="T239" s="14">
        <v>1.0</v>
      </c>
      <c r="U239" t="s">
        <v>74</v>
      </c>
      <c r="V239" t="s">
        <v>75</v>
      </c>
      <c r="W239" t="s">
        <v>123</v>
      </c>
      <c r="X239" s="14">
        <v>14.0</v>
      </c>
      <c r="Y239" s="14" t="s">
        <v>979</v>
      </c>
      <c r="Z239" s="14" t="s">
        <v>114</v>
      </c>
      <c r="AA239">
        <v>0.0</v>
      </c>
      <c r="AB239">
        <v>0.0</v>
      </c>
      <c r="AC239">
        <v>0.0</v>
      </c>
      <c r="AD239">
        <v>0.0</v>
      </c>
      <c r="AE239">
        <v>0.0</v>
      </c>
      <c r="AF239">
        <v>1.0</v>
      </c>
      <c r="AG239">
        <v>0.0</v>
      </c>
      <c r="AH239">
        <v>0.0</v>
      </c>
      <c r="AI239">
        <v>0.0</v>
      </c>
      <c r="AJ239">
        <v>0.0</v>
      </c>
      <c r="AK239" t="s">
        <v>97</v>
      </c>
      <c r="AL239">
        <v>3.0</v>
      </c>
      <c r="AM239">
        <v>2.0</v>
      </c>
      <c r="AN239" s="14">
        <v>60.0</v>
      </c>
      <c r="AO239" s="14" t="s">
        <v>1421</v>
      </c>
      <c r="AP239" t="s">
        <v>101</v>
      </c>
      <c r="AQ239" s="14">
        <v>10.0</v>
      </c>
      <c r="AR239" s="14" t="s">
        <v>1422</v>
      </c>
      <c r="AS239" s="14" t="s">
        <v>1423</v>
      </c>
      <c r="AT239" s="14" t="s">
        <v>41</v>
      </c>
    </row>
    <row r="240">
      <c r="A240" s="14">
        <v>261.0</v>
      </c>
      <c r="B240">
        <v>1.0</v>
      </c>
      <c r="C240">
        <v>1.0</v>
      </c>
      <c r="D240">
        <v>0.0</v>
      </c>
      <c r="E240">
        <v>1.0</v>
      </c>
      <c r="F240">
        <v>1.0</v>
      </c>
      <c r="G240">
        <v>0.0</v>
      </c>
      <c r="H240" s="14">
        <v>32765.0</v>
      </c>
      <c r="I240" s="14">
        <v>28.0</v>
      </c>
      <c r="J240" s="14">
        <v>7.0</v>
      </c>
      <c r="K240" s="14">
        <v>90.0</v>
      </c>
      <c r="L240" s="14">
        <v>15.0</v>
      </c>
      <c r="M240" s="14">
        <v>6.0</v>
      </c>
      <c r="N240" s="14" t="s">
        <v>405</v>
      </c>
      <c r="O240" s="14">
        <v>1.0</v>
      </c>
      <c r="P240" s="14" t="s">
        <v>71</v>
      </c>
      <c r="R240" t="s">
        <v>71</v>
      </c>
      <c r="S240" t="s">
        <v>135</v>
      </c>
      <c r="T240" s="14">
        <v>1.0</v>
      </c>
      <c r="U240" t="s">
        <v>35</v>
      </c>
      <c r="V240" t="s">
        <v>111</v>
      </c>
      <c r="W240" t="s">
        <v>228</v>
      </c>
      <c r="X240" s="14">
        <v>3.0</v>
      </c>
      <c r="Y240" s="14" t="s">
        <v>1424</v>
      </c>
      <c r="Z240" s="14" t="s">
        <v>78</v>
      </c>
      <c r="AA240">
        <v>0.0</v>
      </c>
      <c r="AB240">
        <v>0.0</v>
      </c>
      <c r="AC240">
        <v>1.0</v>
      </c>
      <c r="AD240">
        <v>0.0</v>
      </c>
      <c r="AE240">
        <v>0.0</v>
      </c>
      <c r="AF240">
        <v>0.0</v>
      </c>
      <c r="AG240">
        <v>0.0</v>
      </c>
      <c r="AH240">
        <v>0.0</v>
      </c>
      <c r="AI240">
        <v>0.0</v>
      </c>
      <c r="AJ240">
        <v>0.0</v>
      </c>
      <c r="AK240" t="s">
        <v>97</v>
      </c>
      <c r="AL240">
        <v>6.0</v>
      </c>
      <c r="AM240">
        <v>4.0</v>
      </c>
      <c r="AN240" s="14">
        <v>25.0</v>
      </c>
      <c r="AO240" s="14" t="s">
        <v>1425</v>
      </c>
      <c r="AP240" t="s">
        <v>1426</v>
      </c>
      <c r="AQ240" s="14">
        <v>10.0</v>
      </c>
      <c r="AR240" s="14" t="s">
        <v>1427</v>
      </c>
      <c r="AS240" s="14" t="s">
        <v>1428</v>
      </c>
      <c r="AT240" s="14" t="s">
        <v>1429</v>
      </c>
    </row>
    <row r="241">
      <c r="A241" s="14">
        <v>262.0</v>
      </c>
      <c r="B241">
        <v>0.0</v>
      </c>
      <c r="C241">
        <v>0.0</v>
      </c>
      <c r="D241">
        <v>1.0</v>
      </c>
      <c r="E241">
        <v>0.0</v>
      </c>
      <c r="F241">
        <v>0.0</v>
      </c>
      <c r="G241">
        <v>0.0</v>
      </c>
      <c r="H241" s="14">
        <v>33475.0</v>
      </c>
      <c r="I241" s="14">
        <v>27.0</v>
      </c>
      <c r="J241" s="14">
        <v>8.0</v>
      </c>
      <c r="K241" s="14">
        <v>100.0</v>
      </c>
      <c r="L241" s="14">
        <v>10.0</v>
      </c>
      <c r="M241" s="14">
        <v>20.0</v>
      </c>
      <c r="N241" s="14" t="s">
        <v>87</v>
      </c>
      <c r="O241" s="14">
        <v>0.0</v>
      </c>
      <c r="P241" s="14" t="s">
        <v>89</v>
      </c>
      <c r="R241" t="s">
        <v>89</v>
      </c>
      <c r="S241" t="s">
        <v>130</v>
      </c>
      <c r="T241" s="14">
        <v>0.0</v>
      </c>
      <c r="Z241" s="14" t="s">
        <v>78</v>
      </c>
      <c r="AA241">
        <v>0.0</v>
      </c>
      <c r="AB241">
        <v>0.0</v>
      </c>
      <c r="AC241">
        <v>0.0</v>
      </c>
      <c r="AD241">
        <v>1.0</v>
      </c>
      <c r="AE241">
        <v>0.0</v>
      </c>
      <c r="AF241">
        <v>0.0</v>
      </c>
      <c r="AG241">
        <v>0.0</v>
      </c>
      <c r="AH241">
        <v>0.0</v>
      </c>
      <c r="AI241">
        <v>0.0</v>
      </c>
      <c r="AJ241">
        <v>0.0</v>
      </c>
      <c r="AK241" t="s">
        <v>116</v>
      </c>
      <c r="AL241">
        <v>10.0</v>
      </c>
      <c r="AM241">
        <v>6.0</v>
      </c>
      <c r="AN241" s="14">
        <v>50.0</v>
      </c>
      <c r="AO241" s="14" t="s">
        <v>1430</v>
      </c>
      <c r="AP241" t="s">
        <v>1431</v>
      </c>
      <c r="AQ241" s="14">
        <v>10.0</v>
      </c>
      <c r="AR241" s="14" t="s">
        <v>1432</v>
      </c>
      <c r="AS241" s="14" t="s">
        <v>1433</v>
      </c>
      <c r="AT241" s="14" t="s">
        <v>1434</v>
      </c>
    </row>
    <row r="242">
      <c r="A242" s="14">
        <v>263.0</v>
      </c>
      <c r="B242">
        <v>0.0</v>
      </c>
      <c r="C242">
        <v>1.0</v>
      </c>
      <c r="D242">
        <v>0.0</v>
      </c>
      <c r="E242">
        <v>0.0</v>
      </c>
      <c r="F242">
        <v>1.0</v>
      </c>
      <c r="G242">
        <v>0.0</v>
      </c>
      <c r="H242" s="14">
        <v>31986.0</v>
      </c>
      <c r="I242" s="14">
        <v>31.0</v>
      </c>
      <c r="J242" s="14">
        <v>6.0</v>
      </c>
      <c r="K242" s="14">
        <v>15.0</v>
      </c>
      <c r="L242" s="14">
        <v>12.0</v>
      </c>
      <c r="M242" s="14">
        <v>4.0</v>
      </c>
      <c r="N242" s="14" t="s">
        <v>87</v>
      </c>
      <c r="O242" s="14">
        <v>0.0</v>
      </c>
      <c r="P242" s="14" t="s">
        <v>89</v>
      </c>
      <c r="R242" t="s">
        <v>89</v>
      </c>
      <c r="S242" t="s">
        <v>130</v>
      </c>
      <c r="T242" s="14">
        <v>1.0</v>
      </c>
      <c r="U242" t="s">
        <v>1435</v>
      </c>
      <c r="V242" t="s">
        <v>122</v>
      </c>
      <c r="W242" t="s">
        <v>76</v>
      </c>
      <c r="X242" s="14">
        <v>9.0</v>
      </c>
      <c r="Y242" s="14" t="s">
        <v>1436</v>
      </c>
      <c r="Z242" s="14" t="s">
        <v>1229</v>
      </c>
      <c r="AA242">
        <v>0.0</v>
      </c>
      <c r="AB242">
        <v>0.0</v>
      </c>
      <c r="AC242">
        <v>0.0</v>
      </c>
      <c r="AD242">
        <v>0.0</v>
      </c>
      <c r="AE242">
        <v>0.0</v>
      </c>
      <c r="AF242">
        <v>1.0</v>
      </c>
      <c r="AG242">
        <v>0.0</v>
      </c>
      <c r="AH242">
        <v>0.0</v>
      </c>
      <c r="AI242">
        <v>0.0</v>
      </c>
      <c r="AJ242">
        <v>0.0</v>
      </c>
      <c r="AK242" t="s">
        <v>97</v>
      </c>
      <c r="AL242">
        <v>2.0</v>
      </c>
      <c r="AM242">
        <v>5.0</v>
      </c>
      <c r="AN242" s="14">
        <v>4.0</v>
      </c>
      <c r="AO242" s="14" t="s">
        <v>1437</v>
      </c>
      <c r="AP242" t="s">
        <v>1438</v>
      </c>
      <c r="AQ242" s="14">
        <v>10.0</v>
      </c>
      <c r="AR242" s="14" t="s">
        <v>1439</v>
      </c>
      <c r="AS242" s="14" t="s">
        <v>1440</v>
      </c>
      <c r="AT242" s="14" t="s">
        <v>1441</v>
      </c>
    </row>
    <row r="243">
      <c r="A243" s="14">
        <v>264.0</v>
      </c>
      <c r="B243">
        <v>1.0</v>
      </c>
      <c r="C243">
        <v>1.0</v>
      </c>
      <c r="D243">
        <v>0.0</v>
      </c>
      <c r="E243">
        <v>0.0</v>
      </c>
      <c r="F243">
        <v>1.0</v>
      </c>
      <c r="G243">
        <v>0.0</v>
      </c>
      <c r="H243" s="14">
        <v>30012.0</v>
      </c>
      <c r="I243" s="14">
        <v>36.0</v>
      </c>
      <c r="J243" s="14">
        <v>6.0</v>
      </c>
      <c r="K243" s="14">
        <v>2.0</v>
      </c>
      <c r="L243" s="14">
        <v>5.0</v>
      </c>
      <c r="M243" s="14">
        <v>32.0</v>
      </c>
      <c r="N243" s="14" t="s">
        <v>437</v>
      </c>
      <c r="O243" s="14">
        <v>0.0</v>
      </c>
      <c r="P243" s="14" t="s">
        <v>108</v>
      </c>
      <c r="R243" t="s">
        <v>108</v>
      </c>
      <c r="S243" t="s">
        <v>135</v>
      </c>
      <c r="T243" s="14">
        <v>1.0</v>
      </c>
      <c r="U243" t="s">
        <v>224</v>
      </c>
      <c r="V243" t="s">
        <v>111</v>
      </c>
      <c r="W243" t="s">
        <v>123</v>
      </c>
      <c r="X243" s="14">
        <v>3.0</v>
      </c>
      <c r="Y243" s="14" t="s">
        <v>1442</v>
      </c>
      <c r="Z243" s="14" t="s">
        <v>96</v>
      </c>
      <c r="AA243">
        <v>0.0</v>
      </c>
      <c r="AB243">
        <v>0.0</v>
      </c>
      <c r="AC243">
        <v>0.0</v>
      </c>
      <c r="AD243">
        <v>0.0</v>
      </c>
      <c r="AE243">
        <v>0.0</v>
      </c>
      <c r="AF243">
        <v>1.0</v>
      </c>
      <c r="AG243">
        <v>0.0</v>
      </c>
      <c r="AH243">
        <v>0.0</v>
      </c>
      <c r="AI243">
        <v>0.0</v>
      </c>
      <c r="AJ243">
        <v>0.0</v>
      </c>
      <c r="AK243" t="s">
        <v>79</v>
      </c>
      <c r="AL243">
        <v>5.0</v>
      </c>
      <c r="AM243">
        <v>5.0</v>
      </c>
      <c r="AN243" s="14">
        <v>10.0</v>
      </c>
      <c r="AO243" s="14" t="s">
        <v>1443</v>
      </c>
      <c r="AP243" t="s">
        <v>101</v>
      </c>
      <c r="AQ243" s="14">
        <v>9.0</v>
      </c>
      <c r="AR243" s="14" t="s">
        <v>1444</v>
      </c>
      <c r="AS243" s="14" t="s">
        <v>1445</v>
      </c>
    </row>
    <row r="244">
      <c r="A244" s="14">
        <v>265.0</v>
      </c>
      <c r="B244">
        <v>1.0</v>
      </c>
      <c r="C244">
        <v>1.0</v>
      </c>
      <c r="D244">
        <v>0.0</v>
      </c>
      <c r="E244">
        <v>0.0</v>
      </c>
      <c r="F244">
        <v>0.0</v>
      </c>
      <c r="G244">
        <v>0.0</v>
      </c>
      <c r="H244" s="14">
        <v>32105.0</v>
      </c>
      <c r="I244" s="14">
        <v>30.0</v>
      </c>
      <c r="J244" s="14">
        <v>8.0</v>
      </c>
      <c r="K244" s="14">
        <v>15.0</v>
      </c>
      <c r="L244" s="14">
        <v>12.0</v>
      </c>
      <c r="M244" s="14">
        <v>3.0</v>
      </c>
      <c r="N244" s="14" t="s">
        <v>437</v>
      </c>
      <c r="O244" s="14">
        <v>0.0</v>
      </c>
      <c r="P244" s="14" t="s">
        <v>129</v>
      </c>
      <c r="R244" t="s">
        <v>129</v>
      </c>
      <c r="S244" t="s">
        <v>90</v>
      </c>
      <c r="T244" s="14">
        <v>1.0</v>
      </c>
      <c r="U244" t="s">
        <v>224</v>
      </c>
      <c r="V244" t="s">
        <v>111</v>
      </c>
      <c r="W244" t="s">
        <v>684</v>
      </c>
      <c r="X244" s="14">
        <v>3.0</v>
      </c>
      <c r="Y244" s="14" t="s">
        <v>1446</v>
      </c>
      <c r="Z244" s="14" t="s">
        <v>114</v>
      </c>
      <c r="AA244">
        <v>0.0</v>
      </c>
      <c r="AB244">
        <v>0.0</v>
      </c>
      <c r="AC244">
        <v>0.0</v>
      </c>
      <c r="AD244">
        <v>1.0</v>
      </c>
      <c r="AE244">
        <v>0.0</v>
      </c>
      <c r="AF244">
        <v>0.0</v>
      </c>
      <c r="AG244">
        <v>0.0</v>
      </c>
      <c r="AH244">
        <v>0.0</v>
      </c>
      <c r="AI244">
        <v>0.0</v>
      </c>
      <c r="AJ244">
        <v>0.0</v>
      </c>
      <c r="AK244" t="s">
        <v>97</v>
      </c>
      <c r="AL244">
        <v>6.0</v>
      </c>
      <c r="AM244">
        <v>6.0</v>
      </c>
      <c r="AN244" s="14">
        <v>8.0</v>
      </c>
      <c r="AO244" s="14" t="s">
        <v>1447</v>
      </c>
      <c r="AP244" t="s">
        <v>101</v>
      </c>
      <c r="AQ244" s="14">
        <v>10.0</v>
      </c>
      <c r="AR244" s="14" t="s">
        <v>1448</v>
      </c>
      <c r="AT244" s="14" t="s">
        <v>1449</v>
      </c>
    </row>
    <row r="245">
      <c r="A245" s="14">
        <v>266.0</v>
      </c>
      <c r="B245">
        <v>1.0</v>
      </c>
      <c r="C245">
        <v>1.0</v>
      </c>
      <c r="D245">
        <v>0.0</v>
      </c>
      <c r="E245">
        <v>0.0</v>
      </c>
      <c r="F245">
        <v>1.0</v>
      </c>
      <c r="G245">
        <v>0.0</v>
      </c>
      <c r="H245" s="14">
        <v>31253.0</v>
      </c>
      <c r="I245" s="14">
        <v>33.0</v>
      </c>
      <c r="J245" s="14">
        <v>6.0</v>
      </c>
      <c r="K245" s="14">
        <v>270.0</v>
      </c>
      <c r="L245" s="14">
        <v>9.0</v>
      </c>
      <c r="M245" s="14">
        <v>2.0</v>
      </c>
      <c r="N245" s="14" t="s">
        <v>167</v>
      </c>
      <c r="O245" s="14">
        <v>0.0</v>
      </c>
      <c r="P245" s="14" t="s">
        <v>71</v>
      </c>
      <c r="R245" t="s">
        <v>71</v>
      </c>
      <c r="S245" t="s">
        <v>135</v>
      </c>
      <c r="T245" s="14">
        <v>1.0</v>
      </c>
      <c r="U245" t="s">
        <v>315</v>
      </c>
      <c r="V245" t="s">
        <v>111</v>
      </c>
      <c r="W245" t="s">
        <v>322</v>
      </c>
      <c r="X245" s="14">
        <v>7.0</v>
      </c>
      <c r="Y245" s="14" t="s">
        <v>1450</v>
      </c>
      <c r="Z245" s="14" t="s">
        <v>114</v>
      </c>
      <c r="AA245">
        <v>0.0</v>
      </c>
      <c r="AB245">
        <v>0.0</v>
      </c>
      <c r="AC245">
        <v>1.0</v>
      </c>
      <c r="AD245">
        <v>0.0</v>
      </c>
      <c r="AE245">
        <v>0.0</v>
      </c>
      <c r="AF245">
        <v>0.0</v>
      </c>
      <c r="AG245">
        <v>0.0</v>
      </c>
      <c r="AH245">
        <v>0.0</v>
      </c>
      <c r="AI245">
        <v>0.0</v>
      </c>
      <c r="AJ245">
        <v>1.0</v>
      </c>
      <c r="AK245" t="s">
        <v>116</v>
      </c>
      <c r="AL245">
        <v>6.0</v>
      </c>
      <c r="AM245">
        <v>4.0</v>
      </c>
      <c r="AN245" s="14">
        <v>100.0</v>
      </c>
      <c r="AO245" s="14" t="s">
        <v>1452</v>
      </c>
      <c r="AP245" t="s">
        <v>84</v>
      </c>
      <c r="AQ245" s="14">
        <v>8.0</v>
      </c>
      <c r="AR245" s="14" t="s">
        <v>1453</v>
      </c>
    </row>
    <row r="246">
      <c r="A246" s="14">
        <v>269.0</v>
      </c>
      <c r="B246">
        <v>0.0</v>
      </c>
      <c r="C246">
        <v>0.0</v>
      </c>
      <c r="D246">
        <v>0.0</v>
      </c>
      <c r="E246">
        <v>1.0</v>
      </c>
      <c r="F246">
        <v>1.0</v>
      </c>
      <c r="G246">
        <v>0.0</v>
      </c>
      <c r="H246" s="14">
        <v>22548.0</v>
      </c>
      <c r="I246" s="14">
        <v>56.0</v>
      </c>
      <c r="J246" s="14">
        <v>6.0</v>
      </c>
      <c r="K246" s="14">
        <v>0.0</v>
      </c>
      <c r="L246" s="14">
        <v>15.0</v>
      </c>
      <c r="M246" s="14">
        <v>26.0</v>
      </c>
      <c r="N246" s="14" t="s">
        <v>291</v>
      </c>
      <c r="O246" s="14">
        <v>1.0</v>
      </c>
      <c r="P246" s="14" t="s">
        <v>129</v>
      </c>
      <c r="R246" t="s">
        <v>129</v>
      </c>
      <c r="S246" t="s">
        <v>130</v>
      </c>
      <c r="T246" s="14">
        <v>1.0</v>
      </c>
      <c r="U246" t="s">
        <v>631</v>
      </c>
      <c r="V246" t="s">
        <v>147</v>
      </c>
      <c r="W246" t="s">
        <v>684</v>
      </c>
      <c r="X246" s="14">
        <v>33.0</v>
      </c>
      <c r="Y246" s="14" t="s">
        <v>1463</v>
      </c>
      <c r="Z246" s="14" t="s">
        <v>78</v>
      </c>
      <c r="AA246">
        <v>0.0</v>
      </c>
      <c r="AB246">
        <v>0.0</v>
      </c>
      <c r="AC246">
        <v>0.0</v>
      </c>
      <c r="AD246">
        <v>0.0</v>
      </c>
      <c r="AE246">
        <v>0.0</v>
      </c>
      <c r="AF246">
        <v>1.0</v>
      </c>
      <c r="AG246">
        <v>0.0</v>
      </c>
      <c r="AH246">
        <v>0.0</v>
      </c>
      <c r="AI246">
        <v>0.0</v>
      </c>
      <c r="AJ246">
        <v>0.0</v>
      </c>
      <c r="AK246" t="s">
        <v>79</v>
      </c>
      <c r="AL246">
        <v>20.0</v>
      </c>
      <c r="AM246">
        <v>10.0</v>
      </c>
      <c r="AN246" s="14">
        <v>36.0</v>
      </c>
      <c r="AO246" s="14" t="s">
        <v>1464</v>
      </c>
      <c r="AP246" t="s">
        <v>1465</v>
      </c>
      <c r="AQ246" s="14">
        <v>7.0</v>
      </c>
      <c r="AR246" s="14" t="s">
        <v>1466</v>
      </c>
      <c r="AS246" s="14" t="s">
        <v>1467</v>
      </c>
      <c r="AT246" s="14" t="s">
        <v>1468</v>
      </c>
    </row>
    <row r="247">
      <c r="A247" s="14">
        <v>270.0</v>
      </c>
      <c r="B247">
        <v>0.0</v>
      </c>
      <c r="C247">
        <v>0.0</v>
      </c>
      <c r="D247">
        <v>0.0</v>
      </c>
      <c r="E247">
        <v>1.0</v>
      </c>
      <c r="F247">
        <v>1.0</v>
      </c>
      <c r="G247">
        <v>0.0</v>
      </c>
      <c r="H247" s="14">
        <v>32996.0</v>
      </c>
      <c r="I247" s="14">
        <v>28.0</v>
      </c>
      <c r="J247" s="14">
        <v>6.0</v>
      </c>
      <c r="K247" s="14">
        <v>30.0</v>
      </c>
      <c r="L247" s="14">
        <v>8.0</v>
      </c>
      <c r="M247" s="14">
        <v>10.0</v>
      </c>
      <c r="N247" s="14" t="s">
        <v>437</v>
      </c>
      <c r="O247" s="14">
        <v>1.0</v>
      </c>
      <c r="P247" s="14" t="s">
        <v>193</v>
      </c>
      <c r="R247" t="s">
        <v>193</v>
      </c>
      <c r="S247" t="s">
        <v>72</v>
      </c>
      <c r="T247" s="14">
        <v>1.0</v>
      </c>
      <c r="U247" t="s">
        <v>1234</v>
      </c>
      <c r="V247" t="s">
        <v>111</v>
      </c>
      <c r="W247" t="s">
        <v>123</v>
      </c>
      <c r="X247" s="14">
        <v>3.0</v>
      </c>
      <c r="Y247" s="14" t="s">
        <v>1469</v>
      </c>
      <c r="Z247" s="14" t="s">
        <v>78</v>
      </c>
      <c r="AA247">
        <v>0.0</v>
      </c>
      <c r="AB247">
        <v>0.0</v>
      </c>
      <c r="AC247">
        <v>1.0</v>
      </c>
      <c r="AD247">
        <v>1.0</v>
      </c>
      <c r="AE247">
        <v>0.0</v>
      </c>
      <c r="AF247">
        <v>0.0</v>
      </c>
      <c r="AG247">
        <v>0.0</v>
      </c>
      <c r="AH247">
        <v>0.0</v>
      </c>
      <c r="AI247">
        <v>0.0</v>
      </c>
      <c r="AJ247">
        <v>0.0</v>
      </c>
      <c r="AK247" t="s">
        <v>116</v>
      </c>
      <c r="AL247">
        <v>3.0</v>
      </c>
      <c r="AM247">
        <v>2.0</v>
      </c>
      <c r="AN247" s="14">
        <v>20.0</v>
      </c>
      <c r="AO247" s="14" t="s">
        <v>1470</v>
      </c>
      <c r="AP247" t="s">
        <v>101</v>
      </c>
      <c r="AQ247" s="14">
        <v>7.0</v>
      </c>
      <c r="AR247" s="14" t="s">
        <v>1471</v>
      </c>
      <c r="AS247" s="14" t="s">
        <v>299</v>
      </c>
      <c r="AT247" s="14" t="s">
        <v>392</v>
      </c>
    </row>
    <row r="248">
      <c r="A248" s="14">
        <v>271.0</v>
      </c>
      <c r="B248">
        <v>1.0</v>
      </c>
      <c r="C248">
        <v>1.0</v>
      </c>
      <c r="D248">
        <v>0.0</v>
      </c>
      <c r="E248">
        <v>0.0</v>
      </c>
      <c r="F248">
        <v>1.0</v>
      </c>
      <c r="G248">
        <v>0.0</v>
      </c>
      <c r="H248" s="14">
        <v>27656.0</v>
      </c>
      <c r="I248" s="14">
        <v>42.0</v>
      </c>
      <c r="J248" s="14">
        <v>8.0</v>
      </c>
      <c r="K248" s="14">
        <v>0.0</v>
      </c>
      <c r="L248" s="14">
        <v>10.0</v>
      </c>
      <c r="M248" s="14">
        <v>10.0</v>
      </c>
      <c r="N248" s="14" t="s">
        <v>87</v>
      </c>
      <c r="O248" s="14">
        <v>1.0</v>
      </c>
      <c r="P248" s="14" t="s">
        <v>89</v>
      </c>
      <c r="R248" t="s">
        <v>89</v>
      </c>
      <c r="S248" t="s">
        <v>130</v>
      </c>
      <c r="T248" s="14">
        <v>1.0</v>
      </c>
      <c r="U248" t="s">
        <v>195</v>
      </c>
      <c r="V248" t="s">
        <v>207</v>
      </c>
      <c r="W248" t="s">
        <v>123</v>
      </c>
      <c r="X248" s="14">
        <v>18.0</v>
      </c>
      <c r="Y248" s="14" t="s">
        <v>1472</v>
      </c>
      <c r="Z248" s="14" t="s">
        <v>114</v>
      </c>
      <c r="AA248">
        <v>0.0</v>
      </c>
      <c r="AB248">
        <v>0.0</v>
      </c>
      <c r="AC248">
        <v>0.0</v>
      </c>
      <c r="AD248">
        <v>0.0</v>
      </c>
      <c r="AE248">
        <v>0.0</v>
      </c>
      <c r="AF248">
        <v>1.0</v>
      </c>
      <c r="AG248">
        <v>0.0</v>
      </c>
      <c r="AH248">
        <v>0.0</v>
      </c>
      <c r="AI248">
        <v>0.0</v>
      </c>
      <c r="AJ248">
        <v>0.0</v>
      </c>
      <c r="AK248" t="s">
        <v>116</v>
      </c>
      <c r="AL248">
        <v>4.0</v>
      </c>
      <c r="AM248">
        <v>30.0</v>
      </c>
      <c r="AN248" s="14">
        <v>50.0</v>
      </c>
      <c r="AO248" s="14" t="s">
        <v>1473</v>
      </c>
      <c r="AP248" t="s">
        <v>101</v>
      </c>
      <c r="AQ248" s="14">
        <v>10.0</v>
      </c>
      <c r="AR248" s="14" t="s">
        <v>1474</v>
      </c>
      <c r="AS248" s="14" t="s">
        <v>1475</v>
      </c>
      <c r="AT248" s="14" t="s">
        <v>1476</v>
      </c>
    </row>
    <row r="249">
      <c r="A249" s="14">
        <v>272.0</v>
      </c>
      <c r="B249">
        <v>0.0</v>
      </c>
      <c r="C249">
        <v>0.0</v>
      </c>
      <c r="D249">
        <v>0.0</v>
      </c>
      <c r="E249">
        <v>0.0</v>
      </c>
      <c r="F249">
        <v>1.0</v>
      </c>
      <c r="G249">
        <v>0.0</v>
      </c>
      <c r="H249" s="14">
        <v>30771.0</v>
      </c>
      <c r="I249" s="14">
        <v>34.0</v>
      </c>
      <c r="J249" s="14">
        <v>8.0</v>
      </c>
      <c r="K249" s="14">
        <v>0.0</v>
      </c>
      <c r="L249" s="14">
        <v>10.0</v>
      </c>
      <c r="M249" s="14">
        <v>2.0</v>
      </c>
      <c r="N249" s="14" t="s">
        <v>87</v>
      </c>
      <c r="O249" s="14">
        <v>0.0</v>
      </c>
      <c r="P249" s="14" t="s">
        <v>172</v>
      </c>
      <c r="R249" t="s">
        <v>172</v>
      </c>
      <c r="S249" t="s">
        <v>90</v>
      </c>
      <c r="T249" s="14">
        <v>1.0</v>
      </c>
      <c r="U249" t="s">
        <v>315</v>
      </c>
      <c r="V249" t="s">
        <v>111</v>
      </c>
      <c r="W249" t="s">
        <v>123</v>
      </c>
      <c r="X249" s="14">
        <v>14.0</v>
      </c>
      <c r="Y249" s="14" t="s">
        <v>1477</v>
      </c>
      <c r="Z249" s="14" t="s">
        <v>78</v>
      </c>
      <c r="AA249">
        <v>0.0</v>
      </c>
      <c r="AB249">
        <v>0.0</v>
      </c>
      <c r="AC249">
        <v>0.0</v>
      </c>
      <c r="AD249">
        <v>0.0</v>
      </c>
      <c r="AE249">
        <v>0.0</v>
      </c>
      <c r="AF249">
        <v>1.0</v>
      </c>
      <c r="AG249">
        <v>0.0</v>
      </c>
      <c r="AH249">
        <v>0.0</v>
      </c>
      <c r="AI249">
        <v>0.0</v>
      </c>
      <c r="AJ249">
        <v>0.0</v>
      </c>
      <c r="AK249" t="s">
        <v>97</v>
      </c>
      <c r="AL249">
        <v>6.0</v>
      </c>
      <c r="AM249">
        <v>2.0</v>
      </c>
      <c r="AN249" s="14">
        <v>12.0</v>
      </c>
      <c r="AO249" s="14" t="s">
        <v>1478</v>
      </c>
      <c r="AP249" t="s">
        <v>292</v>
      </c>
      <c r="AQ249" s="14">
        <v>8.0</v>
      </c>
      <c r="AR249" s="14" t="s">
        <v>1479</v>
      </c>
      <c r="AS249" s="14" t="s">
        <v>1480</v>
      </c>
      <c r="AT249" s="14" t="s">
        <v>1481</v>
      </c>
    </row>
    <row r="250">
      <c r="A250" s="14">
        <v>273.0</v>
      </c>
      <c r="B250">
        <v>0.0</v>
      </c>
      <c r="C250">
        <v>0.0</v>
      </c>
      <c r="D250">
        <v>0.0</v>
      </c>
      <c r="E250">
        <v>0.0</v>
      </c>
      <c r="F250">
        <v>1.0</v>
      </c>
      <c r="G250">
        <v>0.0</v>
      </c>
      <c r="H250" s="14">
        <v>32356.0</v>
      </c>
      <c r="I250" s="14">
        <v>30.0</v>
      </c>
      <c r="J250" s="14">
        <v>7.0</v>
      </c>
      <c r="K250" s="14">
        <v>50.0</v>
      </c>
      <c r="L250" s="14">
        <v>10.0</v>
      </c>
      <c r="M250" s="14">
        <v>10.0</v>
      </c>
      <c r="N250" s="14" t="s">
        <v>327</v>
      </c>
      <c r="O250" s="14">
        <v>0.0</v>
      </c>
      <c r="P250" s="14" t="s">
        <v>89</v>
      </c>
      <c r="R250" t="s">
        <v>89</v>
      </c>
      <c r="S250" t="s">
        <v>130</v>
      </c>
      <c r="T250" s="14">
        <v>1.0</v>
      </c>
      <c r="U250" t="s">
        <v>315</v>
      </c>
      <c r="V250" t="s">
        <v>111</v>
      </c>
      <c r="W250" t="s">
        <v>228</v>
      </c>
      <c r="X250" s="14">
        <v>7.0</v>
      </c>
      <c r="Z250" s="14" t="s">
        <v>114</v>
      </c>
      <c r="AA250">
        <v>0.0</v>
      </c>
      <c r="AB250">
        <v>0.0</v>
      </c>
      <c r="AC250">
        <v>0.0</v>
      </c>
      <c r="AD250">
        <v>1.0</v>
      </c>
      <c r="AE250">
        <v>0.0</v>
      </c>
      <c r="AF250">
        <v>0.0</v>
      </c>
      <c r="AG250">
        <v>0.0</v>
      </c>
      <c r="AH250">
        <v>0.0</v>
      </c>
      <c r="AI250">
        <v>0.0</v>
      </c>
      <c r="AJ250">
        <v>0.0</v>
      </c>
      <c r="AK250" t="s">
        <v>97</v>
      </c>
      <c r="AL250">
        <v>3.0</v>
      </c>
      <c r="AM250">
        <v>2.0</v>
      </c>
      <c r="AN250" s="14">
        <v>8.0</v>
      </c>
      <c r="AO250" s="14" t="s">
        <v>1482</v>
      </c>
      <c r="AP250" t="s">
        <v>84</v>
      </c>
      <c r="AQ250" s="14">
        <v>10.0</v>
      </c>
      <c r="AR250" s="14" t="s">
        <v>1483</v>
      </c>
    </row>
    <row r="251">
      <c r="A251" s="14">
        <v>274.0</v>
      </c>
      <c r="B251">
        <v>0.0</v>
      </c>
      <c r="C251">
        <v>1.0</v>
      </c>
      <c r="D251">
        <v>0.0</v>
      </c>
      <c r="E251">
        <v>0.0</v>
      </c>
      <c r="F251">
        <v>1.0</v>
      </c>
      <c r="G251">
        <v>0.0</v>
      </c>
      <c r="H251" s="14">
        <v>32492.0</v>
      </c>
      <c r="I251" s="14">
        <v>29.0</v>
      </c>
      <c r="J251" s="14">
        <v>7.0</v>
      </c>
      <c r="K251" s="14">
        <v>120.0</v>
      </c>
      <c r="L251" s="14">
        <v>11.0</v>
      </c>
      <c r="M251" s="14">
        <v>6.0</v>
      </c>
      <c r="N251" s="14" t="s">
        <v>128</v>
      </c>
      <c r="O251" s="14">
        <v>1.0</v>
      </c>
      <c r="P251" s="14" t="s">
        <v>89</v>
      </c>
      <c r="R251" t="s">
        <v>89</v>
      </c>
      <c r="S251" t="s">
        <v>72</v>
      </c>
      <c r="T251" s="14">
        <v>1.0</v>
      </c>
      <c r="U251" t="s">
        <v>315</v>
      </c>
      <c r="V251" t="s">
        <v>111</v>
      </c>
      <c r="W251" t="s">
        <v>123</v>
      </c>
      <c r="X251" s="14">
        <v>3.0</v>
      </c>
      <c r="Y251" s="14" t="s">
        <v>1484</v>
      </c>
      <c r="Z251" s="14" t="s">
        <v>78</v>
      </c>
      <c r="AA251">
        <v>0.0</v>
      </c>
      <c r="AB251">
        <v>0.0</v>
      </c>
      <c r="AC251">
        <v>0.0</v>
      </c>
      <c r="AD251">
        <v>0.0</v>
      </c>
      <c r="AE251">
        <v>0.0</v>
      </c>
      <c r="AF251">
        <v>1.0</v>
      </c>
      <c r="AG251">
        <v>0.0</v>
      </c>
      <c r="AH251">
        <v>0.0</v>
      </c>
      <c r="AI251">
        <v>0.0</v>
      </c>
      <c r="AJ251">
        <v>0.0</v>
      </c>
      <c r="AK251" t="s">
        <v>97</v>
      </c>
      <c r="AL251">
        <v>6.0</v>
      </c>
      <c r="AM251">
        <v>3.0</v>
      </c>
      <c r="AN251" s="14">
        <v>72.0</v>
      </c>
      <c r="AO251" s="14" t="s">
        <v>1485</v>
      </c>
      <c r="AP251" t="s">
        <v>292</v>
      </c>
      <c r="AQ251" s="14">
        <v>9.0</v>
      </c>
      <c r="AR251" s="14" t="s">
        <v>1486</v>
      </c>
      <c r="AS251" s="14" t="s">
        <v>1487</v>
      </c>
      <c r="AT251" s="14" t="s">
        <v>1488</v>
      </c>
    </row>
    <row r="252">
      <c r="A252" s="14">
        <v>275.0</v>
      </c>
      <c r="B252">
        <v>0.0</v>
      </c>
      <c r="C252">
        <v>1.0</v>
      </c>
      <c r="D252">
        <v>0.0</v>
      </c>
      <c r="E252">
        <v>0.0</v>
      </c>
      <c r="F252">
        <v>0.0</v>
      </c>
      <c r="G252">
        <v>0.0</v>
      </c>
      <c r="H252" s="14">
        <v>31335.0</v>
      </c>
      <c r="I252" s="14">
        <v>32.0</v>
      </c>
      <c r="J252" s="14">
        <v>7.0</v>
      </c>
      <c r="K252" s="14">
        <v>30.0</v>
      </c>
      <c r="L252" s="14">
        <v>11.0</v>
      </c>
      <c r="M252" s="14">
        <v>5.0</v>
      </c>
      <c r="N252" s="14" t="s">
        <v>192</v>
      </c>
      <c r="O252" s="14">
        <v>0.0</v>
      </c>
      <c r="P252" s="14" t="s">
        <v>71</v>
      </c>
      <c r="R252" t="s">
        <v>71</v>
      </c>
      <c r="S252" t="s">
        <v>72</v>
      </c>
      <c r="T252" s="14">
        <v>1.0</v>
      </c>
      <c r="U252" t="s">
        <v>35</v>
      </c>
      <c r="V252" t="s">
        <v>111</v>
      </c>
      <c r="W252" t="s">
        <v>322</v>
      </c>
      <c r="X252" s="14">
        <v>4.0</v>
      </c>
      <c r="Y252" s="14" t="s">
        <v>1489</v>
      </c>
      <c r="Z252" s="14" t="s">
        <v>114</v>
      </c>
      <c r="AA252">
        <v>1.0</v>
      </c>
      <c r="AB252">
        <v>1.0</v>
      </c>
      <c r="AC252">
        <v>0.0</v>
      </c>
      <c r="AD252">
        <v>0.0</v>
      </c>
      <c r="AE252">
        <v>0.0</v>
      </c>
      <c r="AF252">
        <v>0.0</v>
      </c>
      <c r="AG252">
        <v>0.0</v>
      </c>
      <c r="AH252">
        <v>0.0</v>
      </c>
      <c r="AI252">
        <v>0.0</v>
      </c>
      <c r="AJ252">
        <v>0.0</v>
      </c>
      <c r="AK252" t="s">
        <v>237</v>
      </c>
      <c r="AL252">
        <v>3.0</v>
      </c>
      <c r="AM252">
        <v>5.0</v>
      </c>
      <c r="AN252" s="14">
        <v>60.0</v>
      </c>
      <c r="AO252" s="14" t="s">
        <v>1490</v>
      </c>
      <c r="AP252" t="s">
        <v>101</v>
      </c>
      <c r="AQ252" s="14">
        <v>7.0</v>
      </c>
      <c r="AR252" s="14" t="s">
        <v>1491</v>
      </c>
      <c r="AS252" s="14" t="s">
        <v>1492</v>
      </c>
      <c r="AT252" s="14" t="s">
        <v>392</v>
      </c>
    </row>
    <row r="253">
      <c r="A253" s="14">
        <v>276.0</v>
      </c>
      <c r="B253">
        <v>1.0</v>
      </c>
      <c r="C253">
        <v>0.0</v>
      </c>
      <c r="D253">
        <v>0.0</v>
      </c>
      <c r="E253">
        <v>0.0</v>
      </c>
      <c r="F253">
        <v>0.0</v>
      </c>
      <c r="G253">
        <v>0.0</v>
      </c>
      <c r="H253" s="14">
        <v>32604.0</v>
      </c>
      <c r="I253" s="14">
        <v>29.0</v>
      </c>
      <c r="J253" s="14">
        <v>8.0</v>
      </c>
      <c r="K253" s="14">
        <v>60.0</v>
      </c>
      <c r="L253" s="14">
        <v>13.0</v>
      </c>
      <c r="M253" s="14">
        <v>3.0</v>
      </c>
      <c r="N253" s="14" t="s">
        <v>134</v>
      </c>
      <c r="O253" s="14">
        <v>1.0</v>
      </c>
      <c r="P253" s="14" t="s">
        <v>108</v>
      </c>
      <c r="R253" t="s">
        <v>108</v>
      </c>
      <c r="S253" t="s">
        <v>90</v>
      </c>
      <c r="T253" s="14">
        <v>1.0</v>
      </c>
      <c r="U253" t="s">
        <v>315</v>
      </c>
      <c r="V253" t="s">
        <v>111</v>
      </c>
      <c r="W253" t="s">
        <v>407</v>
      </c>
      <c r="X253" s="14">
        <v>5.0</v>
      </c>
      <c r="Y253" s="14" t="s">
        <v>1493</v>
      </c>
      <c r="Z253" s="14" t="s">
        <v>78</v>
      </c>
      <c r="AA253">
        <v>0.0</v>
      </c>
      <c r="AB253">
        <v>0.0</v>
      </c>
      <c r="AC253">
        <v>0.0</v>
      </c>
      <c r="AD253">
        <v>0.0</v>
      </c>
      <c r="AE253">
        <v>0.0</v>
      </c>
      <c r="AF253">
        <v>0.0</v>
      </c>
      <c r="AG253">
        <v>0.0</v>
      </c>
      <c r="AH253">
        <v>0.0</v>
      </c>
      <c r="AI253">
        <v>0.0</v>
      </c>
      <c r="AJ253">
        <v>1.0</v>
      </c>
      <c r="AK253" t="s">
        <v>79</v>
      </c>
      <c r="AL253">
        <v>3.0</v>
      </c>
      <c r="AM253">
        <v>6.0</v>
      </c>
      <c r="AN253" s="14">
        <v>12.0</v>
      </c>
      <c r="AO253" s="14" t="s">
        <v>1495</v>
      </c>
      <c r="AP253" t="s">
        <v>101</v>
      </c>
      <c r="AQ253" s="14">
        <v>10.0</v>
      </c>
      <c r="AR253" s="14" t="s">
        <v>1496</v>
      </c>
      <c r="AS253" s="14" t="s">
        <v>1497</v>
      </c>
      <c r="AT253" s="14" t="s">
        <v>1498</v>
      </c>
    </row>
    <row r="254">
      <c r="A254" s="14">
        <v>277.0</v>
      </c>
      <c r="B254">
        <v>0.0</v>
      </c>
      <c r="C254">
        <v>1.0</v>
      </c>
      <c r="D254">
        <v>0.0</v>
      </c>
      <c r="E254">
        <v>0.0</v>
      </c>
      <c r="F254">
        <v>1.0</v>
      </c>
      <c r="G254">
        <v>0.0</v>
      </c>
      <c r="H254" s="14">
        <v>33046.0</v>
      </c>
      <c r="I254" s="14">
        <v>28.0</v>
      </c>
      <c r="J254" s="14">
        <v>9.0</v>
      </c>
      <c r="K254" s="14">
        <v>0.0</v>
      </c>
      <c r="L254" s="14">
        <v>10.0</v>
      </c>
      <c r="M254" s="14">
        <v>10.0</v>
      </c>
      <c r="N254" s="14" t="s">
        <v>120</v>
      </c>
      <c r="O254" s="14">
        <v>0.0</v>
      </c>
      <c r="P254" s="14" t="s">
        <v>71</v>
      </c>
      <c r="R254" t="s">
        <v>71</v>
      </c>
      <c r="S254" t="s">
        <v>135</v>
      </c>
      <c r="T254" s="14">
        <v>1.0</v>
      </c>
      <c r="U254" t="s">
        <v>91</v>
      </c>
      <c r="V254" t="s">
        <v>122</v>
      </c>
      <c r="W254" t="s">
        <v>76</v>
      </c>
      <c r="X254" s="14">
        <v>3.0</v>
      </c>
      <c r="Y254" s="14" t="s">
        <v>1499</v>
      </c>
      <c r="Z254" s="14" t="s">
        <v>96</v>
      </c>
      <c r="AA254">
        <v>0.0</v>
      </c>
      <c r="AB254">
        <v>0.0</v>
      </c>
      <c r="AC254">
        <v>0.0</v>
      </c>
      <c r="AD254">
        <v>0.0</v>
      </c>
      <c r="AE254">
        <v>0.0</v>
      </c>
      <c r="AF254">
        <v>1.0</v>
      </c>
      <c r="AG254">
        <v>0.0</v>
      </c>
      <c r="AH254">
        <v>0.0</v>
      </c>
      <c r="AI254">
        <v>0.0</v>
      </c>
      <c r="AJ254">
        <v>0.0</v>
      </c>
      <c r="AK254" t="s">
        <v>79</v>
      </c>
      <c r="AL254">
        <v>4.0</v>
      </c>
      <c r="AM254">
        <v>3.0</v>
      </c>
      <c r="AN254" s="14">
        <v>6.0</v>
      </c>
      <c r="AO254" s="14" t="s">
        <v>1500</v>
      </c>
      <c r="AP254" t="s">
        <v>84</v>
      </c>
      <c r="AQ254" s="14">
        <v>8.0</v>
      </c>
      <c r="AR254" s="14" t="s">
        <v>1501</v>
      </c>
      <c r="AS254" s="14" t="s">
        <v>1502</v>
      </c>
      <c r="AT254" s="14" t="s">
        <v>1503</v>
      </c>
    </row>
    <row r="255">
      <c r="A255" s="14">
        <v>278.0</v>
      </c>
      <c r="B255">
        <v>1.0</v>
      </c>
      <c r="C255">
        <v>0.0</v>
      </c>
      <c r="D255">
        <v>0.0</v>
      </c>
      <c r="E255">
        <v>0.0</v>
      </c>
      <c r="F255">
        <v>0.0</v>
      </c>
      <c r="G255">
        <v>0.0</v>
      </c>
      <c r="H255" s="14">
        <v>28811.0</v>
      </c>
      <c r="I255" s="14">
        <v>39.0</v>
      </c>
      <c r="J255" s="14">
        <v>7.0</v>
      </c>
      <c r="K255" s="14">
        <v>30.0</v>
      </c>
      <c r="L255" s="14">
        <v>14.0</v>
      </c>
      <c r="M255" s="14">
        <v>6.0</v>
      </c>
      <c r="N255" s="14" t="s">
        <v>437</v>
      </c>
      <c r="O255" s="14">
        <v>1.0</v>
      </c>
      <c r="P255" s="14" t="s">
        <v>71</v>
      </c>
      <c r="R255" t="s">
        <v>71</v>
      </c>
      <c r="S255" t="s">
        <v>72</v>
      </c>
      <c r="T255" s="14">
        <v>1.0</v>
      </c>
      <c r="U255" t="s">
        <v>110</v>
      </c>
      <c r="V255" t="s">
        <v>207</v>
      </c>
      <c r="W255" t="s">
        <v>123</v>
      </c>
      <c r="X255" s="14">
        <v>16.0</v>
      </c>
      <c r="Y255" s="14" t="s">
        <v>1504</v>
      </c>
      <c r="Z255" s="14" t="s">
        <v>78</v>
      </c>
      <c r="AA255">
        <v>0.0</v>
      </c>
      <c r="AB255">
        <v>0.0</v>
      </c>
      <c r="AC255">
        <v>0.0</v>
      </c>
      <c r="AD255">
        <v>0.0</v>
      </c>
      <c r="AE255">
        <v>1.0</v>
      </c>
      <c r="AF255">
        <v>0.0</v>
      </c>
      <c r="AG255">
        <v>0.0</v>
      </c>
      <c r="AH255">
        <v>0.0</v>
      </c>
      <c r="AI255">
        <v>0.0</v>
      </c>
      <c r="AJ255">
        <v>0.0</v>
      </c>
      <c r="AK255" t="s">
        <v>237</v>
      </c>
      <c r="AL255">
        <v>6.0</v>
      </c>
      <c r="AM255">
        <v>6.0</v>
      </c>
      <c r="AN255" s="14">
        <v>40.0</v>
      </c>
      <c r="AO255" s="14" t="s">
        <v>1505</v>
      </c>
      <c r="AP255" t="s">
        <v>101</v>
      </c>
      <c r="AQ255" s="14">
        <v>9.0</v>
      </c>
      <c r="AR255" s="14" t="s">
        <v>1506</v>
      </c>
      <c r="AS255" s="14" t="s">
        <v>1507</v>
      </c>
      <c r="AT255" s="14" t="s">
        <v>420</v>
      </c>
    </row>
    <row r="256">
      <c r="A256" s="14">
        <v>279.0</v>
      </c>
      <c r="B256">
        <v>0.0</v>
      </c>
      <c r="C256">
        <v>1.0</v>
      </c>
      <c r="D256">
        <v>0.0</v>
      </c>
      <c r="E256">
        <v>0.0</v>
      </c>
      <c r="F256">
        <v>0.0</v>
      </c>
      <c r="G256">
        <v>0.0</v>
      </c>
      <c r="H256" s="14">
        <v>34183.0</v>
      </c>
      <c r="I256" s="14">
        <v>25.0</v>
      </c>
      <c r="J256" s="14">
        <v>8.0</v>
      </c>
      <c r="K256" s="14">
        <v>50.0</v>
      </c>
      <c r="L256" s="14">
        <v>3.0</v>
      </c>
      <c r="M256" s="14">
        <v>5.0</v>
      </c>
      <c r="N256" s="14" t="s">
        <v>70</v>
      </c>
      <c r="O256" s="14">
        <v>1.0</v>
      </c>
      <c r="P256" s="14" t="s">
        <v>89</v>
      </c>
      <c r="R256" t="s">
        <v>89</v>
      </c>
      <c r="S256" t="s">
        <v>1508</v>
      </c>
      <c r="T256" s="14">
        <v>0.0</v>
      </c>
      <c r="Z256" s="14" t="s">
        <v>78</v>
      </c>
      <c r="AA256">
        <v>0.0</v>
      </c>
      <c r="AB256">
        <v>0.0</v>
      </c>
      <c r="AC256">
        <v>0.0</v>
      </c>
      <c r="AD256">
        <v>0.0</v>
      </c>
      <c r="AE256">
        <v>0.0</v>
      </c>
      <c r="AF256">
        <v>1.0</v>
      </c>
      <c r="AG256">
        <v>0.0</v>
      </c>
      <c r="AH256">
        <v>0.0</v>
      </c>
      <c r="AI256">
        <v>0.0</v>
      </c>
      <c r="AJ256">
        <v>0.0</v>
      </c>
      <c r="AK256" t="s">
        <v>79</v>
      </c>
      <c r="AL256">
        <v>1.0</v>
      </c>
      <c r="AM256">
        <v>3.0</v>
      </c>
      <c r="AN256" s="14">
        <v>4.0</v>
      </c>
      <c r="AO256" s="14" t="s">
        <v>1509</v>
      </c>
      <c r="AP256" t="s">
        <v>101</v>
      </c>
      <c r="AQ256" s="14">
        <v>10.0</v>
      </c>
      <c r="AR256" s="14" t="s">
        <v>1510</v>
      </c>
      <c r="AS256" s="14" t="s">
        <v>1511</v>
      </c>
    </row>
    <row r="257">
      <c r="A257" s="14">
        <v>280.0</v>
      </c>
      <c r="B257">
        <v>1.0</v>
      </c>
      <c r="C257">
        <v>0.0</v>
      </c>
      <c r="D257">
        <v>0.0</v>
      </c>
      <c r="E257">
        <v>1.0</v>
      </c>
      <c r="F257">
        <v>1.0</v>
      </c>
      <c r="G257">
        <v>0.0</v>
      </c>
      <c r="H257" s="14">
        <v>31141.0</v>
      </c>
      <c r="I257" s="14">
        <v>33.0</v>
      </c>
      <c r="J257" s="14">
        <v>8.0</v>
      </c>
      <c r="K257" s="14">
        <v>120.0</v>
      </c>
      <c r="L257" s="14">
        <v>10.0</v>
      </c>
      <c r="M257" s="14">
        <v>10.0</v>
      </c>
      <c r="N257" s="14" t="s">
        <v>87</v>
      </c>
      <c r="O257" s="14">
        <v>1.0</v>
      </c>
      <c r="P257" s="14" t="s">
        <v>71</v>
      </c>
      <c r="R257" t="s">
        <v>71</v>
      </c>
      <c r="S257" t="s">
        <v>130</v>
      </c>
      <c r="T257" s="14">
        <v>1.0</v>
      </c>
      <c r="U257" t="s">
        <v>515</v>
      </c>
      <c r="V257" t="s">
        <v>75</v>
      </c>
      <c r="W257" t="s">
        <v>123</v>
      </c>
      <c r="X257" s="14">
        <v>10.0</v>
      </c>
      <c r="Y257" s="14" t="s">
        <v>1512</v>
      </c>
      <c r="Z257" s="14" t="s">
        <v>78</v>
      </c>
      <c r="AA257">
        <v>0.0</v>
      </c>
      <c r="AB257">
        <v>0.0</v>
      </c>
      <c r="AC257">
        <v>0.0</v>
      </c>
      <c r="AD257">
        <v>0.0</v>
      </c>
      <c r="AE257">
        <v>1.0</v>
      </c>
      <c r="AF257">
        <v>0.0</v>
      </c>
      <c r="AG257">
        <v>0.0</v>
      </c>
      <c r="AH257">
        <v>0.0</v>
      </c>
      <c r="AI257">
        <v>0.0</v>
      </c>
      <c r="AJ257">
        <v>0.0</v>
      </c>
      <c r="AK257" t="s">
        <v>97</v>
      </c>
      <c r="AL257">
        <v>6.0</v>
      </c>
      <c r="AM257">
        <v>6.0</v>
      </c>
      <c r="AN257" s="14">
        <v>48.0</v>
      </c>
      <c r="AO257" s="14" t="s">
        <v>1513</v>
      </c>
      <c r="AP257" t="s">
        <v>101</v>
      </c>
      <c r="AQ257" s="14">
        <v>10.0</v>
      </c>
      <c r="AR257" s="14" t="s">
        <v>1514</v>
      </c>
      <c r="AS257" s="14" t="s">
        <v>1515</v>
      </c>
      <c r="AT257" s="14" t="s">
        <v>1516</v>
      </c>
    </row>
    <row r="258">
      <c r="A258" s="14">
        <v>281.0</v>
      </c>
      <c r="B258">
        <v>1.0</v>
      </c>
      <c r="C258">
        <v>0.0</v>
      </c>
      <c r="D258">
        <v>0.0</v>
      </c>
      <c r="E258">
        <v>0.0</v>
      </c>
      <c r="F258">
        <v>1.0</v>
      </c>
      <c r="G258">
        <v>0.0</v>
      </c>
      <c r="H258" s="14">
        <v>31929.0</v>
      </c>
      <c r="I258" s="14">
        <v>31.0</v>
      </c>
      <c r="J258" s="14">
        <v>8.0</v>
      </c>
      <c r="K258" s="14">
        <v>0.0</v>
      </c>
      <c r="L258" s="14">
        <v>8.0</v>
      </c>
      <c r="M258" s="14">
        <v>10.0</v>
      </c>
      <c r="N258" s="14" t="s">
        <v>192</v>
      </c>
      <c r="O258" s="14">
        <v>1.0</v>
      </c>
      <c r="P258" s="14" t="s">
        <v>89</v>
      </c>
      <c r="R258" t="s">
        <v>89</v>
      </c>
      <c r="S258" t="s">
        <v>1517</v>
      </c>
      <c r="T258" s="14">
        <v>1.0</v>
      </c>
      <c r="U258" t="s">
        <v>145</v>
      </c>
      <c r="V258" t="s">
        <v>147</v>
      </c>
      <c r="W258" t="s">
        <v>123</v>
      </c>
      <c r="X258" s="14">
        <v>5.0</v>
      </c>
      <c r="Y258" s="14" t="s">
        <v>301</v>
      </c>
      <c r="Z258" s="14" t="s">
        <v>464</v>
      </c>
      <c r="AA258">
        <v>0.0</v>
      </c>
      <c r="AB258">
        <v>0.0</v>
      </c>
      <c r="AC258">
        <v>0.0</v>
      </c>
      <c r="AD258">
        <v>0.0</v>
      </c>
      <c r="AE258">
        <v>0.0</v>
      </c>
      <c r="AF258">
        <v>1.0</v>
      </c>
      <c r="AG258">
        <v>0.0</v>
      </c>
      <c r="AH258">
        <v>0.0</v>
      </c>
      <c r="AI258">
        <v>0.0</v>
      </c>
      <c r="AJ258">
        <v>0.0</v>
      </c>
      <c r="AK258" t="s">
        <v>1190</v>
      </c>
      <c r="AL258">
        <v>6.0</v>
      </c>
      <c r="AM258">
        <v>10.0</v>
      </c>
      <c r="AN258" s="14">
        <v>10.0</v>
      </c>
      <c r="AO258" s="14" t="s">
        <v>1518</v>
      </c>
      <c r="AP258" t="s">
        <v>84</v>
      </c>
      <c r="AQ258" s="14">
        <v>10.0</v>
      </c>
      <c r="AR258" s="14" t="s">
        <v>1519</v>
      </c>
      <c r="AS258" s="14" t="s">
        <v>1520</v>
      </c>
      <c r="AT258" s="14" t="s">
        <v>1521</v>
      </c>
    </row>
    <row r="259">
      <c r="A259" s="14">
        <v>282.0</v>
      </c>
      <c r="B259">
        <v>0.0</v>
      </c>
      <c r="C259">
        <v>0.0</v>
      </c>
      <c r="D259">
        <v>0.0</v>
      </c>
      <c r="E259">
        <v>0.0</v>
      </c>
      <c r="F259">
        <v>1.0</v>
      </c>
      <c r="G259">
        <v>0.0</v>
      </c>
      <c r="H259" s="14">
        <v>34818.0</v>
      </c>
      <c r="I259" s="14">
        <v>23.0</v>
      </c>
      <c r="J259" s="14">
        <v>8.0</v>
      </c>
      <c r="K259" s="14">
        <v>150.0</v>
      </c>
      <c r="L259" s="14">
        <v>12.0</v>
      </c>
      <c r="M259" s="14">
        <v>2.0</v>
      </c>
      <c r="N259" s="14" t="s">
        <v>87</v>
      </c>
      <c r="O259" s="14">
        <v>1.0</v>
      </c>
      <c r="P259" s="14" t="s">
        <v>89</v>
      </c>
      <c r="R259" t="s">
        <v>89</v>
      </c>
      <c r="S259" t="s">
        <v>135</v>
      </c>
      <c r="T259" s="14">
        <v>1.0</v>
      </c>
      <c r="U259" t="s">
        <v>315</v>
      </c>
      <c r="V259" t="s">
        <v>1522</v>
      </c>
      <c r="W259" t="s">
        <v>123</v>
      </c>
      <c r="X259" s="14">
        <v>0.0</v>
      </c>
      <c r="Y259" s="14" t="s">
        <v>1523</v>
      </c>
      <c r="Z259" s="14" t="s">
        <v>78</v>
      </c>
      <c r="AA259">
        <v>0.0</v>
      </c>
      <c r="AB259">
        <v>0.0</v>
      </c>
      <c r="AC259">
        <v>0.0</v>
      </c>
      <c r="AD259">
        <v>1.0</v>
      </c>
      <c r="AE259">
        <v>0.0</v>
      </c>
      <c r="AF259">
        <v>0.0</v>
      </c>
      <c r="AG259">
        <v>0.0</v>
      </c>
      <c r="AH259">
        <v>0.0</v>
      </c>
      <c r="AI259">
        <v>0.0</v>
      </c>
      <c r="AJ259">
        <v>0.0</v>
      </c>
      <c r="AK259" t="s">
        <v>97</v>
      </c>
      <c r="AL259">
        <v>10.0</v>
      </c>
      <c r="AM259">
        <v>5.0</v>
      </c>
      <c r="AN259" s="14">
        <v>8.0</v>
      </c>
      <c r="AO259" s="14" t="s">
        <v>1524</v>
      </c>
      <c r="AP259" t="s">
        <v>101</v>
      </c>
      <c r="AQ259" s="14">
        <v>10.0</v>
      </c>
      <c r="AR259" s="14" t="s">
        <v>1525</v>
      </c>
    </row>
    <row r="260">
      <c r="A260" s="14">
        <v>283.0</v>
      </c>
      <c r="B260">
        <v>0.0</v>
      </c>
      <c r="C260">
        <v>1.0</v>
      </c>
      <c r="D260">
        <v>0.0</v>
      </c>
      <c r="E260">
        <v>0.0</v>
      </c>
      <c r="F260">
        <v>0.0</v>
      </c>
      <c r="G260">
        <v>0.0</v>
      </c>
      <c r="H260" s="14">
        <v>33030.0</v>
      </c>
      <c r="I260" s="14">
        <v>28.0</v>
      </c>
      <c r="J260" s="14">
        <v>7.0</v>
      </c>
      <c r="K260" s="14">
        <v>30.0</v>
      </c>
      <c r="L260" s="14">
        <v>10.0</v>
      </c>
      <c r="M260" s="14">
        <v>18.0</v>
      </c>
      <c r="N260" s="14" t="s">
        <v>327</v>
      </c>
      <c r="O260" s="14">
        <v>1.0</v>
      </c>
      <c r="P260" s="14" t="s">
        <v>71</v>
      </c>
      <c r="R260" t="s">
        <v>71</v>
      </c>
      <c r="S260" t="s">
        <v>130</v>
      </c>
      <c r="T260" s="14">
        <v>1.0</v>
      </c>
      <c r="U260" t="s">
        <v>224</v>
      </c>
      <c r="V260" t="s">
        <v>111</v>
      </c>
      <c r="W260" t="s">
        <v>457</v>
      </c>
      <c r="X260" s="14">
        <v>4.0</v>
      </c>
      <c r="Y260" s="14" t="s">
        <v>1526</v>
      </c>
      <c r="Z260" s="14" t="s">
        <v>464</v>
      </c>
      <c r="AA260">
        <v>0.0</v>
      </c>
      <c r="AB260">
        <v>0.0</v>
      </c>
      <c r="AC260">
        <v>1.0</v>
      </c>
      <c r="AD260">
        <v>1.0</v>
      </c>
      <c r="AE260">
        <v>0.0</v>
      </c>
      <c r="AF260">
        <v>0.0</v>
      </c>
      <c r="AG260">
        <v>0.0</v>
      </c>
      <c r="AH260">
        <v>0.0</v>
      </c>
      <c r="AI260">
        <v>0.0</v>
      </c>
      <c r="AJ260">
        <v>0.0</v>
      </c>
      <c r="AK260" t="s">
        <v>97</v>
      </c>
      <c r="AL260">
        <v>6.0</v>
      </c>
      <c r="AM260">
        <v>4.0</v>
      </c>
      <c r="AN260" s="14">
        <v>10.0</v>
      </c>
      <c r="AO260" s="14" t="s">
        <v>1527</v>
      </c>
      <c r="AP260" t="s">
        <v>101</v>
      </c>
      <c r="AQ260" s="14">
        <v>10.0</v>
      </c>
      <c r="AR260" s="14" t="s">
        <v>1528</v>
      </c>
      <c r="AS260" s="14" t="s">
        <v>1529</v>
      </c>
      <c r="AT260" s="14" t="s">
        <v>1530</v>
      </c>
    </row>
    <row r="261" hidden="1">
      <c r="A261" s="14">
        <v>284.0</v>
      </c>
      <c r="B261">
        <v>1.0</v>
      </c>
      <c r="C261">
        <v>0.0</v>
      </c>
      <c r="D261">
        <v>0.0</v>
      </c>
      <c r="E261">
        <v>0.0</v>
      </c>
      <c r="F261">
        <v>1.0</v>
      </c>
      <c r="G261">
        <v>0.0</v>
      </c>
      <c r="H261" s="14">
        <v>42813.0</v>
      </c>
      <c r="I261" s="14">
        <v>1.0</v>
      </c>
      <c r="J261" s="14">
        <v>7.0</v>
      </c>
      <c r="K261" s="14">
        <v>0.0</v>
      </c>
      <c r="L261" s="14">
        <v>13.0</v>
      </c>
      <c r="M261" s="14">
        <v>5.0</v>
      </c>
      <c r="N261" s="14" t="s">
        <v>134</v>
      </c>
      <c r="O261" s="14">
        <v>1.0</v>
      </c>
      <c r="P261" s="14" t="s">
        <v>89</v>
      </c>
      <c r="R261" t="s">
        <v>89</v>
      </c>
      <c r="S261" t="s">
        <v>135</v>
      </c>
      <c r="T261" s="14">
        <v>0.0</v>
      </c>
      <c r="Z261" s="14" t="s">
        <v>78</v>
      </c>
      <c r="AA261">
        <v>0.0</v>
      </c>
      <c r="AB261">
        <v>0.0</v>
      </c>
      <c r="AC261">
        <v>0.0</v>
      </c>
      <c r="AD261">
        <v>1.0</v>
      </c>
      <c r="AE261">
        <v>0.0</v>
      </c>
      <c r="AF261">
        <v>0.0</v>
      </c>
      <c r="AG261">
        <v>0.0</v>
      </c>
      <c r="AH261">
        <v>0.0</v>
      </c>
      <c r="AI261">
        <v>0.0</v>
      </c>
      <c r="AJ261">
        <v>0.0</v>
      </c>
      <c r="AK261" t="s">
        <v>116</v>
      </c>
      <c r="AL261">
        <v>25.0</v>
      </c>
      <c r="AM261">
        <v>15.0</v>
      </c>
      <c r="AN261" s="14">
        <v>50.0</v>
      </c>
      <c r="AO261" s="14" t="s">
        <v>1531</v>
      </c>
      <c r="AP261" t="s">
        <v>84</v>
      </c>
      <c r="AQ261" s="14">
        <v>9.0</v>
      </c>
      <c r="AR261" s="14" t="s">
        <v>1532</v>
      </c>
      <c r="AS261" s="14" t="s">
        <v>1533</v>
      </c>
      <c r="AT261" s="14" t="s">
        <v>392</v>
      </c>
    </row>
    <row r="262">
      <c r="A262" s="14">
        <v>285.0</v>
      </c>
      <c r="B262">
        <v>0.0</v>
      </c>
      <c r="C262">
        <v>0.0</v>
      </c>
      <c r="D262">
        <v>0.0</v>
      </c>
      <c r="E262">
        <v>0.0</v>
      </c>
      <c r="F262">
        <v>1.0</v>
      </c>
      <c r="G262">
        <v>0.0</v>
      </c>
      <c r="H262" s="14">
        <v>31988.0</v>
      </c>
      <c r="I262" s="14">
        <v>31.0</v>
      </c>
      <c r="J262" s="14">
        <v>7.0</v>
      </c>
      <c r="K262" s="14">
        <v>20.0</v>
      </c>
      <c r="L262" s="14">
        <v>7.0</v>
      </c>
      <c r="M262" s="14">
        <v>10.0</v>
      </c>
      <c r="N262" s="14" t="s">
        <v>192</v>
      </c>
      <c r="O262" s="14">
        <v>1.0</v>
      </c>
      <c r="P262" s="14" t="s">
        <v>89</v>
      </c>
      <c r="R262" t="s">
        <v>89</v>
      </c>
      <c r="S262" t="s">
        <v>130</v>
      </c>
      <c r="T262" s="14">
        <v>1.0</v>
      </c>
      <c r="U262" t="s">
        <v>315</v>
      </c>
      <c r="V262" t="s">
        <v>111</v>
      </c>
      <c r="W262" t="s">
        <v>123</v>
      </c>
      <c r="X262" s="14">
        <v>8.0</v>
      </c>
      <c r="Y262" s="14" t="s">
        <v>1534</v>
      </c>
      <c r="Z262" s="14" t="s">
        <v>78</v>
      </c>
      <c r="AA262">
        <v>0.0</v>
      </c>
      <c r="AB262">
        <v>0.0</v>
      </c>
      <c r="AC262">
        <v>0.0</v>
      </c>
      <c r="AD262">
        <v>0.0</v>
      </c>
      <c r="AE262">
        <v>0.0</v>
      </c>
      <c r="AF262">
        <v>1.0</v>
      </c>
      <c r="AG262">
        <v>0.0</v>
      </c>
      <c r="AH262">
        <v>0.0</v>
      </c>
      <c r="AI262">
        <v>0.0</v>
      </c>
      <c r="AJ262">
        <v>0.0</v>
      </c>
      <c r="AK262" t="s">
        <v>79</v>
      </c>
      <c r="AL262">
        <v>3.0</v>
      </c>
      <c r="AM262">
        <v>3.0</v>
      </c>
      <c r="AN262" s="14">
        <v>8.0</v>
      </c>
      <c r="AO262" s="14" t="s">
        <v>1535</v>
      </c>
      <c r="AP262" t="s">
        <v>1536</v>
      </c>
      <c r="AQ262" s="14">
        <v>10.0</v>
      </c>
      <c r="AR262" s="14" t="s">
        <v>1537</v>
      </c>
    </row>
    <row r="263">
      <c r="A263" s="14">
        <v>286.0</v>
      </c>
      <c r="B263">
        <v>1.0</v>
      </c>
      <c r="C263">
        <v>1.0</v>
      </c>
      <c r="D263">
        <v>0.0</v>
      </c>
      <c r="E263">
        <v>0.0</v>
      </c>
      <c r="F263">
        <v>1.0</v>
      </c>
      <c r="G263">
        <v>0.0</v>
      </c>
      <c r="H263" s="14">
        <v>32991.0</v>
      </c>
      <c r="I263" s="14">
        <v>28.0</v>
      </c>
      <c r="J263" s="14">
        <v>7.0</v>
      </c>
      <c r="K263" s="14">
        <v>45.0</v>
      </c>
      <c r="L263" s="14">
        <v>12.0</v>
      </c>
      <c r="M263" s="14">
        <v>2.0</v>
      </c>
      <c r="N263" s="14" t="s">
        <v>405</v>
      </c>
      <c r="O263" s="14">
        <v>1.0</v>
      </c>
      <c r="P263" s="14" t="s">
        <v>89</v>
      </c>
      <c r="R263" t="s">
        <v>89</v>
      </c>
      <c r="S263" t="s">
        <v>72</v>
      </c>
      <c r="T263" s="14">
        <v>1.0</v>
      </c>
      <c r="U263" t="s">
        <v>224</v>
      </c>
      <c r="V263" t="s">
        <v>841</v>
      </c>
      <c r="W263" t="s">
        <v>1538</v>
      </c>
      <c r="X263" s="14">
        <v>2.0</v>
      </c>
      <c r="Y263" s="14" t="s">
        <v>1539</v>
      </c>
      <c r="Z263" s="14" t="s">
        <v>114</v>
      </c>
      <c r="AA263">
        <v>0.0</v>
      </c>
      <c r="AB263">
        <v>0.0</v>
      </c>
      <c r="AC263">
        <v>0.0</v>
      </c>
      <c r="AD263">
        <v>0.0</v>
      </c>
      <c r="AE263">
        <v>0.0</v>
      </c>
      <c r="AF263">
        <v>1.0</v>
      </c>
      <c r="AG263">
        <v>0.0</v>
      </c>
      <c r="AH263">
        <v>0.0</v>
      </c>
      <c r="AI263">
        <v>0.0</v>
      </c>
      <c r="AJ263">
        <v>0.0</v>
      </c>
      <c r="AK263" t="s">
        <v>116</v>
      </c>
      <c r="AL263">
        <v>6.0</v>
      </c>
      <c r="AM263">
        <v>4.0</v>
      </c>
      <c r="AN263" s="14">
        <v>6.0</v>
      </c>
      <c r="AO263" s="14" t="s">
        <v>1540</v>
      </c>
      <c r="AP263" t="s">
        <v>478</v>
      </c>
      <c r="AQ263" s="14">
        <v>9.0</v>
      </c>
      <c r="AR263" s="14" t="s">
        <v>1541</v>
      </c>
    </row>
    <row r="264">
      <c r="A264" s="14">
        <v>287.0</v>
      </c>
      <c r="B264">
        <v>0.0</v>
      </c>
      <c r="C264">
        <v>1.0</v>
      </c>
      <c r="D264">
        <v>0.0</v>
      </c>
      <c r="E264">
        <v>0.0</v>
      </c>
      <c r="F264">
        <v>0.0</v>
      </c>
      <c r="G264">
        <v>0.0</v>
      </c>
      <c r="H264" s="14">
        <v>27674.0</v>
      </c>
      <c r="I264" s="14">
        <v>42.0</v>
      </c>
      <c r="J264" s="14">
        <v>5.0</v>
      </c>
      <c r="K264" s="14">
        <v>75.0</v>
      </c>
      <c r="L264" s="14">
        <v>10.0</v>
      </c>
      <c r="M264" s="14">
        <v>10.0</v>
      </c>
      <c r="N264" s="14" t="s">
        <v>128</v>
      </c>
      <c r="O264" s="14">
        <v>1.0</v>
      </c>
      <c r="P264" s="14" t="s">
        <v>89</v>
      </c>
      <c r="R264" t="s">
        <v>89</v>
      </c>
      <c r="S264" t="s">
        <v>130</v>
      </c>
      <c r="T264" s="14">
        <v>1.0</v>
      </c>
      <c r="U264" t="s">
        <v>315</v>
      </c>
      <c r="V264" t="s">
        <v>111</v>
      </c>
      <c r="W264" t="s">
        <v>228</v>
      </c>
      <c r="X264" s="14">
        <v>17.0</v>
      </c>
      <c r="Z264" s="14" t="s">
        <v>78</v>
      </c>
      <c r="AA264">
        <v>0.0</v>
      </c>
      <c r="AB264">
        <v>0.0</v>
      </c>
      <c r="AC264">
        <v>0.0</v>
      </c>
      <c r="AD264">
        <v>0.0</v>
      </c>
      <c r="AE264">
        <v>0.0</v>
      </c>
      <c r="AF264">
        <v>1.0</v>
      </c>
      <c r="AG264">
        <v>0.0</v>
      </c>
      <c r="AH264">
        <v>0.0</v>
      </c>
      <c r="AI264">
        <v>0.0</v>
      </c>
      <c r="AJ264">
        <v>1.0</v>
      </c>
      <c r="AK264" t="s">
        <v>97</v>
      </c>
      <c r="AL264">
        <v>10.0</v>
      </c>
      <c r="AM264">
        <v>10.0</v>
      </c>
      <c r="AN264" s="14">
        <v>15.0</v>
      </c>
      <c r="AO264" s="14" t="s">
        <v>1543</v>
      </c>
      <c r="AP264" t="s">
        <v>84</v>
      </c>
      <c r="AQ264" s="14">
        <v>10.0</v>
      </c>
      <c r="AR264" s="14" t="s">
        <v>1544</v>
      </c>
      <c r="AS264" s="14" t="s">
        <v>424</v>
      </c>
    </row>
    <row r="265">
      <c r="A265" s="14">
        <v>288.0</v>
      </c>
      <c r="B265">
        <v>1.0</v>
      </c>
      <c r="C265">
        <v>0.0</v>
      </c>
      <c r="D265">
        <v>0.0</v>
      </c>
      <c r="E265">
        <v>1.0</v>
      </c>
      <c r="F265">
        <v>1.0</v>
      </c>
      <c r="G265">
        <v>0.0</v>
      </c>
      <c r="H265" s="14">
        <v>30999.0</v>
      </c>
      <c r="I265" s="14">
        <v>33.0</v>
      </c>
      <c r="J265" s="14">
        <v>6.0</v>
      </c>
      <c r="K265" s="14">
        <v>35.0</v>
      </c>
      <c r="L265" s="14">
        <v>10.0</v>
      </c>
      <c r="M265" s="14">
        <v>1.0</v>
      </c>
      <c r="N265" s="14" t="s">
        <v>70</v>
      </c>
      <c r="O265" s="14">
        <v>1.0</v>
      </c>
      <c r="P265" s="14" t="s">
        <v>129</v>
      </c>
      <c r="R265" t="s">
        <v>129</v>
      </c>
      <c r="S265" t="s">
        <v>135</v>
      </c>
      <c r="T265" s="14">
        <v>1.0</v>
      </c>
      <c r="U265" t="s">
        <v>524</v>
      </c>
      <c r="V265" t="s">
        <v>111</v>
      </c>
      <c r="W265" t="s">
        <v>457</v>
      </c>
      <c r="X265" s="14">
        <v>10.0</v>
      </c>
      <c r="Y265" s="14" t="s">
        <v>1100</v>
      </c>
      <c r="Z265" s="14" t="s">
        <v>78</v>
      </c>
      <c r="AA265">
        <v>0.0</v>
      </c>
      <c r="AB265">
        <v>0.0</v>
      </c>
      <c r="AC265">
        <v>1.0</v>
      </c>
      <c r="AD265">
        <v>0.0</v>
      </c>
      <c r="AE265">
        <v>0.0</v>
      </c>
      <c r="AF265">
        <v>0.0</v>
      </c>
      <c r="AG265">
        <v>0.0</v>
      </c>
      <c r="AH265">
        <v>0.0</v>
      </c>
      <c r="AI265">
        <v>0.0</v>
      </c>
      <c r="AJ265">
        <v>0.0</v>
      </c>
      <c r="AK265" t="s">
        <v>116</v>
      </c>
      <c r="AL265">
        <v>5.0</v>
      </c>
      <c r="AM265">
        <v>5.0</v>
      </c>
      <c r="AN265" s="14">
        <v>15.0</v>
      </c>
      <c r="AO265" s="14" t="s">
        <v>1545</v>
      </c>
      <c r="AP265" t="s">
        <v>84</v>
      </c>
      <c r="AQ265" s="14">
        <v>10.0</v>
      </c>
      <c r="AR265" s="14" t="s">
        <v>1546</v>
      </c>
      <c r="AS265" s="14" t="s">
        <v>1547</v>
      </c>
      <c r="AT265" s="14" t="s">
        <v>154</v>
      </c>
    </row>
    <row r="266">
      <c r="A266" s="14">
        <v>289.0</v>
      </c>
      <c r="B266">
        <v>0.0</v>
      </c>
      <c r="C266">
        <v>0.0</v>
      </c>
      <c r="D266">
        <v>0.0</v>
      </c>
      <c r="E266">
        <v>0.0</v>
      </c>
      <c r="F266">
        <v>1.0</v>
      </c>
      <c r="G266">
        <v>0.0</v>
      </c>
      <c r="H266" s="14">
        <v>29004.0</v>
      </c>
      <c r="I266" s="14">
        <v>39.0</v>
      </c>
      <c r="J266" s="14">
        <v>6.0</v>
      </c>
      <c r="K266" s="14">
        <v>30.0</v>
      </c>
      <c r="L266" s="14">
        <v>10.0</v>
      </c>
      <c r="M266" s="14">
        <v>5.0</v>
      </c>
      <c r="N266" s="14" t="s">
        <v>327</v>
      </c>
      <c r="O266" s="14">
        <v>1.0</v>
      </c>
      <c r="P266" s="14" t="s">
        <v>89</v>
      </c>
      <c r="R266" t="s">
        <v>89</v>
      </c>
      <c r="S266" t="s">
        <v>130</v>
      </c>
      <c r="T266" s="14">
        <v>1.0</v>
      </c>
      <c r="U266" t="s">
        <v>11</v>
      </c>
      <c r="V266" t="s">
        <v>122</v>
      </c>
      <c r="W266" t="s">
        <v>322</v>
      </c>
      <c r="X266" s="14">
        <v>17.0</v>
      </c>
      <c r="Y266" s="14" t="s">
        <v>1548</v>
      </c>
      <c r="Z266" s="14" t="s">
        <v>114</v>
      </c>
      <c r="AA266">
        <v>0.0</v>
      </c>
      <c r="AB266">
        <v>0.0</v>
      </c>
      <c r="AC266">
        <v>0.0</v>
      </c>
      <c r="AD266">
        <v>0.0</v>
      </c>
      <c r="AE266">
        <v>0.0</v>
      </c>
      <c r="AF266">
        <v>1.0</v>
      </c>
      <c r="AG266">
        <v>0.0</v>
      </c>
      <c r="AH266">
        <v>0.0</v>
      </c>
      <c r="AI266">
        <v>0.0</v>
      </c>
      <c r="AJ266">
        <v>0.0</v>
      </c>
      <c r="AK266" t="s">
        <v>79</v>
      </c>
      <c r="AL266">
        <v>4.0</v>
      </c>
      <c r="AM266">
        <v>10.0</v>
      </c>
      <c r="AN266" s="14">
        <v>12.0</v>
      </c>
      <c r="AO266" s="14" t="s">
        <v>1549</v>
      </c>
      <c r="AP266" t="s">
        <v>294</v>
      </c>
      <c r="AQ266" s="14">
        <v>10.0</v>
      </c>
      <c r="AR266" s="14" t="s">
        <v>1550</v>
      </c>
      <c r="AS266" s="14" t="s">
        <v>1551</v>
      </c>
    </row>
    <row r="267">
      <c r="A267" s="14">
        <v>290.0</v>
      </c>
      <c r="B267">
        <v>1.0</v>
      </c>
      <c r="C267">
        <v>1.0</v>
      </c>
      <c r="D267">
        <v>1.0</v>
      </c>
      <c r="E267">
        <v>1.0</v>
      </c>
      <c r="F267">
        <v>1.0</v>
      </c>
      <c r="G267">
        <v>0.0</v>
      </c>
      <c r="H267" s="14">
        <v>32562.0</v>
      </c>
      <c r="I267" s="14">
        <v>29.0</v>
      </c>
      <c r="J267" s="14">
        <v>6.0</v>
      </c>
      <c r="K267" s="14">
        <v>90.0</v>
      </c>
      <c r="L267" s="14">
        <v>7.0</v>
      </c>
      <c r="M267" s="14">
        <v>5.0</v>
      </c>
      <c r="N267" s="14" t="s">
        <v>70</v>
      </c>
      <c r="O267" s="14">
        <v>0.0</v>
      </c>
      <c r="P267" s="14" t="s">
        <v>193</v>
      </c>
      <c r="R267" t="s">
        <v>193</v>
      </c>
      <c r="S267" t="s">
        <v>130</v>
      </c>
      <c r="T267" s="14">
        <v>1.0</v>
      </c>
      <c r="U267" t="s">
        <v>91</v>
      </c>
      <c r="V267" t="s">
        <v>451</v>
      </c>
      <c r="W267" t="s">
        <v>76</v>
      </c>
      <c r="X267" s="14">
        <v>0.0</v>
      </c>
      <c r="Y267" s="14" t="s">
        <v>77</v>
      </c>
      <c r="Z267" s="14" t="s">
        <v>96</v>
      </c>
      <c r="AA267">
        <v>0.0</v>
      </c>
      <c r="AB267">
        <v>0.0</v>
      </c>
      <c r="AC267">
        <v>0.0</v>
      </c>
      <c r="AD267">
        <v>0.0</v>
      </c>
      <c r="AE267">
        <v>0.0</v>
      </c>
      <c r="AF267">
        <v>1.0</v>
      </c>
      <c r="AG267">
        <v>0.0</v>
      </c>
      <c r="AH267">
        <v>0.0</v>
      </c>
      <c r="AI267">
        <v>0.0</v>
      </c>
      <c r="AJ267">
        <v>0.0</v>
      </c>
      <c r="AK267" t="s">
        <v>97</v>
      </c>
      <c r="AL267">
        <v>4.0</v>
      </c>
      <c r="AM267">
        <v>6.0</v>
      </c>
      <c r="AN267" s="14">
        <v>6.0</v>
      </c>
      <c r="AO267" s="14" t="s">
        <v>1552</v>
      </c>
      <c r="AP267" t="s">
        <v>1553</v>
      </c>
      <c r="AQ267" s="14">
        <v>8.0</v>
      </c>
      <c r="AR267" s="14" t="s">
        <v>1554</v>
      </c>
      <c r="AS267" s="14" t="s">
        <v>1555</v>
      </c>
      <c r="AT267" s="14" t="s">
        <v>1556</v>
      </c>
    </row>
    <row r="268">
      <c r="A268" s="14">
        <v>291.0</v>
      </c>
      <c r="B268">
        <v>0.0</v>
      </c>
      <c r="C268">
        <v>1.0</v>
      </c>
      <c r="D268">
        <v>0.0</v>
      </c>
      <c r="E268">
        <v>0.0</v>
      </c>
      <c r="F268">
        <v>0.0</v>
      </c>
      <c r="G268">
        <v>0.0</v>
      </c>
      <c r="H268" s="14">
        <v>31633.0</v>
      </c>
      <c r="I268" s="14">
        <v>32.0</v>
      </c>
      <c r="J268" s="14">
        <v>9.0</v>
      </c>
      <c r="K268" s="14">
        <v>20.0</v>
      </c>
      <c r="L268" s="14">
        <v>10.0</v>
      </c>
      <c r="M268" s="14">
        <v>40.0</v>
      </c>
      <c r="N268" s="14" t="s">
        <v>128</v>
      </c>
      <c r="O268" s="14">
        <v>0.0</v>
      </c>
      <c r="P268" s="14" t="s">
        <v>193</v>
      </c>
      <c r="R268" t="s">
        <v>193</v>
      </c>
      <c r="S268" t="s">
        <v>135</v>
      </c>
      <c r="T268" s="14">
        <v>1.0</v>
      </c>
      <c r="U268" t="s">
        <v>315</v>
      </c>
      <c r="V268" t="s">
        <v>111</v>
      </c>
      <c r="W268" t="s">
        <v>76</v>
      </c>
      <c r="X268" s="14">
        <v>11.0</v>
      </c>
      <c r="Y268" s="14" t="s">
        <v>77</v>
      </c>
      <c r="Z268" s="14" t="s">
        <v>236</v>
      </c>
      <c r="AA268">
        <v>0.0</v>
      </c>
      <c r="AB268">
        <v>0.0</v>
      </c>
      <c r="AC268">
        <v>0.0</v>
      </c>
      <c r="AD268">
        <v>1.0</v>
      </c>
      <c r="AE268">
        <v>0.0</v>
      </c>
      <c r="AF268">
        <v>1.0</v>
      </c>
      <c r="AG268">
        <v>0.0</v>
      </c>
      <c r="AH268">
        <v>0.0</v>
      </c>
      <c r="AI268">
        <v>0.0</v>
      </c>
      <c r="AJ268">
        <v>0.0</v>
      </c>
      <c r="AK268" t="s">
        <v>1557</v>
      </c>
      <c r="AL268">
        <v>6.0</v>
      </c>
      <c r="AM268">
        <v>4.0</v>
      </c>
      <c r="AN268" s="14">
        <v>3.0</v>
      </c>
      <c r="AO268" s="14" t="s">
        <v>1558</v>
      </c>
      <c r="AP268" t="s">
        <v>101</v>
      </c>
      <c r="AQ268" s="14">
        <v>7.0</v>
      </c>
      <c r="AR268" s="14" t="s">
        <v>1559</v>
      </c>
      <c r="AS268" s="14" t="s">
        <v>1560</v>
      </c>
    </row>
    <row r="269">
      <c r="A269" s="14">
        <v>292.0</v>
      </c>
      <c r="B269">
        <v>0.0</v>
      </c>
      <c r="C269">
        <v>0.0</v>
      </c>
      <c r="D269">
        <v>0.0</v>
      </c>
      <c r="E269">
        <v>0.0</v>
      </c>
      <c r="F269">
        <v>1.0</v>
      </c>
      <c r="G269">
        <v>0.0</v>
      </c>
      <c r="H269" s="14">
        <v>31426.0</v>
      </c>
      <c r="I269" s="14">
        <v>32.0</v>
      </c>
      <c r="J269" s="14">
        <v>8.0</v>
      </c>
      <c r="K269" s="14">
        <v>0.0</v>
      </c>
      <c r="L269" s="14">
        <v>10.0</v>
      </c>
      <c r="M269" s="14">
        <v>10.0</v>
      </c>
      <c r="N269" s="14" t="s">
        <v>120</v>
      </c>
      <c r="O269" s="14">
        <v>0.0</v>
      </c>
      <c r="P269" s="14" t="s">
        <v>71</v>
      </c>
      <c r="R269" t="s">
        <v>71</v>
      </c>
      <c r="S269" t="s">
        <v>72</v>
      </c>
      <c r="T269" s="14">
        <v>1.0</v>
      </c>
      <c r="U269" t="s">
        <v>1561</v>
      </c>
      <c r="V269" t="s">
        <v>485</v>
      </c>
      <c r="W269" t="s">
        <v>123</v>
      </c>
      <c r="X269" s="14">
        <v>12.0</v>
      </c>
      <c r="Y269" s="14" t="s">
        <v>1562</v>
      </c>
      <c r="Z269" s="14" t="s">
        <v>464</v>
      </c>
      <c r="AA269">
        <v>0.0</v>
      </c>
      <c r="AB269">
        <v>0.0</v>
      </c>
      <c r="AC269">
        <v>0.0</v>
      </c>
      <c r="AD269">
        <v>1.0</v>
      </c>
      <c r="AE269">
        <v>0.0</v>
      </c>
      <c r="AF269">
        <v>0.0</v>
      </c>
      <c r="AG269">
        <v>0.0</v>
      </c>
      <c r="AH269">
        <v>0.0</v>
      </c>
      <c r="AI269">
        <v>0.0</v>
      </c>
      <c r="AJ269">
        <v>0.0</v>
      </c>
      <c r="AK269" t="s">
        <v>97</v>
      </c>
      <c r="AL269">
        <v>3.0</v>
      </c>
      <c r="AM269">
        <v>5.0</v>
      </c>
      <c r="AN269" s="14">
        <v>15.0</v>
      </c>
      <c r="AO269" s="14" t="s">
        <v>1563</v>
      </c>
      <c r="AP269" t="s">
        <v>294</v>
      </c>
      <c r="AQ269" s="14">
        <v>9.0</v>
      </c>
      <c r="AR269" s="14" t="s">
        <v>102</v>
      </c>
      <c r="AS269" s="14" t="s">
        <v>1564</v>
      </c>
    </row>
    <row r="270">
      <c r="A270" s="14">
        <v>293.0</v>
      </c>
      <c r="B270">
        <v>1.0</v>
      </c>
      <c r="C270">
        <v>0.0</v>
      </c>
      <c r="D270">
        <v>0.0</v>
      </c>
      <c r="E270">
        <v>0.0</v>
      </c>
      <c r="F270">
        <v>0.0</v>
      </c>
      <c r="G270">
        <v>0.0</v>
      </c>
      <c r="H270" s="14">
        <v>34741.0</v>
      </c>
      <c r="I270" s="14">
        <v>23.0</v>
      </c>
      <c r="J270" s="14">
        <v>7.0</v>
      </c>
      <c r="K270" s="14">
        <v>120.0</v>
      </c>
      <c r="L270" s="14">
        <v>9.0</v>
      </c>
      <c r="M270" s="14">
        <v>4.0</v>
      </c>
      <c r="N270" s="14" t="s">
        <v>437</v>
      </c>
      <c r="O270" s="14">
        <v>0.0</v>
      </c>
      <c r="P270" s="14" t="s">
        <v>71</v>
      </c>
      <c r="R270" t="s">
        <v>71</v>
      </c>
      <c r="S270" t="s">
        <v>130</v>
      </c>
      <c r="T270" s="14">
        <v>0.0</v>
      </c>
      <c r="Z270" s="14" t="s">
        <v>78</v>
      </c>
      <c r="AA270">
        <v>0.0</v>
      </c>
      <c r="AB270">
        <v>0.0</v>
      </c>
      <c r="AC270">
        <v>0.0</v>
      </c>
      <c r="AD270">
        <v>1.0</v>
      </c>
      <c r="AE270">
        <v>0.0</v>
      </c>
      <c r="AF270">
        <v>0.0</v>
      </c>
      <c r="AG270">
        <v>0.0</v>
      </c>
      <c r="AH270">
        <v>0.0</v>
      </c>
      <c r="AI270">
        <v>0.0</v>
      </c>
      <c r="AJ270">
        <v>0.0</v>
      </c>
      <c r="AK270" t="s">
        <v>79</v>
      </c>
      <c r="AL270">
        <v>20.0</v>
      </c>
      <c r="AM270">
        <v>20.0</v>
      </c>
      <c r="AN270" s="14">
        <v>10.0</v>
      </c>
      <c r="AO270" s="14" t="s">
        <v>1565</v>
      </c>
      <c r="AP270" t="s">
        <v>84</v>
      </c>
      <c r="AQ270" s="14">
        <v>8.0</v>
      </c>
      <c r="AR270" s="14" t="s">
        <v>1566</v>
      </c>
      <c r="AS270" s="14" t="s">
        <v>1567</v>
      </c>
      <c r="AT270" s="14" t="s">
        <v>1568</v>
      </c>
    </row>
    <row r="271">
      <c r="A271" s="14">
        <v>294.0</v>
      </c>
      <c r="B271">
        <v>1.0</v>
      </c>
      <c r="C271">
        <v>1.0</v>
      </c>
      <c r="D271">
        <v>0.0</v>
      </c>
      <c r="E271">
        <v>1.0</v>
      </c>
      <c r="F271">
        <v>0.0</v>
      </c>
      <c r="G271">
        <v>0.0</v>
      </c>
      <c r="H271" s="14">
        <v>33422.0</v>
      </c>
      <c r="I271" s="14">
        <v>27.0</v>
      </c>
      <c r="J271" s="14">
        <v>8.0</v>
      </c>
      <c r="K271" s="14">
        <v>6.0</v>
      </c>
      <c r="L271" s="14">
        <v>15.0</v>
      </c>
      <c r="M271" s="14">
        <v>2.0</v>
      </c>
      <c r="N271" s="14" t="s">
        <v>192</v>
      </c>
      <c r="O271" s="14">
        <v>0.0</v>
      </c>
      <c r="P271" s="14" t="s">
        <v>193</v>
      </c>
      <c r="R271" t="s">
        <v>193</v>
      </c>
      <c r="S271" t="s">
        <v>130</v>
      </c>
      <c r="T271" s="14">
        <v>0.0</v>
      </c>
      <c r="Z271" s="14" t="s">
        <v>114</v>
      </c>
      <c r="AA271">
        <v>0.0</v>
      </c>
      <c r="AB271">
        <v>0.0</v>
      </c>
      <c r="AC271">
        <v>0.0</v>
      </c>
      <c r="AD271">
        <v>0.0</v>
      </c>
      <c r="AE271">
        <v>0.0</v>
      </c>
      <c r="AF271">
        <v>1.0</v>
      </c>
      <c r="AG271">
        <v>0.0</v>
      </c>
      <c r="AH271">
        <v>0.0</v>
      </c>
      <c r="AI271">
        <v>0.0</v>
      </c>
      <c r="AJ271">
        <v>0.0</v>
      </c>
      <c r="AK271" t="s">
        <v>97</v>
      </c>
      <c r="AL271">
        <v>6.0</v>
      </c>
      <c r="AM271">
        <v>4.0</v>
      </c>
      <c r="AN271" s="14">
        <v>48.0</v>
      </c>
      <c r="AO271" s="14" t="s">
        <v>1569</v>
      </c>
      <c r="AP271" t="s">
        <v>101</v>
      </c>
      <c r="AQ271" s="14">
        <v>10.0</v>
      </c>
      <c r="AR271" s="14" t="s">
        <v>1570</v>
      </c>
      <c r="AS271" s="14" t="s">
        <v>1571</v>
      </c>
    </row>
    <row r="272">
      <c r="A272" s="14">
        <v>297.0</v>
      </c>
      <c r="B272">
        <v>1.0</v>
      </c>
      <c r="C272">
        <v>0.0</v>
      </c>
      <c r="D272">
        <v>0.0</v>
      </c>
      <c r="E272">
        <v>0.0</v>
      </c>
      <c r="F272">
        <v>1.0</v>
      </c>
      <c r="G272">
        <v>0.0</v>
      </c>
      <c r="H272" s="14">
        <v>30785.0</v>
      </c>
      <c r="I272" s="14">
        <v>34.0</v>
      </c>
      <c r="J272" s="14">
        <v>7.0</v>
      </c>
      <c r="K272" s="14">
        <v>0.0</v>
      </c>
      <c r="L272" s="14">
        <v>12.0</v>
      </c>
      <c r="M272" s="14">
        <v>8.0</v>
      </c>
      <c r="N272" s="14" t="s">
        <v>120</v>
      </c>
      <c r="O272" s="14">
        <v>1.0</v>
      </c>
      <c r="P272" s="14" t="s">
        <v>129</v>
      </c>
      <c r="R272" t="s">
        <v>129</v>
      </c>
      <c r="S272" t="s">
        <v>135</v>
      </c>
      <c r="T272" s="14">
        <v>1.0</v>
      </c>
      <c r="U272" t="s">
        <v>1578</v>
      </c>
      <c r="V272" t="s">
        <v>111</v>
      </c>
      <c r="W272" t="s">
        <v>123</v>
      </c>
      <c r="X272" s="14">
        <v>10.0</v>
      </c>
      <c r="Y272" s="14" t="s">
        <v>1579</v>
      </c>
      <c r="Z272" s="14" t="s">
        <v>464</v>
      </c>
      <c r="AA272">
        <v>0.0</v>
      </c>
      <c r="AB272">
        <v>0.0</v>
      </c>
      <c r="AC272">
        <v>0.0</v>
      </c>
      <c r="AD272">
        <v>1.0</v>
      </c>
      <c r="AE272">
        <v>0.0</v>
      </c>
      <c r="AF272">
        <v>1.0</v>
      </c>
      <c r="AG272">
        <v>0.0</v>
      </c>
      <c r="AH272">
        <v>0.0</v>
      </c>
      <c r="AI272">
        <v>0.0</v>
      </c>
      <c r="AJ272">
        <v>0.0</v>
      </c>
      <c r="AK272" t="s">
        <v>116</v>
      </c>
      <c r="AL272">
        <v>3.0</v>
      </c>
      <c r="AM272">
        <v>5.0</v>
      </c>
      <c r="AN272" s="14">
        <v>10.0</v>
      </c>
      <c r="AO272" s="14" t="s">
        <v>1580</v>
      </c>
      <c r="AP272" t="s">
        <v>84</v>
      </c>
      <c r="AQ272" s="14">
        <v>10.0</v>
      </c>
      <c r="AR272" s="14" t="s">
        <v>1581</v>
      </c>
      <c r="AS272" s="14" t="s">
        <v>1582</v>
      </c>
      <c r="AT272" s="14" t="s">
        <v>1583</v>
      </c>
    </row>
    <row r="273">
      <c r="A273" s="14">
        <v>298.0</v>
      </c>
      <c r="B273">
        <v>0.0</v>
      </c>
      <c r="C273">
        <v>1.0</v>
      </c>
      <c r="D273">
        <v>0.0</v>
      </c>
      <c r="E273">
        <v>1.0</v>
      </c>
      <c r="F273">
        <v>0.0</v>
      </c>
      <c r="G273">
        <v>0.0</v>
      </c>
      <c r="H273" s="14">
        <v>32331.0</v>
      </c>
      <c r="I273" s="14">
        <v>30.0</v>
      </c>
      <c r="J273" s="14">
        <v>6.0</v>
      </c>
      <c r="K273" s="14">
        <v>0.0</v>
      </c>
      <c r="L273" s="14">
        <v>10.0</v>
      </c>
      <c r="M273" s="14">
        <v>20.0</v>
      </c>
      <c r="N273" s="14" t="s">
        <v>87</v>
      </c>
      <c r="O273" s="14">
        <v>0.0</v>
      </c>
      <c r="P273" s="14" t="s">
        <v>71</v>
      </c>
      <c r="R273" t="s">
        <v>71</v>
      </c>
      <c r="S273" t="s">
        <v>90</v>
      </c>
      <c r="T273" s="14">
        <v>1.0</v>
      </c>
      <c r="U273" t="s">
        <v>315</v>
      </c>
      <c r="V273" t="s">
        <v>111</v>
      </c>
      <c r="W273" t="s">
        <v>123</v>
      </c>
      <c r="X273" s="14">
        <v>6.0</v>
      </c>
      <c r="Y273" s="14" t="s">
        <v>301</v>
      </c>
      <c r="Z273" s="14" t="s">
        <v>114</v>
      </c>
      <c r="AA273">
        <v>0.0</v>
      </c>
      <c r="AB273">
        <v>0.0</v>
      </c>
      <c r="AC273">
        <v>0.0</v>
      </c>
      <c r="AD273">
        <v>0.0</v>
      </c>
      <c r="AE273">
        <v>1.0</v>
      </c>
      <c r="AF273">
        <v>0.0</v>
      </c>
      <c r="AG273">
        <v>0.0</v>
      </c>
      <c r="AH273">
        <v>0.0</v>
      </c>
      <c r="AI273">
        <v>0.0</v>
      </c>
      <c r="AJ273">
        <v>0.0</v>
      </c>
      <c r="AK273" t="s">
        <v>79</v>
      </c>
      <c r="AL273">
        <v>5.0</v>
      </c>
      <c r="AM273">
        <v>3.0</v>
      </c>
      <c r="AN273" s="14">
        <v>20.0</v>
      </c>
      <c r="AO273" s="14" t="s">
        <v>1584</v>
      </c>
      <c r="AP273" t="s">
        <v>84</v>
      </c>
      <c r="AQ273" s="14">
        <v>7.0</v>
      </c>
      <c r="AR273" s="14" t="s">
        <v>1585</v>
      </c>
      <c r="AS273" s="14" t="s">
        <v>1586</v>
      </c>
      <c r="AT273" s="14" t="s">
        <v>1587</v>
      </c>
    </row>
    <row r="274">
      <c r="A274" s="14">
        <v>299.0</v>
      </c>
      <c r="B274">
        <v>0.0</v>
      </c>
      <c r="C274">
        <v>0.0</v>
      </c>
      <c r="D274">
        <v>0.0</v>
      </c>
      <c r="E274">
        <v>0.0</v>
      </c>
      <c r="F274">
        <v>1.0</v>
      </c>
      <c r="G274">
        <v>0.0</v>
      </c>
      <c r="H274" s="14">
        <v>21991.0</v>
      </c>
      <c r="I274" s="14">
        <v>58.0</v>
      </c>
      <c r="J274" s="14">
        <v>6.0</v>
      </c>
      <c r="K274" s="14">
        <v>60.0</v>
      </c>
      <c r="L274" s="14">
        <v>10.0</v>
      </c>
      <c r="M274" s="14">
        <v>6.0</v>
      </c>
      <c r="N274" s="14" t="s">
        <v>70</v>
      </c>
      <c r="O274" s="14">
        <v>0.0</v>
      </c>
      <c r="P274" s="14" t="s">
        <v>108</v>
      </c>
      <c r="R274" t="s">
        <v>108</v>
      </c>
      <c r="S274" t="s">
        <v>1588</v>
      </c>
      <c r="T274" s="14">
        <v>1.0</v>
      </c>
      <c r="U274" t="s">
        <v>195</v>
      </c>
      <c r="V274" t="s">
        <v>207</v>
      </c>
      <c r="W274" t="s">
        <v>1589</v>
      </c>
      <c r="X274" s="14">
        <v>33.0</v>
      </c>
      <c r="Y274" s="14" t="s">
        <v>1590</v>
      </c>
      <c r="Z274" s="14" t="s">
        <v>114</v>
      </c>
      <c r="AA274">
        <v>0.0</v>
      </c>
      <c r="AB274">
        <v>0.0</v>
      </c>
      <c r="AC274">
        <v>0.0</v>
      </c>
      <c r="AD274">
        <v>0.0</v>
      </c>
      <c r="AE274">
        <v>0.0</v>
      </c>
      <c r="AF274">
        <v>1.0</v>
      </c>
      <c r="AG274">
        <v>0.0</v>
      </c>
      <c r="AH274">
        <v>0.0</v>
      </c>
      <c r="AI274">
        <v>0.0</v>
      </c>
      <c r="AJ274">
        <v>0.0</v>
      </c>
      <c r="AK274" t="s">
        <v>97</v>
      </c>
      <c r="AL274">
        <v>3.0</v>
      </c>
      <c r="AM274">
        <v>5.0</v>
      </c>
      <c r="AN274" s="14">
        <v>12.0</v>
      </c>
      <c r="AO274" s="14" t="s">
        <v>1591</v>
      </c>
      <c r="AP274" t="s">
        <v>1592</v>
      </c>
      <c r="AQ274" s="14">
        <v>10.0</v>
      </c>
      <c r="AR274" s="14" t="s">
        <v>1593</v>
      </c>
      <c r="AS274" s="14" t="s">
        <v>1594</v>
      </c>
      <c r="AT274" s="14" t="s">
        <v>1595</v>
      </c>
    </row>
    <row r="275">
      <c r="A275" s="14">
        <v>300.0</v>
      </c>
      <c r="B275">
        <v>1.0</v>
      </c>
      <c r="C275">
        <v>1.0</v>
      </c>
      <c r="D275">
        <v>1.0</v>
      </c>
      <c r="E275">
        <v>1.0</v>
      </c>
      <c r="F275">
        <v>1.0</v>
      </c>
      <c r="G275">
        <v>1.0</v>
      </c>
      <c r="H275" s="14">
        <v>32557.0</v>
      </c>
      <c r="I275" s="14">
        <v>29.0</v>
      </c>
      <c r="J275" s="14">
        <v>8.0</v>
      </c>
      <c r="K275" s="14">
        <v>5.0</v>
      </c>
      <c r="L275" s="14">
        <v>12.0</v>
      </c>
      <c r="M275" s="14">
        <v>4.0</v>
      </c>
      <c r="N275" s="14" t="s">
        <v>291</v>
      </c>
      <c r="O275" s="14">
        <v>1.0</v>
      </c>
      <c r="P275" s="14" t="s">
        <v>71</v>
      </c>
      <c r="R275" t="s">
        <v>71</v>
      </c>
      <c r="S275" t="s">
        <v>130</v>
      </c>
      <c r="T275" s="14">
        <v>0.0</v>
      </c>
      <c r="Z275" s="14" t="s">
        <v>78</v>
      </c>
      <c r="AA275">
        <v>1.0</v>
      </c>
      <c r="AB275">
        <v>0.0</v>
      </c>
      <c r="AC275">
        <v>1.0</v>
      </c>
      <c r="AD275">
        <v>1.0</v>
      </c>
      <c r="AE275">
        <v>0.0</v>
      </c>
      <c r="AF275">
        <v>1.0</v>
      </c>
      <c r="AG275">
        <v>0.0</v>
      </c>
      <c r="AH275">
        <v>0.0</v>
      </c>
      <c r="AI275">
        <v>0.0</v>
      </c>
      <c r="AJ275">
        <v>0.0</v>
      </c>
      <c r="AK275" t="s">
        <v>97</v>
      </c>
      <c r="AL275">
        <v>40.0</v>
      </c>
      <c r="AM275">
        <v>6.0</v>
      </c>
      <c r="AN275" s="14">
        <v>6.0</v>
      </c>
      <c r="AO275" s="14" t="s">
        <v>1597</v>
      </c>
      <c r="AP275" t="s">
        <v>292</v>
      </c>
      <c r="AQ275" s="14">
        <v>10.0</v>
      </c>
      <c r="AR275" s="14" t="s">
        <v>1598</v>
      </c>
      <c r="AS275" s="14" t="s">
        <v>1599</v>
      </c>
      <c r="AT275" s="14" t="s">
        <v>1600</v>
      </c>
    </row>
    <row r="276" hidden="1">
      <c r="A276" s="14">
        <v>301.0</v>
      </c>
      <c r="B276">
        <v>1.0</v>
      </c>
      <c r="C276">
        <v>1.0</v>
      </c>
      <c r="D276">
        <v>0.0</v>
      </c>
      <c r="E276">
        <v>1.0</v>
      </c>
      <c r="F276">
        <v>1.0</v>
      </c>
      <c r="G276">
        <v>0.0</v>
      </c>
      <c r="H276" s="14">
        <v>43019.0</v>
      </c>
      <c r="I276" s="14">
        <v>0.0</v>
      </c>
      <c r="J276" s="14">
        <v>7.0</v>
      </c>
      <c r="K276" s="14">
        <v>60.0</v>
      </c>
      <c r="L276" s="14">
        <v>11.0</v>
      </c>
      <c r="M276" s="14">
        <v>25.0</v>
      </c>
      <c r="N276" s="14" t="s">
        <v>291</v>
      </c>
      <c r="O276" s="14">
        <v>0.0</v>
      </c>
      <c r="P276" s="14" t="s">
        <v>71</v>
      </c>
      <c r="R276" t="s">
        <v>71</v>
      </c>
      <c r="S276" t="s">
        <v>130</v>
      </c>
      <c r="T276" s="14">
        <v>1.0</v>
      </c>
      <c r="U276" t="s">
        <v>224</v>
      </c>
      <c r="V276" t="s">
        <v>111</v>
      </c>
      <c r="W276" t="s">
        <v>457</v>
      </c>
      <c r="X276" s="14">
        <v>11.0</v>
      </c>
      <c r="Y276" s="14" t="s">
        <v>1601</v>
      </c>
      <c r="Z276" s="14" t="s">
        <v>114</v>
      </c>
      <c r="AA276">
        <v>0.0</v>
      </c>
      <c r="AB276">
        <v>0.0</v>
      </c>
      <c r="AC276">
        <v>0.0</v>
      </c>
      <c r="AD276">
        <v>0.0</v>
      </c>
      <c r="AE276">
        <v>0.0</v>
      </c>
      <c r="AF276">
        <v>1.0</v>
      </c>
      <c r="AG276">
        <v>0.0</v>
      </c>
      <c r="AH276">
        <v>0.0</v>
      </c>
      <c r="AI276">
        <v>0.0</v>
      </c>
      <c r="AJ276">
        <v>0.0</v>
      </c>
      <c r="AK276" t="s">
        <v>79</v>
      </c>
      <c r="AL276">
        <v>3.0</v>
      </c>
      <c r="AM276">
        <v>6.0</v>
      </c>
      <c r="AN276" s="14">
        <v>10.0</v>
      </c>
      <c r="AO276" s="14" t="s">
        <v>1602</v>
      </c>
      <c r="AP276" t="s">
        <v>84</v>
      </c>
      <c r="AQ276" s="14">
        <v>10.0</v>
      </c>
      <c r="AR276" s="14" t="s">
        <v>231</v>
      </c>
      <c r="AS276" s="14" t="s">
        <v>1603</v>
      </c>
    </row>
    <row r="277">
      <c r="A277" s="14">
        <v>303.0</v>
      </c>
      <c r="B277">
        <v>1.0</v>
      </c>
      <c r="C277">
        <v>0.0</v>
      </c>
      <c r="D277">
        <v>1.0</v>
      </c>
      <c r="E277">
        <v>0.0</v>
      </c>
      <c r="F277">
        <v>1.0</v>
      </c>
      <c r="G277">
        <v>0.0</v>
      </c>
      <c r="H277" s="14">
        <v>32303.0</v>
      </c>
      <c r="I277" s="14">
        <v>30.0</v>
      </c>
      <c r="J277" s="14">
        <v>6.0</v>
      </c>
      <c r="K277" s="14">
        <v>25.0</v>
      </c>
      <c r="L277" s="14">
        <v>8.0</v>
      </c>
      <c r="M277" s="14">
        <v>30.0</v>
      </c>
      <c r="N277" s="14" t="s">
        <v>327</v>
      </c>
      <c r="O277" s="14">
        <v>0.0</v>
      </c>
      <c r="P277" s="14" t="s">
        <v>89</v>
      </c>
      <c r="R277" t="s">
        <v>89</v>
      </c>
      <c r="S277" t="s">
        <v>72</v>
      </c>
      <c r="T277" s="14">
        <v>1.0</v>
      </c>
      <c r="U277" t="s">
        <v>515</v>
      </c>
      <c r="V277" t="s">
        <v>1608</v>
      </c>
      <c r="W277" t="s">
        <v>228</v>
      </c>
      <c r="X277" s="14">
        <v>4.0</v>
      </c>
      <c r="Y277" s="14" t="s">
        <v>1609</v>
      </c>
      <c r="Z277" s="14" t="s">
        <v>114</v>
      </c>
      <c r="AA277">
        <v>0.0</v>
      </c>
      <c r="AB277">
        <v>0.0</v>
      </c>
      <c r="AC277">
        <v>1.0</v>
      </c>
      <c r="AD277">
        <v>0.0</v>
      </c>
      <c r="AE277">
        <v>0.0</v>
      </c>
      <c r="AF277">
        <v>0.0</v>
      </c>
      <c r="AG277">
        <v>0.0</v>
      </c>
      <c r="AH277">
        <v>0.0</v>
      </c>
      <c r="AI277">
        <v>0.0</v>
      </c>
      <c r="AJ277">
        <v>0.0</v>
      </c>
      <c r="AK277" t="s">
        <v>97</v>
      </c>
      <c r="AL277">
        <v>5.0</v>
      </c>
      <c r="AM277">
        <v>5.0</v>
      </c>
      <c r="AN277" s="14">
        <v>20.0</v>
      </c>
      <c r="AO277" s="14" t="s">
        <v>1610</v>
      </c>
      <c r="AP277" t="s">
        <v>84</v>
      </c>
      <c r="AQ277" s="14">
        <v>10.0</v>
      </c>
      <c r="AR277" s="14" t="s">
        <v>1611</v>
      </c>
      <c r="AS277" s="14" t="s">
        <v>1612</v>
      </c>
    </row>
    <row r="278">
      <c r="A278" s="14">
        <v>305.0</v>
      </c>
      <c r="B278">
        <v>0.0</v>
      </c>
      <c r="C278">
        <v>1.0</v>
      </c>
      <c r="D278">
        <v>0.0</v>
      </c>
      <c r="E278">
        <v>0.0</v>
      </c>
      <c r="F278">
        <v>0.0</v>
      </c>
      <c r="G278">
        <v>0.0</v>
      </c>
      <c r="H278" s="14">
        <v>31769.0</v>
      </c>
      <c r="I278" s="14">
        <v>31.0</v>
      </c>
      <c r="J278" s="14">
        <v>8.0</v>
      </c>
      <c r="K278" s="14">
        <v>90.0</v>
      </c>
      <c r="L278" s="14">
        <v>12.0</v>
      </c>
      <c r="M278" s="14">
        <v>4.0</v>
      </c>
      <c r="N278" s="14" t="s">
        <v>134</v>
      </c>
      <c r="O278" s="14">
        <v>0.0</v>
      </c>
      <c r="P278" s="14" t="s">
        <v>89</v>
      </c>
      <c r="R278" t="s">
        <v>89</v>
      </c>
      <c r="S278" t="s">
        <v>135</v>
      </c>
      <c r="T278" s="14">
        <v>1.0</v>
      </c>
      <c r="U278" t="s">
        <v>315</v>
      </c>
      <c r="V278" t="s">
        <v>111</v>
      </c>
      <c r="W278" t="s">
        <v>123</v>
      </c>
      <c r="X278" s="14">
        <v>9.0</v>
      </c>
      <c r="Y278" s="14" t="s">
        <v>1622</v>
      </c>
      <c r="Z278" s="14" t="s">
        <v>114</v>
      </c>
      <c r="AA278">
        <v>0.0</v>
      </c>
      <c r="AB278">
        <v>0.0</v>
      </c>
      <c r="AC278">
        <v>0.0</v>
      </c>
      <c r="AD278">
        <v>1.0</v>
      </c>
      <c r="AE278">
        <v>0.0</v>
      </c>
      <c r="AF278">
        <v>0.0</v>
      </c>
      <c r="AG278">
        <v>0.0</v>
      </c>
      <c r="AH278">
        <v>0.0</v>
      </c>
      <c r="AI278">
        <v>0.0</v>
      </c>
      <c r="AJ278">
        <v>0.0</v>
      </c>
      <c r="AK278" t="s">
        <v>116</v>
      </c>
      <c r="AL278">
        <v>6.0</v>
      </c>
      <c r="AM278">
        <v>6.0</v>
      </c>
      <c r="AN278" s="14">
        <v>6.0</v>
      </c>
      <c r="AO278" s="14" t="s">
        <v>1623</v>
      </c>
      <c r="AP278" t="s">
        <v>84</v>
      </c>
      <c r="AQ278" s="14">
        <v>8.0</v>
      </c>
      <c r="AR278" s="14" t="s">
        <v>1624</v>
      </c>
      <c r="AS278" s="14" t="s">
        <v>1625</v>
      </c>
    </row>
    <row r="279">
      <c r="A279" s="14">
        <v>306.0</v>
      </c>
      <c r="B279">
        <v>1.0</v>
      </c>
      <c r="C279">
        <v>0.0</v>
      </c>
      <c r="D279">
        <v>0.0</v>
      </c>
      <c r="E279">
        <v>0.0</v>
      </c>
      <c r="F279">
        <v>0.0</v>
      </c>
      <c r="G279">
        <v>0.0</v>
      </c>
      <c r="H279" s="14">
        <v>34335.0</v>
      </c>
      <c r="I279" s="14">
        <v>24.0</v>
      </c>
      <c r="J279" s="14">
        <v>8.0</v>
      </c>
      <c r="K279" s="14">
        <v>150.0</v>
      </c>
      <c r="L279" s="14">
        <v>6.0</v>
      </c>
      <c r="M279" s="14">
        <v>5.0</v>
      </c>
      <c r="N279" s="14" t="s">
        <v>120</v>
      </c>
      <c r="O279" s="14">
        <v>1.0</v>
      </c>
      <c r="P279" s="14" t="s">
        <v>108</v>
      </c>
      <c r="R279" t="s">
        <v>108</v>
      </c>
      <c r="S279" t="s">
        <v>130</v>
      </c>
      <c r="T279" s="14">
        <v>1.0</v>
      </c>
      <c r="U279" t="s">
        <v>315</v>
      </c>
      <c r="V279" t="s">
        <v>111</v>
      </c>
      <c r="W279" t="s">
        <v>1626</v>
      </c>
      <c r="X279" s="14">
        <v>2.0</v>
      </c>
      <c r="Y279" s="14" t="s">
        <v>1627</v>
      </c>
      <c r="Z279" s="14" t="s">
        <v>78</v>
      </c>
      <c r="AA279">
        <v>0.0</v>
      </c>
      <c r="AB279">
        <v>0.0</v>
      </c>
      <c r="AC279">
        <v>1.0</v>
      </c>
      <c r="AD279">
        <v>0.0</v>
      </c>
      <c r="AE279">
        <v>0.0</v>
      </c>
      <c r="AF279">
        <v>0.0</v>
      </c>
      <c r="AG279">
        <v>0.0</v>
      </c>
      <c r="AH279">
        <v>0.0</v>
      </c>
      <c r="AI279">
        <v>0.0</v>
      </c>
      <c r="AJ279">
        <v>0.0</v>
      </c>
      <c r="AK279" t="s">
        <v>97</v>
      </c>
      <c r="AL279">
        <v>12.0</v>
      </c>
      <c r="AM279">
        <v>2.0</v>
      </c>
      <c r="AN279" s="14">
        <v>50.0</v>
      </c>
      <c r="AO279" s="14" t="s">
        <v>1628</v>
      </c>
      <c r="AP279" t="s">
        <v>101</v>
      </c>
      <c r="AQ279" s="14">
        <v>10.0</v>
      </c>
      <c r="AR279" s="14" t="s">
        <v>1629</v>
      </c>
      <c r="AS279" s="14" t="s">
        <v>1630</v>
      </c>
      <c r="AT279" s="14" t="s">
        <v>1280</v>
      </c>
    </row>
    <row r="280">
      <c r="A280" s="14">
        <v>307.0</v>
      </c>
      <c r="B280">
        <v>0.0</v>
      </c>
      <c r="C280">
        <v>0.0</v>
      </c>
      <c r="D280">
        <v>0.0</v>
      </c>
      <c r="E280">
        <v>0.0</v>
      </c>
      <c r="F280">
        <v>1.0</v>
      </c>
      <c r="G280">
        <v>0.0</v>
      </c>
      <c r="H280" s="14">
        <v>30327.0</v>
      </c>
      <c r="I280" s="14">
        <v>35.0</v>
      </c>
      <c r="J280" s="14">
        <v>7.0</v>
      </c>
      <c r="K280" s="14">
        <v>30.0</v>
      </c>
      <c r="L280" s="14">
        <v>13.0</v>
      </c>
      <c r="M280" s="14">
        <v>5.0</v>
      </c>
      <c r="N280" s="14" t="s">
        <v>437</v>
      </c>
      <c r="O280" s="14">
        <v>0.0</v>
      </c>
      <c r="P280" s="14" t="s">
        <v>89</v>
      </c>
      <c r="R280" t="s">
        <v>89</v>
      </c>
      <c r="S280" t="s">
        <v>72</v>
      </c>
      <c r="T280" s="14">
        <v>1.0</v>
      </c>
      <c r="U280" t="s">
        <v>213</v>
      </c>
      <c r="V280" t="s">
        <v>111</v>
      </c>
      <c r="W280" t="s">
        <v>322</v>
      </c>
      <c r="X280" s="14">
        <v>6.0</v>
      </c>
      <c r="Y280" s="14" t="s">
        <v>1631</v>
      </c>
      <c r="Z280" s="14" t="s">
        <v>96</v>
      </c>
      <c r="AA280">
        <v>0.0</v>
      </c>
      <c r="AB280">
        <v>0.0</v>
      </c>
      <c r="AC280">
        <v>0.0</v>
      </c>
      <c r="AD280">
        <v>0.0</v>
      </c>
      <c r="AE280">
        <v>0.0</v>
      </c>
      <c r="AF280">
        <v>1.0</v>
      </c>
      <c r="AG280">
        <v>0.0</v>
      </c>
      <c r="AH280">
        <v>0.0</v>
      </c>
      <c r="AI280">
        <v>0.0</v>
      </c>
      <c r="AJ280">
        <v>0.0</v>
      </c>
      <c r="AK280" t="s">
        <v>97</v>
      </c>
      <c r="AL280">
        <v>5.0</v>
      </c>
      <c r="AM280">
        <v>2.0</v>
      </c>
      <c r="AN280" s="14">
        <v>10.0</v>
      </c>
      <c r="AP280" t="s">
        <v>101</v>
      </c>
      <c r="AQ280" s="14">
        <v>10.0</v>
      </c>
    </row>
    <row r="281">
      <c r="A281" s="14">
        <v>308.0</v>
      </c>
      <c r="B281">
        <v>1.0</v>
      </c>
      <c r="C281">
        <v>0.0</v>
      </c>
      <c r="D281">
        <v>0.0</v>
      </c>
      <c r="E281">
        <v>0.0</v>
      </c>
      <c r="F281">
        <v>1.0</v>
      </c>
      <c r="G281">
        <v>0.0</v>
      </c>
      <c r="H281" s="14">
        <v>32578.0</v>
      </c>
      <c r="I281" s="14">
        <v>29.0</v>
      </c>
      <c r="J281" s="14">
        <v>7.0</v>
      </c>
      <c r="K281" s="14">
        <v>60.0</v>
      </c>
      <c r="L281" s="14">
        <v>11.0</v>
      </c>
      <c r="M281" s="14">
        <v>2.0</v>
      </c>
      <c r="N281" s="14" t="s">
        <v>405</v>
      </c>
      <c r="O281" s="14">
        <v>1.0</v>
      </c>
      <c r="P281" s="14" t="s">
        <v>89</v>
      </c>
      <c r="R281" t="s">
        <v>89</v>
      </c>
      <c r="S281" t="s">
        <v>135</v>
      </c>
      <c r="T281" s="14">
        <v>1.0</v>
      </c>
      <c r="U281" t="s">
        <v>315</v>
      </c>
      <c r="V281" t="s">
        <v>147</v>
      </c>
      <c r="W281" t="s">
        <v>123</v>
      </c>
      <c r="X281" s="14">
        <v>5.0</v>
      </c>
      <c r="Y281" s="14" t="s">
        <v>1632</v>
      </c>
      <c r="Z281" s="14" t="s">
        <v>78</v>
      </c>
      <c r="AA281">
        <v>0.0</v>
      </c>
      <c r="AB281">
        <v>0.0</v>
      </c>
      <c r="AC281">
        <v>0.0</v>
      </c>
      <c r="AD281">
        <v>0.0</v>
      </c>
      <c r="AE281">
        <v>0.0</v>
      </c>
      <c r="AF281">
        <v>1.0</v>
      </c>
      <c r="AG281">
        <v>0.0</v>
      </c>
      <c r="AH281">
        <v>0.0</v>
      </c>
      <c r="AI281">
        <v>0.0</v>
      </c>
      <c r="AJ281">
        <v>0.0</v>
      </c>
      <c r="AK281" t="s">
        <v>116</v>
      </c>
      <c r="AL281">
        <v>4.0</v>
      </c>
      <c r="AM281">
        <v>2.0</v>
      </c>
      <c r="AN281" s="14">
        <v>8.0</v>
      </c>
      <c r="AO281" s="14" t="s">
        <v>1633</v>
      </c>
      <c r="AP281" t="s">
        <v>84</v>
      </c>
      <c r="AQ281" s="14">
        <v>8.0</v>
      </c>
      <c r="AR281" s="14" t="s">
        <v>1634</v>
      </c>
    </row>
    <row r="282">
      <c r="A282" s="14">
        <v>309.0</v>
      </c>
      <c r="B282">
        <v>0.0</v>
      </c>
      <c r="C282">
        <v>0.0</v>
      </c>
      <c r="D282">
        <v>0.0</v>
      </c>
      <c r="E282">
        <v>0.0</v>
      </c>
      <c r="F282">
        <v>1.0</v>
      </c>
      <c r="G282">
        <v>0.0</v>
      </c>
      <c r="H282" s="14">
        <v>33278.0</v>
      </c>
      <c r="I282" s="14">
        <v>27.0</v>
      </c>
      <c r="J282" s="14">
        <v>7.0</v>
      </c>
      <c r="K282" s="14">
        <v>0.0</v>
      </c>
      <c r="L282" s="14">
        <v>8.0</v>
      </c>
      <c r="M282" s="14">
        <v>2.0</v>
      </c>
      <c r="N282" s="14" t="s">
        <v>327</v>
      </c>
      <c r="O282" s="14">
        <v>0.0</v>
      </c>
      <c r="P282" s="14" t="s">
        <v>89</v>
      </c>
      <c r="R282" t="s">
        <v>89</v>
      </c>
      <c r="S282" t="s">
        <v>130</v>
      </c>
      <c r="T282" s="14">
        <v>0.0</v>
      </c>
      <c r="Z282" s="14" t="s">
        <v>78</v>
      </c>
      <c r="AA282">
        <v>0.0</v>
      </c>
      <c r="AB282">
        <v>0.0</v>
      </c>
      <c r="AC282">
        <v>1.0</v>
      </c>
      <c r="AD282">
        <v>0.0</v>
      </c>
      <c r="AE282">
        <v>0.0</v>
      </c>
      <c r="AF282">
        <v>0.0</v>
      </c>
      <c r="AG282">
        <v>0.0</v>
      </c>
      <c r="AH282">
        <v>0.0</v>
      </c>
      <c r="AI282">
        <v>0.0</v>
      </c>
      <c r="AJ282">
        <v>0.0</v>
      </c>
      <c r="AK282" t="s">
        <v>237</v>
      </c>
      <c r="AL282">
        <v>4.0</v>
      </c>
      <c r="AM282">
        <v>4.0</v>
      </c>
      <c r="AN282" s="14">
        <v>25.0</v>
      </c>
      <c r="AO282" s="14" t="s">
        <v>1635</v>
      </c>
      <c r="AP282" t="s">
        <v>1636</v>
      </c>
      <c r="AQ282" s="14">
        <v>10.0</v>
      </c>
      <c r="AR282" s="14" t="s">
        <v>1637</v>
      </c>
      <c r="AS282" s="14" t="s">
        <v>424</v>
      </c>
      <c r="AT282" s="14" t="s">
        <v>1638</v>
      </c>
    </row>
    <row r="283">
      <c r="A283" s="14">
        <v>310.0</v>
      </c>
      <c r="B283">
        <v>0.0</v>
      </c>
      <c r="C283">
        <v>1.0</v>
      </c>
      <c r="D283">
        <v>0.0</v>
      </c>
      <c r="E283">
        <v>1.0</v>
      </c>
      <c r="F283">
        <v>1.0</v>
      </c>
      <c r="G283">
        <v>0.0</v>
      </c>
      <c r="H283" s="14">
        <v>30129.0</v>
      </c>
      <c r="I283" s="14">
        <v>36.0</v>
      </c>
      <c r="J283" s="14">
        <v>6.0</v>
      </c>
      <c r="K283" s="14">
        <v>90.0</v>
      </c>
      <c r="L283" s="14">
        <v>10.0</v>
      </c>
      <c r="M283" s="14">
        <v>10.0</v>
      </c>
      <c r="N283" s="14" t="s">
        <v>405</v>
      </c>
      <c r="O283" s="14">
        <v>1.0</v>
      </c>
      <c r="P283" s="14" t="s">
        <v>71</v>
      </c>
      <c r="R283" t="s">
        <v>71</v>
      </c>
      <c r="S283" t="s">
        <v>1639</v>
      </c>
      <c r="T283" s="14">
        <v>1.0</v>
      </c>
      <c r="U283" t="s">
        <v>11</v>
      </c>
      <c r="V283" t="s">
        <v>122</v>
      </c>
      <c r="W283" t="s">
        <v>112</v>
      </c>
      <c r="X283" s="14">
        <v>11.0</v>
      </c>
      <c r="Y283" s="14" t="s">
        <v>1640</v>
      </c>
      <c r="Z283" s="14" t="s">
        <v>78</v>
      </c>
      <c r="AA283">
        <v>0.0</v>
      </c>
      <c r="AB283">
        <v>0.0</v>
      </c>
      <c r="AC283">
        <v>0.0</v>
      </c>
      <c r="AD283">
        <v>0.0</v>
      </c>
      <c r="AE283">
        <v>0.0</v>
      </c>
      <c r="AF283">
        <v>1.0</v>
      </c>
      <c r="AG283">
        <v>0.0</v>
      </c>
      <c r="AH283">
        <v>0.0</v>
      </c>
      <c r="AI283">
        <v>0.0</v>
      </c>
      <c r="AJ283">
        <v>0.0</v>
      </c>
      <c r="AK283" t="s">
        <v>79</v>
      </c>
      <c r="AL283">
        <v>15.0</v>
      </c>
      <c r="AM283">
        <v>6.0</v>
      </c>
      <c r="AN283" s="14">
        <v>20.0</v>
      </c>
      <c r="AO283" s="14" t="s">
        <v>1641</v>
      </c>
      <c r="AP283" t="s">
        <v>84</v>
      </c>
      <c r="AQ283" s="14">
        <v>10.0</v>
      </c>
      <c r="AR283" s="14" t="s">
        <v>1642</v>
      </c>
      <c r="AS283" s="14" t="s">
        <v>1643</v>
      </c>
      <c r="AT283" s="14" t="s">
        <v>1644</v>
      </c>
    </row>
    <row r="284">
      <c r="A284" s="14">
        <v>311.0</v>
      </c>
      <c r="B284">
        <v>0.0</v>
      </c>
      <c r="C284">
        <v>0.0</v>
      </c>
      <c r="D284">
        <v>0.0</v>
      </c>
      <c r="E284">
        <v>0.0</v>
      </c>
      <c r="F284">
        <v>1.0</v>
      </c>
      <c r="G284">
        <v>0.0</v>
      </c>
      <c r="H284" s="14">
        <v>27169.0</v>
      </c>
      <c r="I284" s="14">
        <v>44.0</v>
      </c>
      <c r="J284" s="14">
        <v>8.0</v>
      </c>
      <c r="K284" s="14">
        <v>15.0</v>
      </c>
      <c r="L284" s="14">
        <v>12.0</v>
      </c>
      <c r="M284" s="14">
        <v>2.0</v>
      </c>
      <c r="N284" s="14" t="s">
        <v>167</v>
      </c>
      <c r="O284" s="14">
        <v>1.0</v>
      </c>
      <c r="P284" s="14" t="s">
        <v>89</v>
      </c>
      <c r="R284" t="s">
        <v>89</v>
      </c>
      <c r="S284" t="s">
        <v>130</v>
      </c>
      <c r="T284" s="14">
        <v>1.0</v>
      </c>
      <c r="U284" t="s">
        <v>631</v>
      </c>
      <c r="V284" t="s">
        <v>111</v>
      </c>
      <c r="W284" t="s">
        <v>123</v>
      </c>
      <c r="X284" s="14">
        <v>13.0</v>
      </c>
      <c r="Y284" s="14" t="s">
        <v>1645</v>
      </c>
      <c r="Z284" s="14" t="s">
        <v>78</v>
      </c>
      <c r="AA284">
        <v>0.0</v>
      </c>
      <c r="AB284">
        <v>0.0</v>
      </c>
      <c r="AC284">
        <v>0.0</v>
      </c>
      <c r="AD284">
        <v>0.0</v>
      </c>
      <c r="AE284">
        <v>0.0</v>
      </c>
      <c r="AF284">
        <v>1.0</v>
      </c>
      <c r="AG284">
        <v>0.0</v>
      </c>
      <c r="AH284">
        <v>0.0</v>
      </c>
      <c r="AI284">
        <v>0.0</v>
      </c>
      <c r="AJ284">
        <v>0.0</v>
      </c>
      <c r="AK284" t="s">
        <v>79</v>
      </c>
      <c r="AL284">
        <v>12.0</v>
      </c>
      <c r="AM284">
        <v>2.0</v>
      </c>
      <c r="AN284" s="14">
        <v>8.0</v>
      </c>
      <c r="AO284" s="14" t="s">
        <v>1646</v>
      </c>
      <c r="AP284" t="s">
        <v>294</v>
      </c>
      <c r="AQ284" s="14">
        <v>10.0</v>
      </c>
      <c r="AR284" s="14" t="s">
        <v>1647</v>
      </c>
      <c r="AS284" s="14" t="s">
        <v>1648</v>
      </c>
      <c r="AT284" s="14" t="s">
        <v>1649</v>
      </c>
    </row>
    <row r="285">
      <c r="A285" s="14">
        <v>312.0</v>
      </c>
      <c r="B285">
        <v>1.0</v>
      </c>
      <c r="C285">
        <v>0.0</v>
      </c>
      <c r="D285">
        <v>0.0</v>
      </c>
      <c r="E285">
        <v>0.0</v>
      </c>
      <c r="F285">
        <v>0.0</v>
      </c>
      <c r="G285">
        <v>0.0</v>
      </c>
      <c r="H285" s="14">
        <v>23937.0</v>
      </c>
      <c r="I285" s="14">
        <v>53.0</v>
      </c>
      <c r="J285" s="14">
        <v>6.0</v>
      </c>
      <c r="K285" s="14">
        <v>0.0</v>
      </c>
      <c r="L285" s="14">
        <v>10.0</v>
      </c>
      <c r="M285" s="14">
        <v>20.0</v>
      </c>
      <c r="N285" s="14" t="s">
        <v>106</v>
      </c>
      <c r="O285" s="14">
        <v>0.0</v>
      </c>
      <c r="P285" s="14" t="s">
        <v>129</v>
      </c>
      <c r="R285" t="s">
        <v>129</v>
      </c>
      <c r="S285" t="s">
        <v>130</v>
      </c>
      <c r="T285" s="14">
        <v>0.0</v>
      </c>
      <c r="Z285" s="14" t="s">
        <v>78</v>
      </c>
      <c r="AA285">
        <v>0.0</v>
      </c>
      <c r="AB285">
        <v>0.0</v>
      </c>
      <c r="AC285">
        <v>0.0</v>
      </c>
      <c r="AD285">
        <v>1.0</v>
      </c>
      <c r="AE285">
        <v>0.0</v>
      </c>
      <c r="AF285">
        <v>0.0</v>
      </c>
      <c r="AG285">
        <v>0.0</v>
      </c>
      <c r="AH285">
        <v>0.0</v>
      </c>
      <c r="AI285">
        <v>0.0</v>
      </c>
      <c r="AJ285">
        <v>0.0</v>
      </c>
      <c r="AK285" t="s">
        <v>79</v>
      </c>
      <c r="AL285">
        <v>4.0</v>
      </c>
      <c r="AM285">
        <v>6.0</v>
      </c>
      <c r="AN285" s="14">
        <v>20.0</v>
      </c>
      <c r="AO285" s="14" t="s">
        <v>1650</v>
      </c>
      <c r="AP285" t="s">
        <v>84</v>
      </c>
      <c r="AQ285" s="14">
        <v>10.0</v>
      </c>
      <c r="AR285" s="14" t="s">
        <v>1651</v>
      </c>
      <c r="AS285" s="14" t="s">
        <v>1652</v>
      </c>
      <c r="AT285" s="14" t="s">
        <v>1653</v>
      </c>
    </row>
    <row r="286">
      <c r="A286" s="14">
        <v>315.0</v>
      </c>
      <c r="B286">
        <v>1.0</v>
      </c>
      <c r="C286">
        <v>1.0</v>
      </c>
      <c r="D286">
        <v>0.0</v>
      </c>
      <c r="E286">
        <v>0.0</v>
      </c>
      <c r="F286">
        <v>1.0</v>
      </c>
      <c r="G286">
        <v>0.0</v>
      </c>
      <c r="H286" s="14">
        <v>26395.0</v>
      </c>
      <c r="I286" s="14">
        <v>46.0</v>
      </c>
      <c r="J286" s="14">
        <v>6.0</v>
      </c>
      <c r="K286" s="14">
        <v>35.0</v>
      </c>
      <c r="L286" s="14">
        <v>8.0</v>
      </c>
      <c r="M286" s="14">
        <v>7.0</v>
      </c>
      <c r="N286" s="14" t="s">
        <v>128</v>
      </c>
      <c r="O286" s="14">
        <v>1.0</v>
      </c>
      <c r="P286" s="14" t="s">
        <v>172</v>
      </c>
      <c r="R286" t="s">
        <v>172</v>
      </c>
      <c r="S286" t="s">
        <v>135</v>
      </c>
      <c r="T286" s="14">
        <v>1.0</v>
      </c>
      <c r="U286" t="s">
        <v>74</v>
      </c>
      <c r="V286" t="s">
        <v>75</v>
      </c>
      <c r="W286" t="s">
        <v>123</v>
      </c>
      <c r="X286" s="14">
        <v>23.0</v>
      </c>
      <c r="Y286" s="14" t="s">
        <v>1662</v>
      </c>
      <c r="Z286" s="14" t="s">
        <v>114</v>
      </c>
      <c r="AA286">
        <v>0.0</v>
      </c>
      <c r="AB286">
        <v>0.0</v>
      </c>
      <c r="AC286">
        <v>0.0</v>
      </c>
      <c r="AD286">
        <v>1.0</v>
      </c>
      <c r="AE286">
        <v>0.0</v>
      </c>
      <c r="AF286">
        <v>0.0</v>
      </c>
      <c r="AG286">
        <v>0.0</v>
      </c>
      <c r="AH286">
        <v>0.0</v>
      </c>
      <c r="AI286">
        <v>0.0</v>
      </c>
      <c r="AJ286">
        <v>0.0</v>
      </c>
      <c r="AK286" t="s">
        <v>97</v>
      </c>
      <c r="AL286">
        <v>10.0</v>
      </c>
      <c r="AM286">
        <v>3.0</v>
      </c>
      <c r="AN286" s="14">
        <v>8.0</v>
      </c>
      <c r="AO286" s="14" t="s">
        <v>1663</v>
      </c>
      <c r="AP286" t="s">
        <v>101</v>
      </c>
      <c r="AQ286" s="14">
        <v>7.0</v>
      </c>
      <c r="AR286" s="14" t="s">
        <v>1664</v>
      </c>
      <c r="AS286" s="14" t="s">
        <v>1665</v>
      </c>
    </row>
    <row r="287">
      <c r="A287" s="14">
        <v>316.0</v>
      </c>
      <c r="B287">
        <v>1.0</v>
      </c>
      <c r="C287">
        <v>0.0</v>
      </c>
      <c r="D287">
        <v>0.0</v>
      </c>
      <c r="E287">
        <v>1.0</v>
      </c>
      <c r="F287">
        <v>1.0</v>
      </c>
      <c r="G287">
        <v>0.0</v>
      </c>
      <c r="H287" s="14">
        <v>32544.0</v>
      </c>
      <c r="I287" s="14">
        <v>29.0</v>
      </c>
      <c r="J287" s="14">
        <v>7.0</v>
      </c>
      <c r="K287" s="14">
        <v>40.0</v>
      </c>
      <c r="L287" s="14">
        <v>12.0</v>
      </c>
      <c r="M287" s="14">
        <v>25.0</v>
      </c>
      <c r="N287" s="14" t="s">
        <v>192</v>
      </c>
      <c r="O287" s="14">
        <v>0.0</v>
      </c>
      <c r="P287" s="14" t="s">
        <v>89</v>
      </c>
      <c r="R287" t="s">
        <v>89</v>
      </c>
      <c r="S287" t="s">
        <v>130</v>
      </c>
      <c r="T287" s="14">
        <v>1.0</v>
      </c>
      <c r="U287" t="s">
        <v>631</v>
      </c>
      <c r="V287" t="s">
        <v>111</v>
      </c>
      <c r="W287" t="s">
        <v>123</v>
      </c>
      <c r="X287" s="14">
        <v>1.0</v>
      </c>
      <c r="Y287" s="14" t="s">
        <v>1666</v>
      </c>
      <c r="Z287" s="14" t="s">
        <v>114</v>
      </c>
      <c r="AA287">
        <v>0.0</v>
      </c>
      <c r="AB287">
        <v>0.0</v>
      </c>
      <c r="AC287">
        <v>0.0</v>
      </c>
      <c r="AD287">
        <v>1.0</v>
      </c>
      <c r="AE287">
        <v>0.0</v>
      </c>
      <c r="AF287">
        <v>0.0</v>
      </c>
      <c r="AG287">
        <v>0.0</v>
      </c>
      <c r="AH287">
        <v>0.0</v>
      </c>
      <c r="AI287">
        <v>0.0</v>
      </c>
      <c r="AJ287">
        <v>0.0</v>
      </c>
      <c r="AK287" t="s">
        <v>237</v>
      </c>
      <c r="AL287">
        <v>6.0</v>
      </c>
      <c r="AM287">
        <v>2.0</v>
      </c>
      <c r="AN287" s="14">
        <v>15.0</v>
      </c>
      <c r="AO287" s="14" t="s">
        <v>1667</v>
      </c>
      <c r="AP287" t="s">
        <v>101</v>
      </c>
      <c r="AQ287" s="14">
        <v>10.0</v>
      </c>
      <c r="AR287" s="14" t="s">
        <v>1668</v>
      </c>
    </row>
    <row r="288">
      <c r="A288" s="14">
        <v>318.0</v>
      </c>
      <c r="B288">
        <v>1.0</v>
      </c>
      <c r="C288">
        <v>0.0</v>
      </c>
      <c r="D288">
        <v>1.0</v>
      </c>
      <c r="E288">
        <v>0.0</v>
      </c>
      <c r="F288">
        <v>0.0</v>
      </c>
      <c r="G288">
        <v>0.0</v>
      </c>
      <c r="H288" s="14">
        <v>33609.0</v>
      </c>
      <c r="I288" s="14">
        <v>26.0</v>
      </c>
      <c r="J288" s="14">
        <v>7.0</v>
      </c>
      <c r="K288" s="14">
        <v>0.0</v>
      </c>
      <c r="L288" s="14">
        <v>6.0</v>
      </c>
      <c r="M288" s="14">
        <v>15.0</v>
      </c>
      <c r="N288" s="14" t="s">
        <v>120</v>
      </c>
      <c r="O288" s="14">
        <v>1.0</v>
      </c>
      <c r="P288" s="14" t="s">
        <v>129</v>
      </c>
      <c r="R288" t="s">
        <v>129</v>
      </c>
      <c r="S288" t="s">
        <v>1673</v>
      </c>
      <c r="T288" s="14">
        <v>0.0</v>
      </c>
      <c r="Z288" s="14" t="s">
        <v>78</v>
      </c>
      <c r="AA288">
        <v>0.0</v>
      </c>
      <c r="AB288">
        <v>0.0</v>
      </c>
      <c r="AC288">
        <v>0.0</v>
      </c>
      <c r="AD288">
        <v>1.0</v>
      </c>
      <c r="AE288">
        <v>0.0</v>
      </c>
      <c r="AF288">
        <v>1.0</v>
      </c>
      <c r="AG288">
        <v>0.0</v>
      </c>
      <c r="AH288">
        <v>0.0</v>
      </c>
      <c r="AI288">
        <v>0.0</v>
      </c>
      <c r="AJ288">
        <v>0.0</v>
      </c>
      <c r="AK288" t="s">
        <v>97</v>
      </c>
      <c r="AL288">
        <v>6.0</v>
      </c>
      <c r="AM288">
        <v>6.0</v>
      </c>
      <c r="AN288" s="14">
        <v>20.0</v>
      </c>
      <c r="AO288" s="14" t="s">
        <v>1674</v>
      </c>
      <c r="AP288" t="s">
        <v>101</v>
      </c>
      <c r="AQ288" s="14">
        <v>6.0</v>
      </c>
      <c r="AR288" s="14" t="s">
        <v>1675</v>
      </c>
      <c r="AS288" s="14" t="s">
        <v>306</v>
      </c>
      <c r="AT288" s="14" t="s">
        <v>1676</v>
      </c>
    </row>
    <row r="289">
      <c r="A289" s="14">
        <v>319.0</v>
      </c>
      <c r="B289">
        <v>0.0</v>
      </c>
      <c r="C289">
        <v>0.0</v>
      </c>
      <c r="D289">
        <v>1.0</v>
      </c>
      <c r="E289">
        <v>0.0</v>
      </c>
      <c r="F289">
        <v>1.0</v>
      </c>
      <c r="G289">
        <v>0.0</v>
      </c>
      <c r="H289" s="14">
        <v>33386.0</v>
      </c>
      <c r="I289" s="14">
        <v>27.0</v>
      </c>
      <c r="J289" s="14">
        <v>5.0</v>
      </c>
      <c r="K289" s="14">
        <v>45.0</v>
      </c>
      <c r="L289" s="14">
        <v>12.0</v>
      </c>
      <c r="M289" s="14">
        <v>30.0</v>
      </c>
      <c r="N289" s="14" t="s">
        <v>120</v>
      </c>
      <c r="O289" s="14">
        <v>1.0</v>
      </c>
      <c r="P289" s="14" t="s">
        <v>108</v>
      </c>
      <c r="R289" t="s">
        <v>108</v>
      </c>
      <c r="S289" t="s">
        <v>1677</v>
      </c>
      <c r="T289" s="14">
        <v>0.0</v>
      </c>
      <c r="Z289" s="14" t="s">
        <v>114</v>
      </c>
      <c r="AA289">
        <v>0.0</v>
      </c>
      <c r="AB289">
        <v>0.0</v>
      </c>
      <c r="AC289">
        <v>0.0</v>
      </c>
      <c r="AD289">
        <v>0.0</v>
      </c>
      <c r="AE289">
        <v>0.0</v>
      </c>
      <c r="AF289">
        <v>1.0</v>
      </c>
      <c r="AG289">
        <v>0.0</v>
      </c>
      <c r="AH289">
        <v>0.0</v>
      </c>
      <c r="AI289">
        <v>0.0</v>
      </c>
      <c r="AJ289">
        <v>0.0</v>
      </c>
      <c r="AK289" t="s">
        <v>79</v>
      </c>
      <c r="AL289">
        <v>3.0</v>
      </c>
      <c r="AM289">
        <v>4.0</v>
      </c>
      <c r="AN289" s="14">
        <v>6.0</v>
      </c>
      <c r="AO289" s="14" t="s">
        <v>1678</v>
      </c>
      <c r="AP289" t="s">
        <v>84</v>
      </c>
      <c r="AQ289" s="14">
        <v>8.0</v>
      </c>
      <c r="AR289" s="14" t="s">
        <v>1679</v>
      </c>
      <c r="AS289" s="14" t="s">
        <v>1680</v>
      </c>
      <c r="AT289" s="14" t="s">
        <v>1681</v>
      </c>
    </row>
    <row r="290">
      <c r="A290" s="14">
        <v>320.0</v>
      </c>
      <c r="B290">
        <v>1.0</v>
      </c>
      <c r="C290">
        <v>0.0</v>
      </c>
      <c r="D290">
        <v>0.0</v>
      </c>
      <c r="E290">
        <v>0.0</v>
      </c>
      <c r="F290">
        <v>0.0</v>
      </c>
      <c r="G290">
        <v>0.0</v>
      </c>
      <c r="H290" s="14">
        <v>27200.0</v>
      </c>
      <c r="I290" s="14">
        <v>44.0</v>
      </c>
      <c r="J290" s="14">
        <v>7.0</v>
      </c>
      <c r="K290" s="14">
        <v>0.0</v>
      </c>
      <c r="L290" s="14">
        <v>14.0</v>
      </c>
      <c r="M290" s="14">
        <v>2.0</v>
      </c>
      <c r="N290" s="14" t="s">
        <v>87</v>
      </c>
      <c r="O290" s="14">
        <v>0.0</v>
      </c>
      <c r="P290" s="14" t="s">
        <v>89</v>
      </c>
      <c r="R290" t="s">
        <v>89</v>
      </c>
      <c r="S290" t="s">
        <v>72</v>
      </c>
      <c r="T290" s="14">
        <v>0.0</v>
      </c>
      <c r="Z290" s="14" t="s">
        <v>78</v>
      </c>
      <c r="AA290">
        <v>1.0</v>
      </c>
      <c r="AB290">
        <v>0.0</v>
      </c>
      <c r="AC290">
        <v>1.0</v>
      </c>
      <c r="AD290">
        <v>0.0</v>
      </c>
      <c r="AE290">
        <v>0.0</v>
      </c>
      <c r="AF290">
        <v>0.0</v>
      </c>
      <c r="AG290">
        <v>0.0</v>
      </c>
      <c r="AH290">
        <v>0.0</v>
      </c>
      <c r="AI290">
        <v>0.0</v>
      </c>
      <c r="AJ290">
        <v>0.0</v>
      </c>
      <c r="AK290" t="s">
        <v>97</v>
      </c>
      <c r="AL290">
        <v>10.0</v>
      </c>
      <c r="AM290">
        <v>2.0</v>
      </c>
      <c r="AN290" s="14">
        <v>14.0</v>
      </c>
      <c r="AO290" s="14" t="s">
        <v>1682</v>
      </c>
      <c r="AP290" t="s">
        <v>292</v>
      </c>
      <c r="AQ290" s="14">
        <v>7.0</v>
      </c>
      <c r="AR290" s="14" t="s">
        <v>1683</v>
      </c>
      <c r="AS290" s="14" t="s">
        <v>1684</v>
      </c>
      <c r="AT290" s="14" t="s">
        <v>1685</v>
      </c>
    </row>
    <row r="291">
      <c r="A291" s="14">
        <v>321.0</v>
      </c>
      <c r="B291">
        <v>0.0</v>
      </c>
      <c r="C291">
        <v>1.0</v>
      </c>
      <c r="D291">
        <v>0.0</v>
      </c>
      <c r="E291">
        <v>0.0</v>
      </c>
      <c r="F291">
        <v>1.0</v>
      </c>
      <c r="G291">
        <v>0.0</v>
      </c>
      <c r="H291" s="14">
        <v>33989.0</v>
      </c>
      <c r="I291" s="14">
        <v>25.0</v>
      </c>
      <c r="J291" s="14">
        <v>8.0</v>
      </c>
      <c r="K291" s="14">
        <v>0.0</v>
      </c>
      <c r="L291" s="14">
        <v>10.0</v>
      </c>
      <c r="M291" s="14">
        <v>30.0</v>
      </c>
      <c r="N291" s="14" t="s">
        <v>437</v>
      </c>
      <c r="O291" s="14">
        <v>0.0</v>
      </c>
      <c r="P291" s="14" t="s">
        <v>89</v>
      </c>
      <c r="R291" t="s">
        <v>89</v>
      </c>
      <c r="S291" t="s">
        <v>130</v>
      </c>
      <c r="T291" s="14">
        <v>1.0</v>
      </c>
      <c r="U291" t="s">
        <v>315</v>
      </c>
      <c r="V291" t="s">
        <v>1686</v>
      </c>
      <c r="W291" t="s">
        <v>374</v>
      </c>
      <c r="X291" s="14">
        <v>2.0</v>
      </c>
      <c r="Y291" s="14" t="s">
        <v>1687</v>
      </c>
      <c r="Z291" s="14" t="s">
        <v>78</v>
      </c>
      <c r="AA291">
        <v>0.0</v>
      </c>
      <c r="AB291">
        <v>0.0</v>
      </c>
      <c r="AC291">
        <v>0.0</v>
      </c>
      <c r="AD291">
        <v>1.0</v>
      </c>
      <c r="AE291">
        <v>0.0</v>
      </c>
      <c r="AF291">
        <v>1.0</v>
      </c>
      <c r="AG291">
        <v>0.0</v>
      </c>
      <c r="AH291">
        <v>0.0</v>
      </c>
      <c r="AI291">
        <v>0.0</v>
      </c>
      <c r="AJ291">
        <v>0.0</v>
      </c>
      <c r="AK291" t="s">
        <v>79</v>
      </c>
      <c r="AL291">
        <v>4.0</v>
      </c>
      <c r="AM291">
        <v>4.0</v>
      </c>
      <c r="AN291" s="14">
        <v>3.0</v>
      </c>
      <c r="AO291" s="14" t="s">
        <v>1688</v>
      </c>
      <c r="AP291" t="s">
        <v>101</v>
      </c>
      <c r="AQ291" s="14">
        <v>8.0</v>
      </c>
      <c r="AR291" s="14" t="s">
        <v>1689</v>
      </c>
      <c r="AS291" s="14" t="s">
        <v>1690</v>
      </c>
    </row>
    <row r="292">
      <c r="A292" s="14">
        <v>323.0</v>
      </c>
      <c r="B292">
        <v>1.0</v>
      </c>
      <c r="C292">
        <v>1.0</v>
      </c>
      <c r="D292">
        <v>0.0</v>
      </c>
      <c r="E292">
        <v>0.0</v>
      </c>
      <c r="F292">
        <v>1.0</v>
      </c>
      <c r="G292">
        <v>0.0</v>
      </c>
      <c r="H292" s="14">
        <v>28993.0</v>
      </c>
      <c r="I292" s="14">
        <v>39.0</v>
      </c>
      <c r="J292" s="14">
        <v>6.0</v>
      </c>
      <c r="K292" s="14">
        <v>0.0</v>
      </c>
      <c r="L292" s="14">
        <v>12.0</v>
      </c>
      <c r="M292" s="14">
        <v>12.0</v>
      </c>
      <c r="N292" s="14" t="s">
        <v>327</v>
      </c>
      <c r="O292" s="14">
        <v>1.0</v>
      </c>
      <c r="P292" s="14" t="s">
        <v>71</v>
      </c>
      <c r="R292" t="s">
        <v>71</v>
      </c>
      <c r="S292" t="s">
        <v>90</v>
      </c>
      <c r="T292" s="14">
        <v>1.0</v>
      </c>
      <c r="U292" t="s">
        <v>315</v>
      </c>
      <c r="V292" t="s">
        <v>111</v>
      </c>
      <c r="W292" t="s">
        <v>123</v>
      </c>
      <c r="X292" s="14">
        <v>15.0</v>
      </c>
      <c r="Y292" s="14" t="s">
        <v>301</v>
      </c>
      <c r="Z292" s="14" t="s">
        <v>114</v>
      </c>
      <c r="AA292">
        <v>0.0</v>
      </c>
      <c r="AB292">
        <v>0.0</v>
      </c>
      <c r="AC292">
        <v>0.0</v>
      </c>
      <c r="AD292">
        <v>0.0</v>
      </c>
      <c r="AE292">
        <v>1.0</v>
      </c>
      <c r="AF292">
        <v>0.0</v>
      </c>
      <c r="AG292">
        <v>0.0</v>
      </c>
      <c r="AH292">
        <v>0.0</v>
      </c>
      <c r="AI292">
        <v>0.0</v>
      </c>
      <c r="AJ292">
        <v>0.0</v>
      </c>
      <c r="AK292" t="s">
        <v>237</v>
      </c>
      <c r="AL292">
        <v>6.0</v>
      </c>
      <c r="AM292">
        <v>6.0</v>
      </c>
      <c r="AN292" s="14">
        <v>30.0</v>
      </c>
      <c r="AO292" s="14" t="s">
        <v>1694</v>
      </c>
      <c r="AP292" t="s">
        <v>84</v>
      </c>
      <c r="AQ292" s="14">
        <v>9.0</v>
      </c>
      <c r="AR292" s="14" t="s">
        <v>1695</v>
      </c>
      <c r="AS292" s="14" t="s">
        <v>1696</v>
      </c>
      <c r="AT292" s="14" t="s">
        <v>392</v>
      </c>
    </row>
    <row r="293">
      <c r="A293" s="14">
        <v>324.0</v>
      </c>
      <c r="B293">
        <v>0.0</v>
      </c>
      <c r="C293">
        <v>1.0</v>
      </c>
      <c r="D293">
        <v>0.0</v>
      </c>
      <c r="E293">
        <v>0.0</v>
      </c>
      <c r="F293">
        <v>0.0</v>
      </c>
      <c r="G293">
        <v>0.0</v>
      </c>
      <c r="H293" s="14">
        <v>29439.0</v>
      </c>
      <c r="I293" s="14">
        <v>38.0</v>
      </c>
      <c r="J293" s="14">
        <v>7.0</v>
      </c>
      <c r="K293" s="14">
        <v>120.0</v>
      </c>
      <c r="L293" s="14">
        <v>12.0</v>
      </c>
      <c r="M293" s="14">
        <v>12.0</v>
      </c>
      <c r="N293" s="14" t="s">
        <v>128</v>
      </c>
      <c r="O293" s="14">
        <v>1.0</v>
      </c>
      <c r="P293" s="14" t="s">
        <v>193</v>
      </c>
      <c r="R293" t="s">
        <v>193</v>
      </c>
      <c r="S293" t="s">
        <v>130</v>
      </c>
      <c r="T293" s="14">
        <v>1.0</v>
      </c>
      <c r="U293" t="s">
        <v>224</v>
      </c>
      <c r="V293" t="s">
        <v>111</v>
      </c>
      <c r="W293" t="s">
        <v>123</v>
      </c>
      <c r="X293" s="14">
        <v>14.0</v>
      </c>
      <c r="Y293" s="14" t="s">
        <v>1697</v>
      </c>
      <c r="Z293" s="14" t="s">
        <v>114</v>
      </c>
      <c r="AA293">
        <v>0.0</v>
      </c>
      <c r="AB293">
        <v>0.0</v>
      </c>
      <c r="AC293">
        <v>0.0</v>
      </c>
      <c r="AD293">
        <v>1.0</v>
      </c>
      <c r="AE293">
        <v>0.0</v>
      </c>
      <c r="AF293">
        <v>1.0</v>
      </c>
      <c r="AG293">
        <v>0.0</v>
      </c>
      <c r="AH293">
        <v>0.0</v>
      </c>
      <c r="AI293">
        <v>0.0</v>
      </c>
      <c r="AJ293">
        <v>0.0</v>
      </c>
      <c r="AK293" t="s">
        <v>97</v>
      </c>
      <c r="AL293">
        <v>10.0</v>
      </c>
      <c r="AM293">
        <v>8.0</v>
      </c>
      <c r="AN293" s="14">
        <v>24.0</v>
      </c>
      <c r="AO293" s="14" t="s">
        <v>1698</v>
      </c>
      <c r="AP293" t="s">
        <v>101</v>
      </c>
      <c r="AQ293" s="14">
        <v>9.0</v>
      </c>
      <c r="AR293" s="14" t="s">
        <v>1699</v>
      </c>
      <c r="AS293" s="14" t="s">
        <v>1700</v>
      </c>
      <c r="AT293" s="14" t="s">
        <v>1701</v>
      </c>
    </row>
    <row r="294">
      <c r="A294" s="14">
        <v>325.0</v>
      </c>
      <c r="B294">
        <v>1.0</v>
      </c>
      <c r="C294">
        <v>1.0</v>
      </c>
      <c r="D294">
        <v>1.0</v>
      </c>
      <c r="E294">
        <v>0.0</v>
      </c>
      <c r="F294">
        <v>0.0</v>
      </c>
      <c r="G294">
        <v>0.0</v>
      </c>
      <c r="H294" s="14">
        <v>28859.0</v>
      </c>
      <c r="I294" s="14">
        <v>39.0</v>
      </c>
      <c r="J294" s="14">
        <v>8.0</v>
      </c>
      <c r="K294" s="14">
        <v>15.0</v>
      </c>
      <c r="L294" s="14">
        <v>5.0</v>
      </c>
      <c r="M294" s="14">
        <v>10.0</v>
      </c>
      <c r="N294" s="14" t="s">
        <v>405</v>
      </c>
      <c r="O294" s="14">
        <v>0.0</v>
      </c>
      <c r="P294" s="14" t="s">
        <v>205</v>
      </c>
      <c r="R294" t="s">
        <v>205</v>
      </c>
      <c r="S294" t="s">
        <v>1702</v>
      </c>
      <c r="T294" s="14">
        <v>1.0</v>
      </c>
      <c r="U294" t="s">
        <v>91</v>
      </c>
      <c r="V294" t="s">
        <v>501</v>
      </c>
      <c r="W294" t="s">
        <v>76</v>
      </c>
      <c r="X294" s="14">
        <v>6.0</v>
      </c>
      <c r="Y294" s="14" t="s">
        <v>1703</v>
      </c>
      <c r="Z294" s="14" t="s">
        <v>96</v>
      </c>
      <c r="AA294">
        <v>0.0</v>
      </c>
      <c r="AB294">
        <v>0.0</v>
      </c>
      <c r="AC294">
        <v>0.0</v>
      </c>
      <c r="AD294">
        <v>1.0</v>
      </c>
      <c r="AE294">
        <v>0.0</v>
      </c>
      <c r="AF294">
        <v>0.0</v>
      </c>
      <c r="AG294">
        <v>0.0</v>
      </c>
      <c r="AH294">
        <v>0.0</v>
      </c>
      <c r="AI294">
        <v>0.0</v>
      </c>
      <c r="AJ294">
        <v>0.0</v>
      </c>
      <c r="AK294" t="s">
        <v>97</v>
      </c>
      <c r="AL294">
        <v>6.0</v>
      </c>
      <c r="AM294">
        <v>6.0</v>
      </c>
      <c r="AN294" s="14">
        <v>40.0</v>
      </c>
      <c r="AO294" s="14" t="s">
        <v>1704</v>
      </c>
      <c r="AP294" t="s">
        <v>1705</v>
      </c>
      <c r="AQ294" s="14">
        <v>10.0</v>
      </c>
      <c r="AR294" s="14" t="s">
        <v>1706</v>
      </c>
      <c r="AS294" s="14" t="s">
        <v>1707</v>
      </c>
      <c r="AT294" s="14" t="s">
        <v>1708</v>
      </c>
    </row>
    <row r="295">
      <c r="A295" s="14">
        <v>326.0</v>
      </c>
      <c r="B295">
        <v>1.0</v>
      </c>
      <c r="C295">
        <v>0.0</v>
      </c>
      <c r="D295">
        <v>0.0</v>
      </c>
      <c r="E295">
        <v>0.0</v>
      </c>
      <c r="F295">
        <v>0.0</v>
      </c>
      <c r="G295">
        <v>0.0</v>
      </c>
      <c r="H295" s="14">
        <v>33643.0</v>
      </c>
      <c r="I295" s="14">
        <v>26.0</v>
      </c>
      <c r="J295" s="14">
        <v>7.0</v>
      </c>
      <c r="K295" s="14">
        <v>180.0</v>
      </c>
      <c r="L295" s="14">
        <v>9.0</v>
      </c>
      <c r="M295" s="14">
        <v>20.0</v>
      </c>
      <c r="N295" s="14" t="s">
        <v>327</v>
      </c>
      <c r="O295" s="14">
        <v>1.0</v>
      </c>
      <c r="P295" s="14" t="s">
        <v>71</v>
      </c>
      <c r="R295" t="s">
        <v>71</v>
      </c>
      <c r="S295" t="s">
        <v>135</v>
      </c>
      <c r="T295" s="14">
        <v>1.0</v>
      </c>
      <c r="U295" t="s">
        <v>121</v>
      </c>
      <c r="V295" t="s">
        <v>111</v>
      </c>
      <c r="W295" t="s">
        <v>123</v>
      </c>
      <c r="X295" s="14">
        <v>2.0</v>
      </c>
      <c r="Y295" s="14" t="s">
        <v>1709</v>
      </c>
      <c r="Z295" s="14" t="s">
        <v>114</v>
      </c>
      <c r="AA295">
        <v>0.0</v>
      </c>
      <c r="AB295">
        <v>0.0</v>
      </c>
      <c r="AC295">
        <v>0.0</v>
      </c>
      <c r="AD295">
        <v>1.0</v>
      </c>
      <c r="AE295">
        <v>0.0</v>
      </c>
      <c r="AF295">
        <v>0.0</v>
      </c>
      <c r="AG295">
        <v>1.0</v>
      </c>
      <c r="AH295">
        <v>0.0</v>
      </c>
      <c r="AI295">
        <v>0.0</v>
      </c>
      <c r="AJ295">
        <v>0.0</v>
      </c>
      <c r="AK295" t="s">
        <v>237</v>
      </c>
      <c r="AL295">
        <v>4.0</v>
      </c>
      <c r="AM295">
        <v>4.0</v>
      </c>
      <c r="AN295" s="14">
        <v>10.0</v>
      </c>
      <c r="AO295" s="14" t="s">
        <v>1710</v>
      </c>
      <c r="AP295" t="s">
        <v>101</v>
      </c>
      <c r="AQ295" s="14">
        <v>6.0</v>
      </c>
      <c r="AR295" s="14" t="s">
        <v>1711</v>
      </c>
      <c r="AS295" s="14" t="s">
        <v>1712</v>
      </c>
      <c r="AT295" s="14" t="s">
        <v>1713</v>
      </c>
    </row>
    <row r="296">
      <c r="A296" s="14">
        <v>328.0</v>
      </c>
      <c r="B296">
        <v>0.0</v>
      </c>
      <c r="C296">
        <v>1.0</v>
      </c>
      <c r="D296">
        <v>0.0</v>
      </c>
      <c r="E296">
        <v>1.0</v>
      </c>
      <c r="F296">
        <v>1.0</v>
      </c>
      <c r="G296">
        <v>0.0</v>
      </c>
      <c r="H296" s="14">
        <v>26619.0</v>
      </c>
      <c r="I296" s="14">
        <v>45.0</v>
      </c>
      <c r="J296" s="14">
        <v>8.0</v>
      </c>
      <c r="K296" s="14">
        <v>0.0</v>
      </c>
      <c r="L296" s="14">
        <v>10.0</v>
      </c>
      <c r="M296" s="14">
        <v>50.0</v>
      </c>
      <c r="N296" s="14" t="s">
        <v>120</v>
      </c>
      <c r="O296" s="14">
        <v>1.0</v>
      </c>
      <c r="P296" s="14" t="s">
        <v>108</v>
      </c>
      <c r="R296" t="s">
        <v>108</v>
      </c>
      <c r="S296" t="s">
        <v>135</v>
      </c>
      <c r="T296" s="14">
        <v>1.0</v>
      </c>
      <c r="U296" t="s">
        <v>315</v>
      </c>
      <c r="V296" t="s">
        <v>75</v>
      </c>
      <c r="W296" t="s">
        <v>123</v>
      </c>
      <c r="X296" s="14">
        <v>5.0</v>
      </c>
      <c r="Y296" s="14" t="s">
        <v>1718</v>
      </c>
      <c r="Z296" s="14" t="s">
        <v>464</v>
      </c>
      <c r="AA296">
        <v>0.0</v>
      </c>
      <c r="AB296">
        <v>0.0</v>
      </c>
      <c r="AC296">
        <v>0.0</v>
      </c>
      <c r="AD296">
        <v>0.0</v>
      </c>
      <c r="AE296">
        <v>0.0</v>
      </c>
      <c r="AF296">
        <v>1.0</v>
      </c>
      <c r="AG296">
        <v>0.0</v>
      </c>
      <c r="AH296">
        <v>0.0</v>
      </c>
      <c r="AI296">
        <v>0.0</v>
      </c>
      <c r="AJ296">
        <v>1.0</v>
      </c>
      <c r="AK296" t="s">
        <v>79</v>
      </c>
      <c r="AL296">
        <v>5.0</v>
      </c>
      <c r="AM296">
        <v>5.0</v>
      </c>
      <c r="AN296" s="14">
        <v>8.0</v>
      </c>
      <c r="AO296" s="14" t="s">
        <v>1720</v>
      </c>
      <c r="AP296" t="s">
        <v>101</v>
      </c>
      <c r="AQ296" s="14">
        <v>8.0</v>
      </c>
      <c r="AR296" s="14" t="s">
        <v>1721</v>
      </c>
      <c r="AS296" s="14" t="s">
        <v>1722</v>
      </c>
      <c r="AT296" s="14" t="s">
        <v>1723</v>
      </c>
    </row>
    <row r="297">
      <c r="A297" s="14">
        <v>329.0</v>
      </c>
      <c r="B297">
        <v>1.0</v>
      </c>
      <c r="C297">
        <v>1.0</v>
      </c>
      <c r="D297">
        <v>1.0</v>
      </c>
      <c r="E297">
        <v>0.0</v>
      </c>
      <c r="F297">
        <v>0.0</v>
      </c>
      <c r="G297">
        <v>0.0</v>
      </c>
      <c r="H297" s="14">
        <v>31218.0</v>
      </c>
      <c r="I297" s="14">
        <v>33.0</v>
      </c>
      <c r="J297" s="14">
        <v>7.0</v>
      </c>
      <c r="K297" s="14">
        <v>30.0</v>
      </c>
      <c r="L297" s="14">
        <v>8.0</v>
      </c>
      <c r="M297" s="14">
        <v>2.0</v>
      </c>
      <c r="N297" s="14" t="s">
        <v>87</v>
      </c>
      <c r="O297" s="14">
        <v>0.0</v>
      </c>
      <c r="P297" s="14" t="s">
        <v>129</v>
      </c>
      <c r="R297" t="s">
        <v>129</v>
      </c>
      <c r="S297" t="s">
        <v>135</v>
      </c>
      <c r="T297" s="14">
        <v>1.0</v>
      </c>
      <c r="U297" t="s">
        <v>315</v>
      </c>
      <c r="V297" t="s">
        <v>111</v>
      </c>
      <c r="W297" t="s">
        <v>531</v>
      </c>
      <c r="X297" s="14">
        <v>10.0</v>
      </c>
      <c r="Y297" s="14" t="s">
        <v>1724</v>
      </c>
      <c r="Z297" s="14" t="s">
        <v>114</v>
      </c>
      <c r="AA297">
        <v>0.0</v>
      </c>
      <c r="AB297">
        <v>1.0</v>
      </c>
      <c r="AC297">
        <v>0.0</v>
      </c>
      <c r="AD297">
        <v>0.0</v>
      </c>
      <c r="AE297">
        <v>0.0</v>
      </c>
      <c r="AF297">
        <v>0.0</v>
      </c>
      <c r="AG297">
        <v>0.0</v>
      </c>
      <c r="AH297">
        <v>0.0</v>
      </c>
      <c r="AI297">
        <v>0.0</v>
      </c>
      <c r="AJ297">
        <v>0.0</v>
      </c>
      <c r="AK297" t="s">
        <v>79</v>
      </c>
      <c r="AL297">
        <v>4.0</v>
      </c>
      <c r="AM297">
        <v>4.0</v>
      </c>
      <c r="AN297" s="14">
        <v>6.0</v>
      </c>
      <c r="AO297" s="14" t="s">
        <v>1725</v>
      </c>
      <c r="AP297" t="s">
        <v>84</v>
      </c>
      <c r="AQ297" s="14">
        <v>9.0</v>
      </c>
      <c r="AR297" s="14" t="s">
        <v>1726</v>
      </c>
    </row>
    <row r="298">
      <c r="A298" s="14">
        <v>330.0</v>
      </c>
      <c r="B298">
        <v>1.0</v>
      </c>
      <c r="C298">
        <v>0.0</v>
      </c>
      <c r="D298">
        <v>0.0</v>
      </c>
      <c r="E298">
        <v>0.0</v>
      </c>
      <c r="F298">
        <v>0.0</v>
      </c>
      <c r="G298">
        <v>0.0</v>
      </c>
      <c r="H298" s="14">
        <v>25259.0</v>
      </c>
      <c r="I298" s="14">
        <v>49.0</v>
      </c>
      <c r="J298" s="14">
        <v>8.0</v>
      </c>
      <c r="K298" s="14">
        <v>0.0</v>
      </c>
      <c r="L298" s="14">
        <v>14.0</v>
      </c>
      <c r="M298" s="14">
        <v>2.0</v>
      </c>
      <c r="N298" s="14" t="s">
        <v>87</v>
      </c>
      <c r="O298" s="14">
        <v>1.0</v>
      </c>
      <c r="T298" s="14">
        <v>0.0</v>
      </c>
      <c r="Z298" s="14" t="s">
        <v>78</v>
      </c>
      <c r="AA298">
        <v>0.0</v>
      </c>
      <c r="AB298">
        <v>0.0</v>
      </c>
      <c r="AC298">
        <v>0.0</v>
      </c>
      <c r="AD298">
        <v>1.0</v>
      </c>
      <c r="AE298">
        <v>0.0</v>
      </c>
      <c r="AF298">
        <v>0.0</v>
      </c>
      <c r="AG298">
        <v>0.0</v>
      </c>
      <c r="AH298">
        <v>0.0</v>
      </c>
      <c r="AI298">
        <v>0.0</v>
      </c>
      <c r="AJ298">
        <v>0.0</v>
      </c>
      <c r="AK298" t="s">
        <v>97</v>
      </c>
      <c r="AL298">
        <v>6.0</v>
      </c>
      <c r="AM298">
        <v>6.0</v>
      </c>
      <c r="AN298" s="14">
        <v>16.0</v>
      </c>
      <c r="AO298" s="14" t="s">
        <v>1727</v>
      </c>
      <c r="AP298" t="s">
        <v>101</v>
      </c>
      <c r="AQ298" s="14">
        <v>9.0</v>
      </c>
      <c r="AR298" s="14" t="s">
        <v>1728</v>
      </c>
      <c r="AT298" s="14" t="s">
        <v>1729</v>
      </c>
    </row>
    <row r="299">
      <c r="A299" s="14">
        <v>331.0</v>
      </c>
      <c r="B299">
        <v>0.0</v>
      </c>
      <c r="C299">
        <v>0.0</v>
      </c>
      <c r="D299">
        <v>0.0</v>
      </c>
      <c r="E299">
        <v>1.0</v>
      </c>
      <c r="F299">
        <v>0.0</v>
      </c>
      <c r="G299">
        <v>0.0</v>
      </c>
      <c r="H299" s="14">
        <v>32523.0</v>
      </c>
      <c r="I299" s="14">
        <v>29.0</v>
      </c>
      <c r="J299" s="14">
        <v>7.0</v>
      </c>
      <c r="K299" s="14">
        <v>10.0</v>
      </c>
      <c r="L299" s="14">
        <v>7.0</v>
      </c>
      <c r="M299" s="14">
        <v>10.0</v>
      </c>
      <c r="N299" s="14" t="s">
        <v>405</v>
      </c>
      <c r="O299" s="14">
        <v>0.0</v>
      </c>
      <c r="P299" s="14" t="s">
        <v>71</v>
      </c>
      <c r="R299" t="s">
        <v>71</v>
      </c>
      <c r="S299" t="s">
        <v>72</v>
      </c>
      <c r="T299" s="14">
        <v>1.0</v>
      </c>
      <c r="U299" t="s">
        <v>315</v>
      </c>
      <c r="V299" t="s">
        <v>147</v>
      </c>
      <c r="W299" t="s">
        <v>76</v>
      </c>
      <c r="X299" s="14">
        <v>4.0</v>
      </c>
      <c r="Y299" s="14" t="s">
        <v>1730</v>
      </c>
      <c r="Z299" s="14" t="s">
        <v>114</v>
      </c>
      <c r="AA299">
        <v>0.0</v>
      </c>
      <c r="AB299">
        <v>0.0</v>
      </c>
      <c r="AC299">
        <v>1.0</v>
      </c>
      <c r="AD299">
        <v>0.0</v>
      </c>
      <c r="AE299">
        <v>0.0</v>
      </c>
      <c r="AF299">
        <v>0.0</v>
      </c>
      <c r="AG299">
        <v>0.0</v>
      </c>
      <c r="AH299">
        <v>0.0</v>
      </c>
      <c r="AI299">
        <v>0.0</v>
      </c>
      <c r="AJ299">
        <v>0.0</v>
      </c>
      <c r="AK299" t="s">
        <v>97</v>
      </c>
      <c r="AL299">
        <v>5.0</v>
      </c>
      <c r="AM299">
        <v>5.0</v>
      </c>
      <c r="AN299" s="14">
        <v>180.0</v>
      </c>
      <c r="AO299" s="14" t="s">
        <v>1731</v>
      </c>
      <c r="AP299" t="s">
        <v>84</v>
      </c>
      <c r="AQ299" s="14">
        <v>10.0</v>
      </c>
      <c r="AR299" s="14" t="s">
        <v>1732</v>
      </c>
      <c r="AS299" s="14" t="s">
        <v>1733</v>
      </c>
      <c r="AT299" s="14" t="s">
        <v>1734</v>
      </c>
    </row>
    <row r="300">
      <c r="A300" s="14">
        <v>332.0</v>
      </c>
      <c r="B300">
        <v>1.0</v>
      </c>
      <c r="C300">
        <v>0.0</v>
      </c>
      <c r="D300">
        <v>0.0</v>
      </c>
      <c r="E300">
        <v>0.0</v>
      </c>
      <c r="F300">
        <v>1.0</v>
      </c>
      <c r="G300">
        <v>0.0</v>
      </c>
      <c r="H300" s="14">
        <v>33568.0</v>
      </c>
      <c r="I300" s="14">
        <v>26.0</v>
      </c>
      <c r="J300" s="14">
        <v>8.0</v>
      </c>
      <c r="K300" s="14">
        <v>110.0</v>
      </c>
      <c r="L300" s="14">
        <v>10.0</v>
      </c>
      <c r="M300" s="14">
        <v>0.0</v>
      </c>
      <c r="N300" s="14" t="s">
        <v>192</v>
      </c>
      <c r="O300" s="14">
        <v>0.0</v>
      </c>
      <c r="P300" s="14" t="s">
        <v>129</v>
      </c>
      <c r="R300" t="s">
        <v>129</v>
      </c>
      <c r="S300" t="s">
        <v>135</v>
      </c>
      <c r="T300" s="14">
        <v>1.0</v>
      </c>
      <c r="U300" t="s">
        <v>315</v>
      </c>
      <c r="V300" t="s">
        <v>111</v>
      </c>
      <c r="W300" t="s">
        <v>123</v>
      </c>
      <c r="X300" s="14">
        <v>3.0</v>
      </c>
      <c r="Y300" s="14" t="s">
        <v>1735</v>
      </c>
      <c r="Z300" s="14" t="s">
        <v>78</v>
      </c>
      <c r="AA300">
        <v>0.0</v>
      </c>
      <c r="AB300">
        <v>0.0</v>
      </c>
      <c r="AC300">
        <v>0.0</v>
      </c>
      <c r="AD300">
        <v>0.0</v>
      </c>
      <c r="AE300">
        <v>0.0</v>
      </c>
      <c r="AF300">
        <v>1.0</v>
      </c>
      <c r="AG300">
        <v>0.0</v>
      </c>
      <c r="AH300">
        <v>0.0</v>
      </c>
      <c r="AI300">
        <v>0.0</v>
      </c>
      <c r="AJ300">
        <v>0.0</v>
      </c>
      <c r="AK300" t="s">
        <v>97</v>
      </c>
      <c r="AL300">
        <v>6.0</v>
      </c>
      <c r="AM300">
        <v>6.0</v>
      </c>
      <c r="AN300" s="14">
        <v>6.0</v>
      </c>
      <c r="AO300" s="14" t="s">
        <v>1736</v>
      </c>
      <c r="AP300" t="s">
        <v>101</v>
      </c>
      <c r="AQ300" s="14">
        <v>9.0</v>
      </c>
      <c r="AR300" s="14" t="s">
        <v>1737</v>
      </c>
      <c r="AS300" s="14" t="s">
        <v>722</v>
      </c>
      <c r="AT300" s="14" t="s">
        <v>1738</v>
      </c>
    </row>
    <row r="301">
      <c r="A301" s="14">
        <v>333.0</v>
      </c>
      <c r="B301">
        <v>0.0</v>
      </c>
      <c r="C301">
        <v>1.0</v>
      </c>
      <c r="D301">
        <v>0.0</v>
      </c>
      <c r="E301">
        <v>0.0</v>
      </c>
      <c r="F301">
        <v>1.0</v>
      </c>
      <c r="G301">
        <v>0.0</v>
      </c>
      <c r="H301" s="14">
        <v>26479.0</v>
      </c>
      <c r="I301" s="14">
        <v>46.0</v>
      </c>
      <c r="J301" s="14">
        <v>7.0</v>
      </c>
      <c r="K301" s="14">
        <v>60.0</v>
      </c>
      <c r="L301" s="14">
        <v>11.0</v>
      </c>
      <c r="M301" s="14">
        <v>20.0</v>
      </c>
      <c r="N301" s="14" t="s">
        <v>327</v>
      </c>
      <c r="O301" s="14">
        <v>0.0</v>
      </c>
      <c r="P301" s="14" t="s">
        <v>205</v>
      </c>
      <c r="R301" t="s">
        <v>205</v>
      </c>
      <c r="S301" t="s">
        <v>130</v>
      </c>
      <c r="T301" s="14">
        <v>1.0</v>
      </c>
      <c r="U301" t="s">
        <v>145</v>
      </c>
      <c r="V301" t="s">
        <v>111</v>
      </c>
      <c r="W301" t="s">
        <v>123</v>
      </c>
      <c r="X301" s="14">
        <v>15.0</v>
      </c>
      <c r="Y301" s="14" t="s">
        <v>1739</v>
      </c>
      <c r="Z301" s="14" t="s">
        <v>114</v>
      </c>
      <c r="AA301">
        <v>0.0</v>
      </c>
      <c r="AB301">
        <v>0.0</v>
      </c>
      <c r="AC301">
        <v>0.0</v>
      </c>
      <c r="AD301">
        <v>0.0</v>
      </c>
      <c r="AE301">
        <v>1.0</v>
      </c>
      <c r="AF301">
        <v>0.0</v>
      </c>
      <c r="AG301">
        <v>0.0</v>
      </c>
      <c r="AH301">
        <v>0.0</v>
      </c>
      <c r="AI301">
        <v>0.0</v>
      </c>
      <c r="AJ301">
        <v>0.0</v>
      </c>
      <c r="AK301" t="s">
        <v>97</v>
      </c>
      <c r="AL301">
        <v>4.0</v>
      </c>
      <c r="AM301">
        <v>6.0</v>
      </c>
      <c r="AN301" s="14">
        <v>25.0</v>
      </c>
      <c r="AO301" s="14" t="s">
        <v>1740</v>
      </c>
      <c r="AP301" t="s">
        <v>101</v>
      </c>
      <c r="AQ301" s="14">
        <v>9.0</v>
      </c>
      <c r="AR301" s="14" t="s">
        <v>1741</v>
      </c>
      <c r="AS301" s="14" t="s">
        <v>1742</v>
      </c>
      <c r="AT301" s="14" t="s">
        <v>1743</v>
      </c>
    </row>
    <row r="302">
      <c r="A302" s="14">
        <v>334.0</v>
      </c>
      <c r="B302">
        <v>0.0</v>
      </c>
      <c r="C302">
        <v>1.0</v>
      </c>
      <c r="D302">
        <v>0.0</v>
      </c>
      <c r="E302">
        <v>0.0</v>
      </c>
      <c r="F302">
        <v>1.0</v>
      </c>
      <c r="G302">
        <v>0.0</v>
      </c>
      <c r="H302" s="14">
        <v>30461.0</v>
      </c>
      <c r="I302" s="14">
        <v>35.0</v>
      </c>
      <c r="J302" s="14">
        <v>8.0</v>
      </c>
      <c r="K302" s="14">
        <v>0.0</v>
      </c>
      <c r="L302" s="14">
        <v>16.0</v>
      </c>
      <c r="M302" s="14">
        <v>2.0</v>
      </c>
      <c r="N302" s="14" t="s">
        <v>291</v>
      </c>
      <c r="O302" s="14">
        <v>0.0</v>
      </c>
      <c r="P302" s="14" t="s">
        <v>89</v>
      </c>
      <c r="R302" t="s">
        <v>89</v>
      </c>
      <c r="S302" t="s">
        <v>130</v>
      </c>
      <c r="T302" s="14">
        <v>1.0</v>
      </c>
      <c r="U302" t="s">
        <v>315</v>
      </c>
      <c r="V302" t="s">
        <v>111</v>
      </c>
      <c r="W302" t="s">
        <v>138</v>
      </c>
      <c r="X302" s="14">
        <v>12.0</v>
      </c>
      <c r="Y302" s="14" t="s">
        <v>1744</v>
      </c>
      <c r="Z302" s="14" t="s">
        <v>236</v>
      </c>
      <c r="AA302">
        <v>0.0</v>
      </c>
      <c r="AB302">
        <v>0.0</v>
      </c>
      <c r="AC302">
        <v>0.0</v>
      </c>
      <c r="AD302">
        <v>1.0</v>
      </c>
      <c r="AE302">
        <v>0.0</v>
      </c>
      <c r="AF302">
        <v>1.0</v>
      </c>
      <c r="AG302">
        <v>0.0</v>
      </c>
      <c r="AH302">
        <v>0.0</v>
      </c>
      <c r="AI302">
        <v>0.0</v>
      </c>
      <c r="AJ302">
        <v>0.0</v>
      </c>
      <c r="AK302" t="s">
        <v>97</v>
      </c>
      <c r="AL302">
        <v>6.0</v>
      </c>
      <c r="AM302">
        <v>6.0</v>
      </c>
      <c r="AN302" s="14">
        <v>4.0</v>
      </c>
      <c r="AO302" s="14" t="s">
        <v>1745</v>
      </c>
      <c r="AP302" t="s">
        <v>101</v>
      </c>
      <c r="AQ302" s="14">
        <v>10.0</v>
      </c>
      <c r="AR302" s="14" t="s">
        <v>1746</v>
      </c>
      <c r="AS302" s="14" t="s">
        <v>1747</v>
      </c>
    </row>
    <row r="303" hidden="1">
      <c r="A303" s="14">
        <v>335.0</v>
      </c>
      <c r="B303">
        <v>1.0</v>
      </c>
      <c r="C303">
        <v>1.0</v>
      </c>
      <c r="D303">
        <v>1.0</v>
      </c>
      <c r="E303">
        <v>0.0</v>
      </c>
      <c r="F303">
        <v>1.0</v>
      </c>
      <c r="G303">
        <v>0.0</v>
      </c>
      <c r="I303" s="14"/>
      <c r="J303" s="14">
        <v>6.0</v>
      </c>
      <c r="K303" s="14">
        <v>120.0</v>
      </c>
      <c r="L303" s="14">
        <v>9.0</v>
      </c>
      <c r="M303" s="14">
        <v>10.0</v>
      </c>
      <c r="N303" s="14" t="s">
        <v>327</v>
      </c>
      <c r="O303" s="14">
        <v>0.0</v>
      </c>
      <c r="P303" s="14" t="s">
        <v>193</v>
      </c>
      <c r="R303" t="s">
        <v>193</v>
      </c>
      <c r="S303" t="s">
        <v>130</v>
      </c>
      <c r="T303" s="14">
        <v>1.0</v>
      </c>
      <c r="U303" t="s">
        <v>315</v>
      </c>
      <c r="V303" t="s">
        <v>111</v>
      </c>
      <c r="W303" t="s">
        <v>123</v>
      </c>
      <c r="X303" s="14">
        <v>2.0</v>
      </c>
      <c r="Y303" s="14" t="s">
        <v>1748</v>
      </c>
      <c r="Z303" s="14" t="s">
        <v>464</v>
      </c>
      <c r="AA303">
        <v>0.0</v>
      </c>
      <c r="AB303">
        <v>0.0</v>
      </c>
      <c r="AC303">
        <v>0.0</v>
      </c>
      <c r="AD303">
        <v>1.0</v>
      </c>
      <c r="AE303">
        <v>0.0</v>
      </c>
      <c r="AF303">
        <v>0.0</v>
      </c>
      <c r="AG303">
        <v>0.0</v>
      </c>
      <c r="AH303">
        <v>0.0</v>
      </c>
      <c r="AI303">
        <v>0.0</v>
      </c>
      <c r="AJ303">
        <v>0.0</v>
      </c>
      <c r="AK303" t="s">
        <v>237</v>
      </c>
      <c r="AL303">
        <v>6.0</v>
      </c>
      <c r="AM303">
        <v>4.0</v>
      </c>
      <c r="AN303" s="14">
        <v>12.0</v>
      </c>
      <c r="AO303" s="14" t="s">
        <v>1749</v>
      </c>
      <c r="AP303" t="s">
        <v>101</v>
      </c>
      <c r="AQ303" s="14">
        <v>10.0</v>
      </c>
      <c r="AR303" s="14" t="s">
        <v>1750</v>
      </c>
      <c r="AS303" s="14" t="s">
        <v>1751</v>
      </c>
      <c r="AT303" s="14" t="s">
        <v>154</v>
      </c>
    </row>
    <row r="304">
      <c r="A304" s="14">
        <v>336.0</v>
      </c>
      <c r="B304">
        <v>1.0</v>
      </c>
      <c r="C304">
        <v>0.0</v>
      </c>
      <c r="D304">
        <v>0.0</v>
      </c>
      <c r="E304">
        <v>0.0</v>
      </c>
      <c r="F304">
        <v>1.0</v>
      </c>
      <c r="G304">
        <v>0.0</v>
      </c>
      <c r="H304" s="14">
        <v>32534.0</v>
      </c>
      <c r="I304" s="14">
        <v>29.0</v>
      </c>
      <c r="J304" s="14">
        <v>8.0</v>
      </c>
      <c r="K304" s="14">
        <v>0.0</v>
      </c>
      <c r="L304" s="14">
        <v>4.0</v>
      </c>
      <c r="M304" s="14">
        <v>20.0</v>
      </c>
      <c r="N304" s="14" t="s">
        <v>167</v>
      </c>
      <c r="O304" s="14">
        <v>1.0</v>
      </c>
      <c r="P304" s="14" t="s">
        <v>71</v>
      </c>
      <c r="R304" t="s">
        <v>71</v>
      </c>
      <c r="S304" t="s">
        <v>130</v>
      </c>
      <c r="T304" s="14">
        <v>1.0</v>
      </c>
      <c r="U304" t="s">
        <v>195</v>
      </c>
      <c r="V304" t="s">
        <v>207</v>
      </c>
      <c r="W304" t="s">
        <v>123</v>
      </c>
      <c r="X304" s="14">
        <v>2.0</v>
      </c>
      <c r="Z304" s="14" t="s">
        <v>464</v>
      </c>
      <c r="AA304">
        <v>0.0</v>
      </c>
      <c r="AB304">
        <v>0.0</v>
      </c>
      <c r="AC304">
        <v>0.0</v>
      </c>
      <c r="AD304">
        <v>1.0</v>
      </c>
      <c r="AE304">
        <v>0.0</v>
      </c>
      <c r="AF304">
        <v>0.0</v>
      </c>
      <c r="AG304">
        <v>0.0</v>
      </c>
      <c r="AH304">
        <v>0.0</v>
      </c>
      <c r="AI304">
        <v>0.0</v>
      </c>
      <c r="AJ304">
        <v>1.0</v>
      </c>
      <c r="AK304" t="s">
        <v>79</v>
      </c>
      <c r="AL304">
        <v>6.0</v>
      </c>
      <c r="AM304">
        <v>6.0</v>
      </c>
      <c r="AN304" s="14">
        <v>20.0</v>
      </c>
      <c r="AO304" s="14" t="s">
        <v>1753</v>
      </c>
      <c r="AP304" t="s">
        <v>101</v>
      </c>
      <c r="AQ304" s="14">
        <v>10.0</v>
      </c>
      <c r="AR304" s="14" t="s">
        <v>1237</v>
      </c>
      <c r="AS304" s="14" t="s">
        <v>1754</v>
      </c>
      <c r="AT304" s="14" t="s">
        <v>1755</v>
      </c>
    </row>
    <row r="305">
      <c r="A305" s="14">
        <v>338.0</v>
      </c>
      <c r="B305">
        <v>0.0</v>
      </c>
      <c r="C305">
        <v>0.0</v>
      </c>
      <c r="D305">
        <v>0.0</v>
      </c>
      <c r="E305">
        <v>1.0</v>
      </c>
      <c r="F305">
        <v>1.0</v>
      </c>
      <c r="G305">
        <v>0.0</v>
      </c>
      <c r="H305" s="14">
        <v>34628.0</v>
      </c>
      <c r="I305" s="14">
        <v>23.0</v>
      </c>
      <c r="J305" s="14">
        <v>6.0</v>
      </c>
      <c r="K305" s="14">
        <v>40.0</v>
      </c>
      <c r="L305" s="14">
        <v>12.0</v>
      </c>
      <c r="M305" s="14">
        <v>5.0</v>
      </c>
      <c r="N305" s="14" t="s">
        <v>437</v>
      </c>
      <c r="O305" s="14">
        <v>1.0</v>
      </c>
      <c r="P305" s="14" t="s">
        <v>108</v>
      </c>
      <c r="R305" t="s">
        <v>108</v>
      </c>
      <c r="S305" t="s">
        <v>135</v>
      </c>
      <c r="T305" s="14">
        <v>1.0</v>
      </c>
      <c r="U305" t="s">
        <v>315</v>
      </c>
      <c r="V305" t="s">
        <v>111</v>
      </c>
      <c r="W305" t="s">
        <v>112</v>
      </c>
      <c r="X305" s="14">
        <v>0.0</v>
      </c>
      <c r="Y305" s="14" t="s">
        <v>1442</v>
      </c>
      <c r="Z305" s="14" t="s">
        <v>78</v>
      </c>
      <c r="AA305">
        <v>0.0</v>
      </c>
      <c r="AB305">
        <v>0.0</v>
      </c>
      <c r="AC305">
        <v>0.0</v>
      </c>
      <c r="AD305">
        <v>0.0</v>
      </c>
      <c r="AE305">
        <v>1.0</v>
      </c>
      <c r="AF305">
        <v>0.0</v>
      </c>
      <c r="AG305">
        <v>0.0</v>
      </c>
      <c r="AH305">
        <v>0.0</v>
      </c>
      <c r="AI305">
        <v>0.0</v>
      </c>
      <c r="AJ305">
        <v>0.0</v>
      </c>
      <c r="AK305" t="s">
        <v>97</v>
      </c>
      <c r="AL305">
        <v>4.0</v>
      </c>
      <c r="AM305">
        <v>2.0</v>
      </c>
      <c r="AN305" s="14">
        <v>48.0</v>
      </c>
      <c r="AO305" s="14" t="s">
        <v>1761</v>
      </c>
      <c r="AP305" t="s">
        <v>101</v>
      </c>
      <c r="AQ305" s="14">
        <v>9.0</v>
      </c>
      <c r="AR305" s="14" t="s">
        <v>1762</v>
      </c>
      <c r="AS305" s="14" t="s">
        <v>1763</v>
      </c>
    </row>
    <row r="306">
      <c r="A306" s="14">
        <v>339.0</v>
      </c>
      <c r="B306">
        <v>1.0</v>
      </c>
      <c r="C306">
        <v>1.0</v>
      </c>
      <c r="D306">
        <v>0.0</v>
      </c>
      <c r="E306">
        <v>0.0</v>
      </c>
      <c r="F306">
        <v>1.0</v>
      </c>
      <c r="G306">
        <v>0.0</v>
      </c>
      <c r="H306" s="14">
        <v>35373.0</v>
      </c>
      <c r="I306" s="14">
        <v>21.0</v>
      </c>
      <c r="J306" s="14">
        <v>6.0</v>
      </c>
      <c r="K306" s="14">
        <v>0.0</v>
      </c>
      <c r="L306" s="14">
        <v>12.0</v>
      </c>
      <c r="M306" s="14">
        <v>4.0</v>
      </c>
      <c r="N306" s="14" t="s">
        <v>167</v>
      </c>
      <c r="O306" s="14">
        <v>1.0</v>
      </c>
      <c r="P306" s="14" t="s">
        <v>129</v>
      </c>
      <c r="R306" t="s">
        <v>129</v>
      </c>
      <c r="S306" t="s">
        <v>90</v>
      </c>
      <c r="T306" s="14">
        <v>0.0</v>
      </c>
      <c r="Z306" s="14" t="s">
        <v>78</v>
      </c>
      <c r="AA306">
        <v>0.0</v>
      </c>
      <c r="AB306">
        <v>0.0</v>
      </c>
      <c r="AC306">
        <v>0.0</v>
      </c>
      <c r="AD306">
        <v>0.0</v>
      </c>
      <c r="AE306">
        <v>0.0</v>
      </c>
      <c r="AF306">
        <v>1.0</v>
      </c>
      <c r="AG306">
        <v>0.0</v>
      </c>
      <c r="AH306">
        <v>0.0</v>
      </c>
      <c r="AI306">
        <v>0.0</v>
      </c>
      <c r="AJ306">
        <v>0.0</v>
      </c>
      <c r="AK306" t="s">
        <v>79</v>
      </c>
      <c r="AL306">
        <v>3.0</v>
      </c>
      <c r="AM306">
        <v>6.0</v>
      </c>
      <c r="AN306" s="14">
        <v>80.0</v>
      </c>
      <c r="AO306" s="14" t="s">
        <v>1764</v>
      </c>
      <c r="AP306" t="s">
        <v>1553</v>
      </c>
      <c r="AQ306" s="14">
        <v>9.0</v>
      </c>
      <c r="AR306" s="14" t="s">
        <v>1765</v>
      </c>
      <c r="AS306" s="14" t="s">
        <v>1766</v>
      </c>
      <c r="AT306" s="14" t="s">
        <v>1767</v>
      </c>
    </row>
    <row r="307">
      <c r="A307" s="14">
        <v>340.0</v>
      </c>
      <c r="B307">
        <v>0.0</v>
      </c>
      <c r="C307">
        <v>0.0</v>
      </c>
      <c r="D307">
        <v>0.0</v>
      </c>
      <c r="E307">
        <v>0.0</v>
      </c>
      <c r="F307">
        <v>1.0</v>
      </c>
      <c r="G307">
        <v>0.0</v>
      </c>
      <c r="H307" s="14">
        <v>32492.0</v>
      </c>
      <c r="I307" s="14">
        <v>29.0</v>
      </c>
      <c r="J307" s="14">
        <v>8.0</v>
      </c>
      <c r="K307" s="14">
        <v>120.0</v>
      </c>
      <c r="L307" s="14">
        <v>10.0</v>
      </c>
      <c r="M307" s="14">
        <v>10.0</v>
      </c>
      <c r="N307" s="14" t="s">
        <v>327</v>
      </c>
      <c r="O307" s="14">
        <v>0.0</v>
      </c>
      <c r="P307" s="14" t="s">
        <v>108</v>
      </c>
      <c r="R307" t="s">
        <v>108</v>
      </c>
      <c r="S307" t="s">
        <v>72</v>
      </c>
      <c r="T307" s="14">
        <v>1.0</v>
      </c>
      <c r="U307" t="s">
        <v>315</v>
      </c>
      <c r="V307" t="s">
        <v>111</v>
      </c>
      <c r="W307" t="s">
        <v>123</v>
      </c>
      <c r="X307" s="14">
        <v>7.0</v>
      </c>
      <c r="Y307" s="14" t="s">
        <v>1768</v>
      </c>
      <c r="Z307" s="14" t="s">
        <v>78</v>
      </c>
      <c r="AA307">
        <v>0.0</v>
      </c>
      <c r="AB307">
        <v>0.0</v>
      </c>
      <c r="AC307">
        <v>0.0</v>
      </c>
      <c r="AD307">
        <v>1.0</v>
      </c>
      <c r="AE307">
        <v>0.0</v>
      </c>
      <c r="AF307">
        <v>0.0</v>
      </c>
      <c r="AG307">
        <v>0.0</v>
      </c>
      <c r="AH307">
        <v>0.0</v>
      </c>
      <c r="AI307">
        <v>0.0</v>
      </c>
      <c r="AJ307">
        <v>0.0</v>
      </c>
      <c r="AK307" t="s">
        <v>79</v>
      </c>
      <c r="AL307">
        <v>10.0</v>
      </c>
      <c r="AM307">
        <v>6.0</v>
      </c>
      <c r="AN307" s="14">
        <v>6.0</v>
      </c>
      <c r="AO307" s="14" t="s">
        <v>1769</v>
      </c>
      <c r="AP307" t="s">
        <v>101</v>
      </c>
      <c r="AQ307" s="14">
        <v>10.0</v>
      </c>
      <c r="AR307" s="14" t="s">
        <v>1770</v>
      </c>
      <c r="AS307" s="14" t="s">
        <v>1577</v>
      </c>
    </row>
    <row r="308">
      <c r="A308" s="14">
        <v>341.0</v>
      </c>
      <c r="B308">
        <v>1.0</v>
      </c>
      <c r="C308">
        <v>0.0</v>
      </c>
      <c r="D308">
        <v>0.0</v>
      </c>
      <c r="E308">
        <v>0.0</v>
      </c>
      <c r="F308">
        <v>0.0</v>
      </c>
      <c r="G308">
        <v>0.0</v>
      </c>
      <c r="H308" s="14">
        <v>32577.0</v>
      </c>
      <c r="I308" s="14">
        <v>29.0</v>
      </c>
      <c r="J308" s="14">
        <v>7.0</v>
      </c>
      <c r="K308" s="14">
        <v>420.0</v>
      </c>
      <c r="L308" s="14">
        <v>5.0</v>
      </c>
      <c r="M308" s="14">
        <v>3.0</v>
      </c>
      <c r="N308" s="14" t="s">
        <v>120</v>
      </c>
      <c r="O308" s="14">
        <v>0.0</v>
      </c>
      <c r="P308" s="14" t="s">
        <v>89</v>
      </c>
      <c r="R308" t="s">
        <v>89</v>
      </c>
      <c r="S308" t="s">
        <v>130</v>
      </c>
      <c r="T308" s="14">
        <v>0.0</v>
      </c>
      <c r="Z308" s="14" t="s">
        <v>78</v>
      </c>
      <c r="AA308">
        <v>0.0</v>
      </c>
      <c r="AB308">
        <v>0.0</v>
      </c>
      <c r="AC308">
        <v>0.0</v>
      </c>
      <c r="AD308">
        <v>1.0</v>
      </c>
      <c r="AE308">
        <v>0.0</v>
      </c>
      <c r="AF308">
        <v>0.0</v>
      </c>
      <c r="AG308">
        <v>0.0</v>
      </c>
      <c r="AH308">
        <v>0.0</v>
      </c>
      <c r="AI308">
        <v>0.0</v>
      </c>
      <c r="AJ308">
        <v>0.0</v>
      </c>
      <c r="AK308" t="s">
        <v>97</v>
      </c>
      <c r="AL308">
        <v>6.0</v>
      </c>
      <c r="AM308">
        <v>6.0</v>
      </c>
      <c r="AN308" s="14">
        <v>1.0</v>
      </c>
      <c r="AO308" s="14" t="s">
        <v>1771</v>
      </c>
      <c r="AP308" t="s">
        <v>101</v>
      </c>
      <c r="AQ308" s="14">
        <v>4.0</v>
      </c>
      <c r="AR308" s="14" t="s">
        <v>1772</v>
      </c>
    </row>
    <row r="309">
      <c r="A309" s="14">
        <v>342.0</v>
      </c>
      <c r="B309">
        <v>1.0</v>
      </c>
      <c r="C309">
        <v>0.0</v>
      </c>
      <c r="D309">
        <v>0.0</v>
      </c>
      <c r="E309">
        <v>1.0</v>
      </c>
      <c r="F309">
        <v>1.0</v>
      </c>
      <c r="G309">
        <v>0.0</v>
      </c>
      <c r="H309" s="14">
        <v>35261.0</v>
      </c>
      <c r="I309" s="14">
        <v>22.0</v>
      </c>
      <c r="J309" s="14">
        <v>7.0</v>
      </c>
      <c r="K309" s="14">
        <v>0.0</v>
      </c>
      <c r="L309" s="14">
        <v>10.0</v>
      </c>
      <c r="M309" s="14">
        <v>45.0</v>
      </c>
      <c r="N309" s="14" t="s">
        <v>405</v>
      </c>
      <c r="O309" s="14">
        <v>1.0</v>
      </c>
      <c r="P309" s="14" t="s">
        <v>193</v>
      </c>
      <c r="R309" t="s">
        <v>193</v>
      </c>
      <c r="S309" t="s">
        <v>130</v>
      </c>
      <c r="T309" s="14">
        <v>0.0</v>
      </c>
      <c r="Z309" s="14" t="s">
        <v>464</v>
      </c>
      <c r="AA309">
        <v>1.0</v>
      </c>
      <c r="AB309">
        <v>0.0</v>
      </c>
      <c r="AC309">
        <v>0.0</v>
      </c>
      <c r="AD309">
        <v>0.0</v>
      </c>
      <c r="AE309">
        <v>0.0</v>
      </c>
      <c r="AF309">
        <v>1.0</v>
      </c>
      <c r="AG309">
        <v>0.0</v>
      </c>
      <c r="AH309">
        <v>0.0</v>
      </c>
      <c r="AI309">
        <v>0.0</v>
      </c>
      <c r="AJ309">
        <v>1.0</v>
      </c>
      <c r="AK309" t="s">
        <v>79</v>
      </c>
      <c r="AL309">
        <v>18.0</v>
      </c>
      <c r="AM309">
        <v>40.0</v>
      </c>
      <c r="AN309" s="14">
        <v>18.0</v>
      </c>
      <c r="AO309" s="14" t="s">
        <v>1774</v>
      </c>
      <c r="AP309" t="s">
        <v>101</v>
      </c>
      <c r="AQ309" s="14">
        <v>10.0</v>
      </c>
      <c r="AR309" s="14" t="s">
        <v>1775</v>
      </c>
      <c r="AS309" s="14" t="s">
        <v>1776</v>
      </c>
    </row>
    <row r="310">
      <c r="A310" s="14">
        <v>343.0</v>
      </c>
      <c r="B310">
        <v>1.0</v>
      </c>
      <c r="C310">
        <v>0.0</v>
      </c>
      <c r="D310">
        <v>0.0</v>
      </c>
      <c r="E310">
        <v>0.0</v>
      </c>
      <c r="F310">
        <v>0.0</v>
      </c>
      <c r="G310">
        <v>0.0</v>
      </c>
      <c r="H310" s="14">
        <v>32329.0</v>
      </c>
      <c r="I310" s="14">
        <v>30.0</v>
      </c>
      <c r="J310" s="14">
        <v>7.0</v>
      </c>
      <c r="K310" s="14">
        <v>25.0</v>
      </c>
      <c r="L310" s="14">
        <v>9.0</v>
      </c>
      <c r="M310" s="14">
        <v>8.0</v>
      </c>
      <c r="N310" s="14" t="s">
        <v>291</v>
      </c>
      <c r="O310" s="14">
        <v>0.0</v>
      </c>
      <c r="P310" s="14" t="s">
        <v>491</v>
      </c>
      <c r="R310" t="s">
        <v>491</v>
      </c>
      <c r="S310" t="s">
        <v>130</v>
      </c>
      <c r="T310" s="14">
        <v>1.0</v>
      </c>
      <c r="U310" t="s">
        <v>524</v>
      </c>
      <c r="V310" t="s">
        <v>111</v>
      </c>
      <c r="W310" t="s">
        <v>469</v>
      </c>
      <c r="X310" s="14">
        <v>2.0</v>
      </c>
      <c r="Y310" s="14" t="s">
        <v>362</v>
      </c>
      <c r="Z310" s="14" t="s">
        <v>114</v>
      </c>
      <c r="AA310">
        <v>0.0</v>
      </c>
      <c r="AB310">
        <v>0.0</v>
      </c>
      <c r="AC310">
        <v>0.0</v>
      </c>
      <c r="AD310">
        <v>0.0</v>
      </c>
      <c r="AE310">
        <v>0.0</v>
      </c>
      <c r="AF310">
        <v>1.0</v>
      </c>
      <c r="AG310">
        <v>0.0</v>
      </c>
      <c r="AH310">
        <v>0.0</v>
      </c>
      <c r="AI310">
        <v>0.0</v>
      </c>
      <c r="AJ310">
        <v>0.0</v>
      </c>
      <c r="AK310" t="s">
        <v>116</v>
      </c>
      <c r="AL310">
        <v>10.0</v>
      </c>
      <c r="AM310">
        <v>6.0</v>
      </c>
      <c r="AN310" s="14">
        <v>20.0</v>
      </c>
      <c r="AO310" s="14" t="s">
        <v>1777</v>
      </c>
      <c r="AP310" t="s">
        <v>1778</v>
      </c>
      <c r="AQ310" s="14">
        <v>7.0</v>
      </c>
      <c r="AR310" s="14" t="s">
        <v>494</v>
      </c>
      <c r="AS310" s="14" t="s">
        <v>1779</v>
      </c>
      <c r="AT310" s="14" t="s">
        <v>1780</v>
      </c>
      <c r="AU310" s="14">
        <v>0.0</v>
      </c>
    </row>
    <row r="311">
      <c r="A311" s="14">
        <v>344.0</v>
      </c>
      <c r="B311">
        <v>0.0</v>
      </c>
      <c r="C311">
        <v>0.0</v>
      </c>
      <c r="D311">
        <v>0.0</v>
      </c>
      <c r="E311">
        <v>0.0</v>
      </c>
      <c r="F311">
        <v>1.0</v>
      </c>
      <c r="G311">
        <v>0.0</v>
      </c>
      <c r="H311" s="14">
        <v>33017.0</v>
      </c>
      <c r="I311" s="14">
        <v>28.0</v>
      </c>
      <c r="J311" s="14">
        <v>5.0</v>
      </c>
      <c r="K311" s="14">
        <v>30.0</v>
      </c>
      <c r="L311" s="14">
        <v>4.0</v>
      </c>
      <c r="M311" s="14">
        <v>56.0</v>
      </c>
      <c r="N311" s="14" t="s">
        <v>437</v>
      </c>
      <c r="O311" s="14">
        <v>1.0</v>
      </c>
      <c r="T311" s="14">
        <v>1.0</v>
      </c>
      <c r="U311" t="s">
        <v>315</v>
      </c>
      <c r="V311" t="s">
        <v>147</v>
      </c>
      <c r="W311" t="s">
        <v>531</v>
      </c>
      <c r="X311" s="14">
        <v>4.0</v>
      </c>
      <c r="Y311" s="14" t="s">
        <v>1781</v>
      </c>
      <c r="Z311" s="14" t="s">
        <v>78</v>
      </c>
      <c r="AA311">
        <v>0.0</v>
      </c>
      <c r="AB311">
        <v>0.0</v>
      </c>
      <c r="AC311">
        <v>0.0</v>
      </c>
      <c r="AD311">
        <v>0.0</v>
      </c>
      <c r="AE311">
        <v>0.0</v>
      </c>
      <c r="AF311">
        <v>1.0</v>
      </c>
      <c r="AG311">
        <v>0.0</v>
      </c>
      <c r="AH311">
        <v>0.0</v>
      </c>
      <c r="AI311">
        <v>0.0</v>
      </c>
      <c r="AJ311">
        <v>1.0</v>
      </c>
      <c r="AK311" t="s">
        <v>97</v>
      </c>
      <c r="AL311">
        <v>5.0</v>
      </c>
      <c r="AM311">
        <v>4.0</v>
      </c>
      <c r="AN311" s="14">
        <v>6.0</v>
      </c>
      <c r="AO311" s="14" t="s">
        <v>1783</v>
      </c>
      <c r="AP311" t="s">
        <v>101</v>
      </c>
      <c r="AQ311" s="14">
        <v>10.0</v>
      </c>
      <c r="AR311" s="14" t="s">
        <v>1784</v>
      </c>
      <c r="AS311" s="14" t="s">
        <v>1785</v>
      </c>
      <c r="AT311" s="14" t="s">
        <v>1786</v>
      </c>
    </row>
    <row r="312">
      <c r="A312" s="14">
        <v>345.0</v>
      </c>
      <c r="B312">
        <v>0.0</v>
      </c>
      <c r="C312">
        <v>1.0</v>
      </c>
      <c r="D312">
        <v>1.0</v>
      </c>
      <c r="E312">
        <v>0.0</v>
      </c>
      <c r="F312">
        <v>0.0</v>
      </c>
      <c r="G312">
        <v>0.0</v>
      </c>
      <c r="H312" s="14">
        <v>32297.0</v>
      </c>
      <c r="I312" s="14">
        <v>30.0</v>
      </c>
      <c r="J312" s="14">
        <v>7.0</v>
      </c>
      <c r="K312" s="14">
        <v>20.0</v>
      </c>
      <c r="L312" s="14">
        <v>10.0</v>
      </c>
      <c r="M312" s="14">
        <v>3.0</v>
      </c>
      <c r="N312" s="14" t="s">
        <v>120</v>
      </c>
      <c r="O312" s="14">
        <v>0.0</v>
      </c>
      <c r="P312" s="14" t="s">
        <v>129</v>
      </c>
      <c r="R312" t="s">
        <v>129</v>
      </c>
      <c r="S312" t="s">
        <v>90</v>
      </c>
      <c r="T312" s="14">
        <v>1.0</v>
      </c>
      <c r="U312" t="s">
        <v>224</v>
      </c>
      <c r="V312" t="s">
        <v>111</v>
      </c>
      <c r="W312" t="s">
        <v>228</v>
      </c>
      <c r="X312" s="14">
        <v>3.0</v>
      </c>
      <c r="Y312" s="14" t="s">
        <v>1787</v>
      </c>
      <c r="Z312" s="14" t="s">
        <v>96</v>
      </c>
      <c r="AA312">
        <v>0.0</v>
      </c>
      <c r="AB312">
        <v>0.0</v>
      </c>
      <c r="AC312">
        <v>1.0</v>
      </c>
      <c r="AD312">
        <v>1.0</v>
      </c>
      <c r="AE312">
        <v>0.0</v>
      </c>
      <c r="AF312">
        <v>0.0</v>
      </c>
      <c r="AG312">
        <v>0.0</v>
      </c>
      <c r="AH312">
        <v>0.0</v>
      </c>
      <c r="AI312">
        <v>0.0</v>
      </c>
      <c r="AJ312">
        <v>0.0</v>
      </c>
      <c r="AK312" t="s">
        <v>97</v>
      </c>
      <c r="AL312">
        <v>6.0</v>
      </c>
      <c r="AM312">
        <v>3.0</v>
      </c>
      <c r="AN312" s="14">
        <v>8.0</v>
      </c>
      <c r="AO312" s="14" t="s">
        <v>1788</v>
      </c>
      <c r="AP312" t="s">
        <v>101</v>
      </c>
      <c r="AQ312" s="14">
        <v>10.0</v>
      </c>
      <c r="AR312" s="14" t="s">
        <v>1789</v>
      </c>
    </row>
    <row r="313">
      <c r="A313" s="14">
        <v>346.0</v>
      </c>
      <c r="B313">
        <v>0.0</v>
      </c>
      <c r="C313">
        <v>1.0</v>
      </c>
      <c r="D313">
        <v>0.0</v>
      </c>
      <c r="E313">
        <v>0.0</v>
      </c>
      <c r="F313">
        <v>0.0</v>
      </c>
      <c r="G313">
        <v>0.0</v>
      </c>
      <c r="H313" s="14">
        <v>32679.0</v>
      </c>
      <c r="I313" s="14">
        <v>29.0</v>
      </c>
      <c r="J313" s="14">
        <v>6.0</v>
      </c>
      <c r="K313" s="14">
        <v>10.0</v>
      </c>
      <c r="L313" s="14">
        <v>7.0</v>
      </c>
      <c r="M313" s="14">
        <v>3.0</v>
      </c>
      <c r="N313" s="14" t="s">
        <v>87</v>
      </c>
      <c r="O313" s="14">
        <v>0.0</v>
      </c>
      <c r="P313" s="14" t="s">
        <v>108</v>
      </c>
      <c r="R313" t="s">
        <v>108</v>
      </c>
      <c r="S313" t="s">
        <v>130</v>
      </c>
      <c r="T313" s="14">
        <v>1.0</v>
      </c>
      <c r="U313" t="s">
        <v>213</v>
      </c>
      <c r="V313" t="s">
        <v>111</v>
      </c>
      <c r="W313" t="s">
        <v>228</v>
      </c>
      <c r="X313" s="14">
        <v>3.0</v>
      </c>
      <c r="Y313" s="14" t="s">
        <v>1790</v>
      </c>
      <c r="Z313" s="14" t="s">
        <v>114</v>
      </c>
      <c r="AA313">
        <v>1.0</v>
      </c>
      <c r="AB313">
        <v>0.0</v>
      </c>
      <c r="AC313">
        <v>0.0</v>
      </c>
      <c r="AD313">
        <v>1.0</v>
      </c>
      <c r="AE313">
        <v>0.0</v>
      </c>
      <c r="AF313">
        <v>0.0</v>
      </c>
      <c r="AG313">
        <v>0.0</v>
      </c>
      <c r="AH313">
        <v>0.0</v>
      </c>
      <c r="AI313">
        <v>0.0</v>
      </c>
      <c r="AJ313">
        <v>0.0</v>
      </c>
      <c r="AK313" t="s">
        <v>97</v>
      </c>
      <c r="AL313">
        <v>6.0</v>
      </c>
      <c r="AM313">
        <v>3.0</v>
      </c>
      <c r="AN313" s="14">
        <v>9.0</v>
      </c>
      <c r="AO313" s="14" t="s">
        <v>1791</v>
      </c>
      <c r="AP313" t="s">
        <v>101</v>
      </c>
      <c r="AQ313" s="14">
        <v>9.0</v>
      </c>
      <c r="AR313" s="14" t="s">
        <v>1792</v>
      </c>
      <c r="AS313" s="14" t="s">
        <v>1793</v>
      </c>
      <c r="AT313" s="14" t="s">
        <v>1794</v>
      </c>
    </row>
    <row r="314">
      <c r="A314" s="14">
        <v>347.0</v>
      </c>
      <c r="B314">
        <v>1.0</v>
      </c>
      <c r="C314">
        <v>1.0</v>
      </c>
      <c r="D314">
        <v>0.0</v>
      </c>
      <c r="E314">
        <v>1.0</v>
      </c>
      <c r="F314">
        <v>1.0</v>
      </c>
      <c r="G314">
        <v>0.0</v>
      </c>
      <c r="H314" s="14">
        <v>31625.0</v>
      </c>
      <c r="I314" s="14">
        <v>32.0</v>
      </c>
      <c r="J314" s="14">
        <v>7.0</v>
      </c>
      <c r="K314" s="14">
        <v>25.0</v>
      </c>
      <c r="L314" s="14">
        <v>10.0</v>
      </c>
      <c r="M314" s="14">
        <v>8.0</v>
      </c>
      <c r="N314" s="14" t="s">
        <v>405</v>
      </c>
      <c r="O314" s="14">
        <v>0.0</v>
      </c>
      <c r="P314" s="14" t="s">
        <v>71</v>
      </c>
      <c r="R314" t="s">
        <v>71</v>
      </c>
      <c r="S314" t="s">
        <v>72</v>
      </c>
      <c r="T314" s="14">
        <v>1.0</v>
      </c>
      <c r="U314" t="s">
        <v>1795</v>
      </c>
      <c r="V314" t="s">
        <v>361</v>
      </c>
      <c r="W314" t="s">
        <v>123</v>
      </c>
      <c r="X314" s="14">
        <v>4.0</v>
      </c>
      <c r="Y314" s="14" t="s">
        <v>567</v>
      </c>
      <c r="Z314" s="14" t="s">
        <v>114</v>
      </c>
      <c r="AA314">
        <v>0.0</v>
      </c>
      <c r="AB314">
        <v>0.0</v>
      </c>
      <c r="AC314">
        <v>0.0</v>
      </c>
      <c r="AD314">
        <v>0.0</v>
      </c>
      <c r="AE314">
        <v>0.0</v>
      </c>
      <c r="AF314">
        <v>1.0</v>
      </c>
      <c r="AG314">
        <v>0.0</v>
      </c>
      <c r="AH314">
        <v>0.0</v>
      </c>
      <c r="AI314">
        <v>0.0</v>
      </c>
      <c r="AJ314">
        <v>0.0</v>
      </c>
      <c r="AK314" t="s">
        <v>97</v>
      </c>
      <c r="AL314">
        <v>8.0</v>
      </c>
      <c r="AM314">
        <v>6.0</v>
      </c>
      <c r="AN314" s="14">
        <v>8.0</v>
      </c>
      <c r="AO314" s="14" t="s">
        <v>1796</v>
      </c>
      <c r="AP314" t="s">
        <v>1797</v>
      </c>
      <c r="AQ314" s="14">
        <v>10.0</v>
      </c>
      <c r="AR314" s="14" t="s">
        <v>1798</v>
      </c>
    </row>
    <row r="315">
      <c r="A315" s="14">
        <v>348.0</v>
      </c>
      <c r="B315">
        <v>0.0</v>
      </c>
      <c r="C315">
        <v>0.0</v>
      </c>
      <c r="D315">
        <v>1.0</v>
      </c>
      <c r="E315">
        <v>0.0</v>
      </c>
      <c r="F315">
        <v>1.0</v>
      </c>
      <c r="G315">
        <v>0.0</v>
      </c>
      <c r="H315" s="14">
        <v>32591.0</v>
      </c>
      <c r="I315" s="14">
        <v>29.0</v>
      </c>
      <c r="J315" s="14">
        <v>7.0</v>
      </c>
      <c r="K315" s="14">
        <v>30.0</v>
      </c>
      <c r="L315" s="14">
        <v>8.0</v>
      </c>
      <c r="M315" s="14">
        <v>12.0</v>
      </c>
      <c r="N315" s="14" t="s">
        <v>405</v>
      </c>
      <c r="O315" s="14">
        <v>1.0</v>
      </c>
      <c r="Q315" s="14" t="s">
        <v>1799</v>
      </c>
      <c r="R315" t="s">
        <v>1799</v>
      </c>
      <c r="S315" t="s">
        <v>130</v>
      </c>
      <c r="T315" s="14">
        <v>1.0</v>
      </c>
      <c r="U315" t="s">
        <v>515</v>
      </c>
      <c r="V315" t="s">
        <v>111</v>
      </c>
      <c r="W315" t="s">
        <v>123</v>
      </c>
      <c r="X315" s="14">
        <v>3.0</v>
      </c>
      <c r="Y315" s="14" t="s">
        <v>1800</v>
      </c>
      <c r="Z315" s="14" t="s">
        <v>114</v>
      </c>
      <c r="AA315">
        <v>0.0</v>
      </c>
      <c r="AB315">
        <v>0.0</v>
      </c>
      <c r="AC315">
        <v>0.0</v>
      </c>
      <c r="AD315">
        <v>1.0</v>
      </c>
      <c r="AE315">
        <v>0.0</v>
      </c>
      <c r="AF315">
        <v>0.0</v>
      </c>
      <c r="AG315">
        <v>0.0</v>
      </c>
      <c r="AH315">
        <v>0.0</v>
      </c>
      <c r="AI315">
        <v>0.0</v>
      </c>
      <c r="AJ315">
        <v>0.0</v>
      </c>
      <c r="AK315" t="s">
        <v>116</v>
      </c>
      <c r="AL315">
        <v>21.0</v>
      </c>
      <c r="AM315">
        <v>16.0</v>
      </c>
      <c r="AN315" s="14">
        <v>12.0</v>
      </c>
      <c r="AO315" s="14" t="s">
        <v>1801</v>
      </c>
      <c r="AP315" t="s">
        <v>1802</v>
      </c>
      <c r="AQ315" s="14">
        <v>10.0</v>
      </c>
      <c r="AR315" s="14" t="s">
        <v>1803</v>
      </c>
      <c r="AS315" s="14" t="s">
        <v>1804</v>
      </c>
      <c r="AT315" s="14" t="s">
        <v>1805</v>
      </c>
    </row>
    <row r="316" hidden="1">
      <c r="A316" s="14">
        <v>349.0</v>
      </c>
      <c r="B316">
        <v>1.0</v>
      </c>
      <c r="C316">
        <v>0.0</v>
      </c>
      <c r="D316">
        <v>0.0</v>
      </c>
      <c r="E316">
        <v>0.0</v>
      </c>
      <c r="F316">
        <v>0.0</v>
      </c>
      <c r="G316">
        <v>0.0</v>
      </c>
      <c r="I316" s="14"/>
      <c r="J316" s="14">
        <v>6.0</v>
      </c>
      <c r="K316" s="14">
        <v>180.0</v>
      </c>
      <c r="L316" s="14">
        <v>12.0</v>
      </c>
      <c r="M316" s="14">
        <v>5.0</v>
      </c>
      <c r="N316" s="14" t="s">
        <v>437</v>
      </c>
      <c r="O316" s="14">
        <v>1.0</v>
      </c>
      <c r="P316" s="14" t="s">
        <v>89</v>
      </c>
      <c r="R316" t="s">
        <v>89</v>
      </c>
      <c r="S316" t="s">
        <v>90</v>
      </c>
      <c r="T316" s="14">
        <v>1.0</v>
      </c>
      <c r="U316" t="s">
        <v>11</v>
      </c>
      <c r="V316" t="s">
        <v>111</v>
      </c>
      <c r="W316" t="s">
        <v>123</v>
      </c>
      <c r="X316" s="14">
        <v>13.0</v>
      </c>
      <c r="Y316" s="14" t="s">
        <v>1806</v>
      </c>
      <c r="Z316" s="14" t="s">
        <v>114</v>
      </c>
      <c r="AA316">
        <v>0.0</v>
      </c>
      <c r="AB316">
        <v>0.0</v>
      </c>
      <c r="AC316">
        <v>0.0</v>
      </c>
      <c r="AD316">
        <v>0.0</v>
      </c>
      <c r="AE316">
        <v>0.0</v>
      </c>
      <c r="AF316">
        <v>1.0</v>
      </c>
      <c r="AG316">
        <v>0.0</v>
      </c>
      <c r="AH316">
        <v>0.0</v>
      </c>
      <c r="AI316">
        <v>0.0</v>
      </c>
      <c r="AJ316">
        <v>0.0</v>
      </c>
      <c r="AK316" t="s">
        <v>79</v>
      </c>
      <c r="AL316">
        <v>5.0</v>
      </c>
      <c r="AM316">
        <v>5.0</v>
      </c>
      <c r="AN316" s="14">
        <v>15.0</v>
      </c>
      <c r="AO316" s="14" t="s">
        <v>1807</v>
      </c>
      <c r="AP316" t="s">
        <v>1808</v>
      </c>
      <c r="AQ316" s="14">
        <v>10.0</v>
      </c>
      <c r="AR316" s="14" t="s">
        <v>1809</v>
      </c>
      <c r="AS316" s="14" t="s">
        <v>1810</v>
      </c>
      <c r="AT316" s="14" t="s">
        <v>1811</v>
      </c>
    </row>
    <row r="317">
      <c r="A317" s="14">
        <v>351.0</v>
      </c>
      <c r="B317">
        <v>0.0</v>
      </c>
      <c r="C317">
        <v>1.0</v>
      </c>
      <c r="D317">
        <v>1.0</v>
      </c>
      <c r="E317">
        <v>0.0</v>
      </c>
      <c r="F317">
        <v>1.0</v>
      </c>
      <c r="G317">
        <v>0.0</v>
      </c>
      <c r="H317" s="14">
        <v>33740.0</v>
      </c>
      <c r="I317" s="14">
        <v>26.0</v>
      </c>
      <c r="J317" s="14">
        <v>6.0</v>
      </c>
      <c r="K317" s="14">
        <v>2.0</v>
      </c>
      <c r="L317" s="14">
        <v>12.0</v>
      </c>
      <c r="M317" s="14">
        <v>2.0</v>
      </c>
      <c r="N317" s="14" t="s">
        <v>192</v>
      </c>
      <c r="O317" s="14">
        <v>1.0</v>
      </c>
      <c r="T317" s="14">
        <v>0.0</v>
      </c>
      <c r="Z317" s="14" t="s">
        <v>114</v>
      </c>
      <c r="AA317">
        <v>0.0</v>
      </c>
      <c r="AB317">
        <v>0.0</v>
      </c>
      <c r="AC317">
        <v>0.0</v>
      </c>
      <c r="AD317">
        <v>0.0</v>
      </c>
      <c r="AE317">
        <v>0.0</v>
      </c>
      <c r="AF317">
        <v>1.0</v>
      </c>
      <c r="AG317">
        <v>0.0</v>
      </c>
      <c r="AH317">
        <v>0.0</v>
      </c>
      <c r="AI317">
        <v>0.0</v>
      </c>
      <c r="AJ317">
        <v>0.0</v>
      </c>
      <c r="AK317" t="s">
        <v>79</v>
      </c>
      <c r="AL317">
        <v>3.0</v>
      </c>
      <c r="AM317">
        <v>4.0</v>
      </c>
      <c r="AN317" s="14">
        <v>5.0</v>
      </c>
      <c r="AO317" s="14" t="s">
        <v>1821</v>
      </c>
      <c r="AP317" t="s">
        <v>101</v>
      </c>
      <c r="AQ317" s="14">
        <v>10.0</v>
      </c>
      <c r="AR317" s="14" t="s">
        <v>1822</v>
      </c>
      <c r="AS317" s="14" t="s">
        <v>1823</v>
      </c>
      <c r="AU317" s="14">
        <v>1.0</v>
      </c>
    </row>
    <row r="318">
      <c r="A318" s="14">
        <v>352.0</v>
      </c>
      <c r="B318">
        <v>1.0</v>
      </c>
      <c r="C318">
        <v>0.0</v>
      </c>
      <c r="D318">
        <v>0.0</v>
      </c>
      <c r="E318">
        <v>0.0</v>
      </c>
      <c r="F318">
        <v>1.0</v>
      </c>
      <c r="G318">
        <v>0.0</v>
      </c>
      <c r="H318" s="14">
        <v>28642.0</v>
      </c>
      <c r="I318" s="14">
        <v>40.0</v>
      </c>
      <c r="J318" s="14">
        <v>7.0</v>
      </c>
      <c r="K318" s="14">
        <v>100.0</v>
      </c>
      <c r="L318" s="14">
        <v>7.0</v>
      </c>
      <c r="M318" s="14">
        <v>12.0</v>
      </c>
      <c r="N318" s="14" t="s">
        <v>405</v>
      </c>
      <c r="O318" s="14">
        <v>1.0</v>
      </c>
      <c r="T318" s="14">
        <v>1.0</v>
      </c>
      <c r="U318" t="s">
        <v>121</v>
      </c>
      <c r="V318" t="s">
        <v>111</v>
      </c>
      <c r="W318" t="s">
        <v>123</v>
      </c>
      <c r="X318" s="14">
        <v>15.0</v>
      </c>
      <c r="Y318" s="14" t="s">
        <v>631</v>
      </c>
      <c r="Z318" s="14" t="s">
        <v>114</v>
      </c>
      <c r="AA318">
        <v>0.0</v>
      </c>
      <c r="AB318">
        <v>0.0</v>
      </c>
      <c r="AC318">
        <v>0.0</v>
      </c>
      <c r="AD318">
        <v>0.0</v>
      </c>
      <c r="AE318">
        <v>0.0</v>
      </c>
      <c r="AF318">
        <v>1.0</v>
      </c>
      <c r="AG318">
        <v>0.0</v>
      </c>
      <c r="AH318">
        <v>0.0</v>
      </c>
      <c r="AI318">
        <v>0.0</v>
      </c>
      <c r="AJ318">
        <v>0.0</v>
      </c>
      <c r="AK318" t="s">
        <v>97</v>
      </c>
      <c r="AL318">
        <v>10.0</v>
      </c>
      <c r="AM318">
        <v>5.0</v>
      </c>
      <c r="AN318" s="14">
        <v>300.0</v>
      </c>
      <c r="AO318" s="14" t="s">
        <v>1824</v>
      </c>
      <c r="AP318" t="s">
        <v>101</v>
      </c>
      <c r="AQ318" s="14">
        <v>10.0</v>
      </c>
      <c r="AR318" s="14" t="s">
        <v>1825</v>
      </c>
      <c r="AS318" s="14" t="s">
        <v>1826</v>
      </c>
      <c r="AT318" s="14" t="s">
        <v>1827</v>
      </c>
    </row>
    <row r="319">
      <c r="A319" s="14">
        <v>353.0</v>
      </c>
      <c r="B319">
        <v>0.0</v>
      </c>
      <c r="C319">
        <v>1.0</v>
      </c>
      <c r="D319">
        <v>0.0</v>
      </c>
      <c r="E319">
        <v>0.0</v>
      </c>
      <c r="F319">
        <v>1.0</v>
      </c>
      <c r="G319">
        <v>0.0</v>
      </c>
      <c r="H319" s="14">
        <v>30223.0</v>
      </c>
      <c r="I319" s="14">
        <v>35.0</v>
      </c>
      <c r="J319" s="14">
        <v>7.0</v>
      </c>
      <c r="K319" s="14">
        <v>15.0</v>
      </c>
      <c r="L319" s="14">
        <v>5.0</v>
      </c>
      <c r="M319" s="14">
        <v>1.0</v>
      </c>
      <c r="N319" s="14" t="s">
        <v>291</v>
      </c>
      <c r="O319" s="14">
        <v>1.0</v>
      </c>
      <c r="T319" s="14">
        <v>1.0</v>
      </c>
      <c r="U319" t="s">
        <v>206</v>
      </c>
      <c r="V319" t="s">
        <v>75</v>
      </c>
      <c r="W319" t="s">
        <v>407</v>
      </c>
      <c r="X319" s="14">
        <v>8.0</v>
      </c>
      <c r="Y319" s="14" t="s">
        <v>1828</v>
      </c>
      <c r="Z319" s="14" t="s">
        <v>78</v>
      </c>
      <c r="AA319">
        <v>0.0</v>
      </c>
      <c r="AB319">
        <v>0.0</v>
      </c>
      <c r="AC319">
        <v>0.0</v>
      </c>
      <c r="AD319">
        <v>0.0</v>
      </c>
      <c r="AE319">
        <v>0.0</v>
      </c>
      <c r="AF319">
        <v>1.0</v>
      </c>
      <c r="AG319">
        <v>0.0</v>
      </c>
      <c r="AH319">
        <v>0.0</v>
      </c>
      <c r="AI319">
        <v>0.0</v>
      </c>
      <c r="AJ319">
        <v>0.0</v>
      </c>
      <c r="AK319" t="s">
        <v>97</v>
      </c>
      <c r="AL319">
        <v>7.0</v>
      </c>
      <c r="AM319">
        <v>7.0</v>
      </c>
      <c r="AN319" s="14">
        <v>6.0</v>
      </c>
      <c r="AO319" s="14" t="s">
        <v>1829</v>
      </c>
      <c r="AP319" t="s">
        <v>528</v>
      </c>
      <c r="AQ319" s="14">
        <v>8.0</v>
      </c>
      <c r="AR319" s="14" t="s">
        <v>1830</v>
      </c>
      <c r="AS319" s="14" t="s">
        <v>1831</v>
      </c>
      <c r="AU319" s="14">
        <v>1.0</v>
      </c>
    </row>
    <row r="320">
      <c r="A320" s="14">
        <v>354.0</v>
      </c>
      <c r="B320">
        <v>0.0</v>
      </c>
      <c r="C320">
        <v>0.0</v>
      </c>
      <c r="D320">
        <v>0.0</v>
      </c>
      <c r="E320">
        <v>0.0</v>
      </c>
      <c r="F320">
        <v>1.0</v>
      </c>
      <c r="G320">
        <v>0.0</v>
      </c>
      <c r="H320" s="14">
        <v>26617.0</v>
      </c>
      <c r="I320" s="14">
        <v>45.0</v>
      </c>
      <c r="J320" s="14">
        <v>7.0</v>
      </c>
      <c r="K320" s="14">
        <v>120.0</v>
      </c>
      <c r="L320" s="14">
        <v>10.0</v>
      </c>
      <c r="M320" s="14">
        <v>3.0</v>
      </c>
      <c r="N320" s="14" t="s">
        <v>134</v>
      </c>
      <c r="O320" s="14">
        <v>0.0</v>
      </c>
      <c r="P320" s="14" t="s">
        <v>108</v>
      </c>
      <c r="R320" t="s">
        <v>108</v>
      </c>
      <c r="S320" t="s">
        <v>130</v>
      </c>
      <c r="T320" s="14">
        <v>1.0</v>
      </c>
      <c r="U320" t="s">
        <v>74</v>
      </c>
      <c r="V320" t="s">
        <v>1832</v>
      </c>
      <c r="W320" t="s">
        <v>123</v>
      </c>
      <c r="X320" s="14">
        <v>20.0</v>
      </c>
      <c r="Y320" s="14" t="s">
        <v>1833</v>
      </c>
      <c r="Z320" s="14" t="s">
        <v>114</v>
      </c>
      <c r="AA320">
        <v>0.0</v>
      </c>
      <c r="AB320">
        <v>0.0</v>
      </c>
      <c r="AC320">
        <v>1.0</v>
      </c>
      <c r="AD320">
        <v>0.0</v>
      </c>
      <c r="AE320">
        <v>0.0</v>
      </c>
      <c r="AF320">
        <v>0.0</v>
      </c>
      <c r="AG320">
        <v>0.0</v>
      </c>
      <c r="AH320">
        <v>0.0</v>
      </c>
      <c r="AI320">
        <v>0.0</v>
      </c>
      <c r="AJ320">
        <v>0.0</v>
      </c>
      <c r="AK320" t="s">
        <v>97</v>
      </c>
      <c r="AL320">
        <v>4.0</v>
      </c>
      <c r="AM320">
        <v>6.0</v>
      </c>
      <c r="AN320" s="14">
        <v>8.0</v>
      </c>
      <c r="AO320" s="14" t="s">
        <v>1834</v>
      </c>
      <c r="AP320" t="s">
        <v>1835</v>
      </c>
      <c r="AQ320" s="14">
        <v>9.0</v>
      </c>
      <c r="AR320" s="14" t="s">
        <v>1836</v>
      </c>
      <c r="AS320" s="14" t="s">
        <v>1837</v>
      </c>
      <c r="AT320" s="14" t="s">
        <v>1838</v>
      </c>
    </row>
    <row r="321">
      <c r="A321" s="14">
        <v>355.0</v>
      </c>
      <c r="B321">
        <v>0.0</v>
      </c>
      <c r="C321">
        <v>0.0</v>
      </c>
      <c r="D321">
        <v>0.0</v>
      </c>
      <c r="E321">
        <v>0.0</v>
      </c>
      <c r="F321">
        <v>1.0</v>
      </c>
      <c r="G321">
        <v>0.0</v>
      </c>
      <c r="H321" s="14">
        <v>33806.0</v>
      </c>
      <c r="I321" s="14">
        <v>26.0</v>
      </c>
      <c r="J321" s="14">
        <v>7.0</v>
      </c>
      <c r="K321" s="14">
        <v>0.0</v>
      </c>
      <c r="L321" s="14">
        <v>10.0</v>
      </c>
      <c r="M321" s="14">
        <v>4.0</v>
      </c>
      <c r="N321" s="14" t="s">
        <v>167</v>
      </c>
      <c r="O321" s="14">
        <v>1.0</v>
      </c>
      <c r="P321" s="14" t="s">
        <v>193</v>
      </c>
      <c r="R321" t="s">
        <v>193</v>
      </c>
      <c r="S321" t="s">
        <v>135</v>
      </c>
      <c r="T321" s="14">
        <v>0.0</v>
      </c>
      <c r="Z321" s="14" t="s">
        <v>114</v>
      </c>
      <c r="AA321">
        <v>0.0</v>
      </c>
      <c r="AB321">
        <v>0.0</v>
      </c>
      <c r="AC321">
        <v>0.0</v>
      </c>
      <c r="AD321">
        <v>0.0</v>
      </c>
      <c r="AE321">
        <v>0.0</v>
      </c>
      <c r="AF321">
        <v>1.0</v>
      </c>
      <c r="AG321">
        <v>0.0</v>
      </c>
      <c r="AH321">
        <v>0.0</v>
      </c>
      <c r="AI321">
        <v>0.0</v>
      </c>
      <c r="AJ321">
        <v>0.0</v>
      </c>
      <c r="AK321" t="s">
        <v>97</v>
      </c>
      <c r="AL321">
        <v>6.0</v>
      </c>
      <c r="AM321">
        <v>4.0</v>
      </c>
      <c r="AN321" s="14">
        <v>10.0</v>
      </c>
      <c r="AO321" s="14" t="s">
        <v>1839</v>
      </c>
      <c r="AP321" t="s">
        <v>478</v>
      </c>
      <c r="AQ321" s="14">
        <v>9.0</v>
      </c>
      <c r="AR321" s="14" t="s">
        <v>1840</v>
      </c>
      <c r="AS321" s="14" t="s">
        <v>1841</v>
      </c>
      <c r="AT321" s="14" t="s">
        <v>1842</v>
      </c>
    </row>
    <row r="322">
      <c r="A322" s="14">
        <v>356.0</v>
      </c>
      <c r="B322">
        <v>0.0</v>
      </c>
      <c r="C322">
        <v>0.0</v>
      </c>
      <c r="D322">
        <v>1.0</v>
      </c>
      <c r="E322">
        <v>0.0</v>
      </c>
      <c r="F322">
        <v>0.0</v>
      </c>
      <c r="G322">
        <v>0.0</v>
      </c>
      <c r="H322" s="14">
        <v>33552.0</v>
      </c>
      <c r="I322" s="14">
        <v>26.0</v>
      </c>
      <c r="J322" s="14">
        <v>6.0</v>
      </c>
      <c r="K322" s="14">
        <v>10.0</v>
      </c>
      <c r="L322" s="14">
        <v>13.0</v>
      </c>
      <c r="M322" s="14">
        <v>10.0</v>
      </c>
      <c r="N322" s="14" t="s">
        <v>327</v>
      </c>
      <c r="O322" s="14">
        <v>1.0</v>
      </c>
      <c r="P322" s="14" t="s">
        <v>172</v>
      </c>
      <c r="R322" t="s">
        <v>172</v>
      </c>
      <c r="S322" t="s">
        <v>130</v>
      </c>
      <c r="T322" s="14">
        <v>0.0</v>
      </c>
      <c r="Z322" s="14" t="s">
        <v>114</v>
      </c>
      <c r="AA322">
        <v>0.0</v>
      </c>
      <c r="AB322">
        <v>0.0</v>
      </c>
      <c r="AC322">
        <v>1.0</v>
      </c>
      <c r="AD322">
        <v>0.0</v>
      </c>
      <c r="AE322">
        <v>0.0</v>
      </c>
      <c r="AF322">
        <v>0.0</v>
      </c>
      <c r="AG322">
        <v>0.0</v>
      </c>
      <c r="AH322">
        <v>0.0</v>
      </c>
      <c r="AI322">
        <v>0.0</v>
      </c>
      <c r="AJ322">
        <v>0.0</v>
      </c>
      <c r="AK322" t="s">
        <v>97</v>
      </c>
      <c r="AL322">
        <v>6.0</v>
      </c>
      <c r="AM322">
        <v>5.0</v>
      </c>
      <c r="AN322" s="14">
        <v>30.0</v>
      </c>
      <c r="AO322" s="14" t="s">
        <v>1843</v>
      </c>
      <c r="AP322" t="s">
        <v>84</v>
      </c>
      <c r="AQ322" s="14">
        <v>8.0</v>
      </c>
      <c r="AR322" s="14" t="s">
        <v>1844</v>
      </c>
      <c r="AS322" s="14" t="s">
        <v>1845</v>
      </c>
      <c r="AT322" s="14" t="s">
        <v>1846</v>
      </c>
    </row>
    <row r="323">
      <c r="A323" s="14">
        <v>357.0</v>
      </c>
      <c r="B323">
        <v>1.0</v>
      </c>
      <c r="C323">
        <v>0.0</v>
      </c>
      <c r="D323">
        <v>0.0</v>
      </c>
      <c r="E323">
        <v>0.0</v>
      </c>
      <c r="F323">
        <v>1.0</v>
      </c>
      <c r="G323">
        <v>0.0</v>
      </c>
      <c r="H323" s="14">
        <v>32063.0</v>
      </c>
      <c r="I323" s="14">
        <v>30.0</v>
      </c>
      <c r="J323" s="14">
        <v>7.0</v>
      </c>
      <c r="K323" s="14">
        <v>0.0</v>
      </c>
      <c r="L323" s="14">
        <v>12.0</v>
      </c>
      <c r="M323" s="14">
        <v>2.0</v>
      </c>
      <c r="N323" s="14" t="s">
        <v>128</v>
      </c>
      <c r="O323" s="14">
        <v>1.0</v>
      </c>
      <c r="T323" s="14">
        <v>1.0</v>
      </c>
      <c r="U323" t="s">
        <v>315</v>
      </c>
      <c r="V323" t="s">
        <v>111</v>
      </c>
      <c r="W323" t="s">
        <v>112</v>
      </c>
      <c r="X323" s="14">
        <v>4.0</v>
      </c>
      <c r="Y323" s="14" t="s">
        <v>1847</v>
      </c>
      <c r="Z323" s="14" t="s">
        <v>78</v>
      </c>
      <c r="AA323">
        <v>0.0</v>
      </c>
      <c r="AB323">
        <v>0.0</v>
      </c>
      <c r="AC323">
        <v>0.0</v>
      </c>
      <c r="AD323">
        <v>0.0</v>
      </c>
      <c r="AE323">
        <v>0.0</v>
      </c>
      <c r="AF323">
        <v>1.0</v>
      </c>
      <c r="AG323">
        <v>0.0</v>
      </c>
      <c r="AH323">
        <v>0.0</v>
      </c>
      <c r="AI323">
        <v>0.0</v>
      </c>
      <c r="AJ323">
        <v>0.0</v>
      </c>
      <c r="AK323" t="s">
        <v>97</v>
      </c>
      <c r="AL323">
        <v>6.0</v>
      </c>
      <c r="AM323">
        <v>10.0</v>
      </c>
      <c r="AN323" s="14">
        <v>10.0</v>
      </c>
      <c r="AO323" s="14" t="s">
        <v>1848</v>
      </c>
      <c r="AP323" t="s">
        <v>101</v>
      </c>
      <c r="AQ323" s="14">
        <v>10.0</v>
      </c>
      <c r="AR323" s="14" t="s">
        <v>484</v>
      </c>
      <c r="AS323" s="14" t="s">
        <v>1849</v>
      </c>
    </row>
    <row r="324">
      <c r="A324" s="14">
        <v>358.0</v>
      </c>
      <c r="B324">
        <v>0.0</v>
      </c>
      <c r="C324">
        <v>1.0</v>
      </c>
      <c r="D324">
        <v>0.0</v>
      </c>
      <c r="E324">
        <v>0.0</v>
      </c>
      <c r="F324">
        <v>1.0</v>
      </c>
      <c r="G324">
        <v>0.0</v>
      </c>
      <c r="H324" s="14">
        <v>28821.0</v>
      </c>
      <c r="I324" s="14">
        <v>39.0</v>
      </c>
      <c r="J324" s="14">
        <v>7.0</v>
      </c>
      <c r="K324" s="14">
        <v>20.0</v>
      </c>
      <c r="L324" s="14">
        <v>9.0</v>
      </c>
      <c r="M324" s="14">
        <v>3.0</v>
      </c>
      <c r="N324" s="14" t="s">
        <v>291</v>
      </c>
      <c r="O324" s="14">
        <v>1.0</v>
      </c>
      <c r="T324" s="14">
        <v>1.0</v>
      </c>
      <c r="U324" t="s">
        <v>91</v>
      </c>
      <c r="V324" t="s">
        <v>75</v>
      </c>
      <c r="W324" t="s">
        <v>76</v>
      </c>
      <c r="X324" s="14">
        <v>8.0</v>
      </c>
      <c r="Y324" s="14" t="s">
        <v>1850</v>
      </c>
      <c r="Z324" s="14" t="s">
        <v>96</v>
      </c>
      <c r="AA324">
        <v>0.0</v>
      </c>
      <c r="AB324">
        <v>0.0</v>
      </c>
      <c r="AC324">
        <v>0.0</v>
      </c>
      <c r="AD324">
        <v>0.0</v>
      </c>
      <c r="AE324">
        <v>1.0</v>
      </c>
      <c r="AF324">
        <v>1.0</v>
      </c>
      <c r="AG324">
        <v>0.0</v>
      </c>
      <c r="AH324">
        <v>0.0</v>
      </c>
      <c r="AI324">
        <v>0.0</v>
      </c>
      <c r="AJ324">
        <v>0.0</v>
      </c>
      <c r="AK324" t="s">
        <v>116</v>
      </c>
      <c r="AL324">
        <v>6.0</v>
      </c>
      <c r="AM324">
        <v>6.0</v>
      </c>
      <c r="AN324" s="14">
        <v>36.0</v>
      </c>
      <c r="AO324" s="14" t="s">
        <v>1851</v>
      </c>
      <c r="AP324" t="s">
        <v>101</v>
      </c>
      <c r="AQ324" s="14">
        <v>8.0</v>
      </c>
      <c r="AR324" s="14" t="s">
        <v>1852</v>
      </c>
      <c r="AS324" s="14" t="s">
        <v>1853</v>
      </c>
      <c r="AT324" s="14" t="s">
        <v>1854</v>
      </c>
      <c r="AU324" s="14">
        <v>1.0</v>
      </c>
    </row>
    <row r="325">
      <c r="A325" s="14">
        <v>359.0</v>
      </c>
      <c r="B325">
        <v>1.0</v>
      </c>
      <c r="C325">
        <v>0.0</v>
      </c>
      <c r="D325">
        <v>0.0</v>
      </c>
      <c r="E325">
        <v>1.0</v>
      </c>
      <c r="F325">
        <v>0.0</v>
      </c>
      <c r="G325">
        <v>0.0</v>
      </c>
      <c r="H325" s="14">
        <v>31621.0</v>
      </c>
      <c r="I325" s="14">
        <v>32.0</v>
      </c>
      <c r="J325" s="14">
        <v>7.0</v>
      </c>
      <c r="K325" s="14">
        <v>13.0</v>
      </c>
      <c r="L325" s="14">
        <v>7.0</v>
      </c>
      <c r="M325" s="14">
        <v>5.0</v>
      </c>
      <c r="N325" s="14" t="s">
        <v>134</v>
      </c>
      <c r="O325" s="14">
        <v>1.0</v>
      </c>
      <c r="P325" s="14" t="s">
        <v>89</v>
      </c>
      <c r="R325" t="s">
        <v>89</v>
      </c>
      <c r="S325" t="s">
        <v>130</v>
      </c>
      <c r="T325" s="14">
        <v>1.0</v>
      </c>
      <c r="U325" t="s">
        <v>11</v>
      </c>
      <c r="V325" t="s">
        <v>75</v>
      </c>
      <c r="W325" t="s">
        <v>1410</v>
      </c>
      <c r="X325" s="14">
        <v>3.0</v>
      </c>
      <c r="Y325" s="14" t="s">
        <v>1855</v>
      </c>
      <c r="Z325" s="14" t="s">
        <v>78</v>
      </c>
      <c r="AA325">
        <v>0.0</v>
      </c>
      <c r="AB325">
        <v>0.0</v>
      </c>
      <c r="AC325">
        <v>0.0</v>
      </c>
      <c r="AD325">
        <v>0.0</v>
      </c>
      <c r="AE325">
        <v>0.0</v>
      </c>
      <c r="AF325">
        <v>1.0</v>
      </c>
      <c r="AG325">
        <v>0.0</v>
      </c>
      <c r="AH325">
        <v>0.0</v>
      </c>
      <c r="AI325">
        <v>0.0</v>
      </c>
      <c r="AJ325">
        <v>0.0</v>
      </c>
      <c r="AK325" t="s">
        <v>237</v>
      </c>
      <c r="AL325">
        <v>5.0</v>
      </c>
      <c r="AM325">
        <v>6.0</v>
      </c>
      <c r="AN325" s="14">
        <v>3.0</v>
      </c>
      <c r="AO325" s="14" t="s">
        <v>1856</v>
      </c>
      <c r="AP325" t="s">
        <v>101</v>
      </c>
      <c r="AQ325" s="14">
        <v>10.0</v>
      </c>
      <c r="AR325" s="14" t="s">
        <v>1857</v>
      </c>
      <c r="AS325" s="14" t="s">
        <v>1858</v>
      </c>
      <c r="AT325" s="14" t="s">
        <v>1859</v>
      </c>
    </row>
    <row r="326">
      <c r="A326" s="14">
        <v>360.0</v>
      </c>
      <c r="B326">
        <v>0.0</v>
      </c>
      <c r="C326">
        <v>1.0</v>
      </c>
      <c r="D326">
        <v>0.0</v>
      </c>
      <c r="E326">
        <v>0.0</v>
      </c>
      <c r="F326">
        <v>1.0</v>
      </c>
      <c r="G326">
        <v>0.0</v>
      </c>
      <c r="H326" s="14">
        <v>26673.0</v>
      </c>
      <c r="I326" s="14">
        <v>45.0</v>
      </c>
      <c r="J326" s="14">
        <v>6.0</v>
      </c>
      <c r="K326" s="14">
        <v>120.0</v>
      </c>
      <c r="L326" s="14">
        <v>12.0</v>
      </c>
      <c r="M326" s="14">
        <v>15.0</v>
      </c>
      <c r="N326" s="14" t="s">
        <v>167</v>
      </c>
      <c r="O326" s="14">
        <v>0.0</v>
      </c>
      <c r="P326" s="14" t="s">
        <v>71</v>
      </c>
      <c r="R326" t="s">
        <v>71</v>
      </c>
      <c r="S326" t="s">
        <v>130</v>
      </c>
      <c r="T326" s="14">
        <v>1.0</v>
      </c>
      <c r="U326" t="s">
        <v>577</v>
      </c>
      <c r="V326" t="s">
        <v>207</v>
      </c>
      <c r="W326" t="s">
        <v>333</v>
      </c>
      <c r="X326" s="14">
        <v>20.0</v>
      </c>
      <c r="Y326" s="14" t="s">
        <v>1860</v>
      </c>
      <c r="Z326" s="14" t="s">
        <v>114</v>
      </c>
      <c r="AA326">
        <v>0.0</v>
      </c>
      <c r="AB326">
        <v>0.0</v>
      </c>
      <c r="AC326">
        <v>1.0</v>
      </c>
      <c r="AD326">
        <v>0.0</v>
      </c>
      <c r="AE326">
        <v>0.0</v>
      </c>
      <c r="AF326">
        <v>1.0</v>
      </c>
      <c r="AG326">
        <v>0.0</v>
      </c>
      <c r="AH326">
        <v>0.0</v>
      </c>
      <c r="AI326">
        <v>0.0</v>
      </c>
      <c r="AJ326">
        <v>0.0</v>
      </c>
      <c r="AK326" t="s">
        <v>97</v>
      </c>
      <c r="AL326">
        <v>6.0</v>
      </c>
      <c r="AM326">
        <v>5.0</v>
      </c>
      <c r="AN326" s="14">
        <v>15.0</v>
      </c>
      <c r="AO326" s="14" t="s">
        <v>1861</v>
      </c>
      <c r="AP326" t="s">
        <v>101</v>
      </c>
      <c r="AQ326" s="14">
        <v>10.0</v>
      </c>
      <c r="AR326" s="14" t="s">
        <v>1862</v>
      </c>
      <c r="AS326" s="14" t="s">
        <v>1863</v>
      </c>
      <c r="AU326" s="14">
        <v>0.0</v>
      </c>
    </row>
    <row r="327">
      <c r="A327" s="14">
        <v>361.0</v>
      </c>
      <c r="B327">
        <v>0.0</v>
      </c>
      <c r="C327">
        <v>1.0</v>
      </c>
      <c r="D327">
        <v>0.0</v>
      </c>
      <c r="E327">
        <v>0.0</v>
      </c>
      <c r="F327">
        <v>0.0</v>
      </c>
      <c r="G327">
        <v>0.0</v>
      </c>
      <c r="H327" s="14">
        <v>28132.0</v>
      </c>
      <c r="I327" s="14">
        <v>41.0</v>
      </c>
      <c r="J327" s="14">
        <v>8.0</v>
      </c>
      <c r="K327" s="14">
        <v>45.0</v>
      </c>
      <c r="L327" s="14">
        <v>13.0</v>
      </c>
      <c r="M327" s="14">
        <v>20.0</v>
      </c>
      <c r="N327" s="14" t="s">
        <v>106</v>
      </c>
      <c r="O327" s="14">
        <v>0.0</v>
      </c>
      <c r="P327" s="14" t="s">
        <v>89</v>
      </c>
      <c r="R327" t="s">
        <v>89</v>
      </c>
      <c r="S327" t="s">
        <v>72</v>
      </c>
      <c r="T327" s="14">
        <v>1.0</v>
      </c>
      <c r="U327" t="s">
        <v>121</v>
      </c>
      <c r="V327" t="s">
        <v>75</v>
      </c>
      <c r="W327" t="s">
        <v>457</v>
      </c>
      <c r="X327" s="14">
        <v>15.0</v>
      </c>
      <c r="Y327" s="14" t="s">
        <v>1864</v>
      </c>
      <c r="Z327" s="14" t="s">
        <v>114</v>
      </c>
      <c r="AA327">
        <v>0.0</v>
      </c>
      <c r="AB327">
        <v>0.0</v>
      </c>
      <c r="AC327">
        <v>0.0</v>
      </c>
      <c r="AD327">
        <v>0.0</v>
      </c>
      <c r="AE327">
        <v>1.0</v>
      </c>
      <c r="AF327">
        <v>1.0</v>
      </c>
      <c r="AG327">
        <v>0.0</v>
      </c>
      <c r="AH327">
        <v>0.0</v>
      </c>
      <c r="AI327">
        <v>0.0</v>
      </c>
      <c r="AJ327">
        <v>0.0</v>
      </c>
      <c r="AK327" t="s">
        <v>79</v>
      </c>
      <c r="AL327">
        <v>3.0</v>
      </c>
      <c r="AM327">
        <v>5.0</v>
      </c>
      <c r="AN327" s="14">
        <v>15.0</v>
      </c>
      <c r="AO327" s="14" t="s">
        <v>1865</v>
      </c>
      <c r="AP327" t="s">
        <v>101</v>
      </c>
      <c r="AQ327" s="14">
        <v>9.0</v>
      </c>
      <c r="AR327" s="14" t="s">
        <v>1866</v>
      </c>
    </row>
    <row r="328">
      <c r="A328" s="14">
        <v>362.0</v>
      </c>
      <c r="B328">
        <v>0.0</v>
      </c>
      <c r="C328">
        <v>1.0</v>
      </c>
      <c r="D328">
        <v>0.0</v>
      </c>
      <c r="E328">
        <v>0.0</v>
      </c>
      <c r="F328">
        <v>1.0</v>
      </c>
      <c r="G328">
        <v>0.0</v>
      </c>
      <c r="H328" s="14">
        <v>30041.0</v>
      </c>
      <c r="I328" s="14">
        <v>36.0</v>
      </c>
      <c r="J328" s="14">
        <v>8.0</v>
      </c>
      <c r="K328" s="14">
        <v>2.0</v>
      </c>
      <c r="L328" s="14">
        <v>10.0</v>
      </c>
      <c r="M328" s="14">
        <v>7.0</v>
      </c>
      <c r="N328" s="14" t="s">
        <v>192</v>
      </c>
      <c r="O328" s="14">
        <v>0.0</v>
      </c>
      <c r="P328" s="14" t="s">
        <v>89</v>
      </c>
      <c r="R328" t="s">
        <v>89</v>
      </c>
      <c r="S328" t="s">
        <v>135</v>
      </c>
      <c r="T328" s="14">
        <v>1.0</v>
      </c>
      <c r="U328" t="s">
        <v>110</v>
      </c>
      <c r="V328" t="s">
        <v>111</v>
      </c>
      <c r="W328" t="s">
        <v>374</v>
      </c>
      <c r="X328" s="14">
        <v>11.0</v>
      </c>
      <c r="Y328" s="14" t="s">
        <v>1867</v>
      </c>
      <c r="Z328" s="14" t="s">
        <v>78</v>
      </c>
      <c r="AA328">
        <v>0.0</v>
      </c>
      <c r="AB328">
        <v>0.0</v>
      </c>
      <c r="AC328">
        <v>1.0</v>
      </c>
      <c r="AD328">
        <v>1.0</v>
      </c>
      <c r="AE328">
        <v>0.0</v>
      </c>
      <c r="AF328">
        <v>1.0</v>
      </c>
      <c r="AG328">
        <v>0.0</v>
      </c>
      <c r="AH328">
        <v>0.0</v>
      </c>
      <c r="AI328">
        <v>0.0</v>
      </c>
      <c r="AJ328">
        <v>0.0</v>
      </c>
      <c r="AK328" t="s">
        <v>116</v>
      </c>
      <c r="AL328">
        <v>6.0</v>
      </c>
      <c r="AM328">
        <v>5.0</v>
      </c>
      <c r="AN328" s="14">
        <v>4.0</v>
      </c>
      <c r="AO328" s="14" t="s">
        <v>1868</v>
      </c>
      <c r="AP328" t="s">
        <v>101</v>
      </c>
      <c r="AQ328" s="14">
        <v>8.0</v>
      </c>
      <c r="AR328" s="14" t="s">
        <v>1869</v>
      </c>
      <c r="AS328" s="14" t="s">
        <v>1870</v>
      </c>
      <c r="AT328" s="14" t="s">
        <v>1871</v>
      </c>
    </row>
    <row r="329">
      <c r="A329" s="14">
        <v>363.0</v>
      </c>
      <c r="B329">
        <v>1.0</v>
      </c>
      <c r="C329">
        <v>0.0</v>
      </c>
      <c r="D329">
        <v>0.0</v>
      </c>
      <c r="E329">
        <v>0.0</v>
      </c>
      <c r="F329">
        <v>0.0</v>
      </c>
      <c r="G329">
        <v>0.0</v>
      </c>
      <c r="H329" s="14">
        <v>33485.0</v>
      </c>
      <c r="I329" s="14">
        <v>27.0</v>
      </c>
      <c r="J329" s="14">
        <v>8.0</v>
      </c>
      <c r="K329" s="14">
        <v>30.0</v>
      </c>
      <c r="L329" s="14">
        <v>10.0</v>
      </c>
      <c r="M329" s="14">
        <v>1.0</v>
      </c>
      <c r="N329" s="14" t="s">
        <v>167</v>
      </c>
      <c r="O329" s="14">
        <v>0.0</v>
      </c>
      <c r="P329" s="14" t="s">
        <v>89</v>
      </c>
      <c r="R329" t="s">
        <v>89</v>
      </c>
      <c r="S329" t="s">
        <v>130</v>
      </c>
      <c r="T329" s="14">
        <v>1.0</v>
      </c>
      <c r="U329" t="s">
        <v>11</v>
      </c>
      <c r="V329" t="s">
        <v>111</v>
      </c>
      <c r="W329" t="s">
        <v>684</v>
      </c>
      <c r="X329" s="14">
        <v>3.0</v>
      </c>
      <c r="Y329" s="14" t="s">
        <v>1872</v>
      </c>
      <c r="Z329" s="14" t="s">
        <v>114</v>
      </c>
      <c r="AA329">
        <v>0.0</v>
      </c>
      <c r="AB329">
        <v>0.0</v>
      </c>
      <c r="AC329">
        <v>0.0</v>
      </c>
      <c r="AD329">
        <v>0.0</v>
      </c>
      <c r="AE329">
        <v>0.0</v>
      </c>
      <c r="AF329">
        <v>1.0</v>
      </c>
      <c r="AG329">
        <v>0.0</v>
      </c>
      <c r="AH329">
        <v>0.0</v>
      </c>
      <c r="AI329">
        <v>0.0</v>
      </c>
      <c r="AJ329">
        <v>0.0</v>
      </c>
      <c r="AK329" t="s">
        <v>97</v>
      </c>
      <c r="AL329">
        <v>4.0</v>
      </c>
      <c r="AM329">
        <v>3.0</v>
      </c>
      <c r="AN329" s="14">
        <v>6.0</v>
      </c>
      <c r="AO329" s="14" t="s">
        <v>1873</v>
      </c>
      <c r="AP329" t="s">
        <v>101</v>
      </c>
      <c r="AQ329" s="14">
        <v>9.0</v>
      </c>
      <c r="AR329" s="14" t="s">
        <v>1874</v>
      </c>
      <c r="AS329" s="14" t="s">
        <v>1875</v>
      </c>
      <c r="AT329" s="14" t="s">
        <v>1876</v>
      </c>
    </row>
    <row r="330">
      <c r="A330" s="14">
        <v>364.0</v>
      </c>
      <c r="B330">
        <v>1.0</v>
      </c>
      <c r="C330">
        <v>1.0</v>
      </c>
      <c r="D330">
        <v>0.0</v>
      </c>
      <c r="E330">
        <v>0.0</v>
      </c>
      <c r="F330">
        <v>1.0</v>
      </c>
      <c r="G330">
        <v>0.0</v>
      </c>
      <c r="H330" s="14">
        <v>33430.0</v>
      </c>
      <c r="I330" s="14">
        <v>27.0</v>
      </c>
      <c r="J330" s="14">
        <v>6.0</v>
      </c>
      <c r="K330" s="14">
        <v>90.0</v>
      </c>
      <c r="L330" s="14">
        <v>8.0</v>
      </c>
      <c r="M330" s="14">
        <v>12.0</v>
      </c>
      <c r="N330" s="14" t="s">
        <v>405</v>
      </c>
      <c r="O330" s="14">
        <v>1.0</v>
      </c>
      <c r="T330" s="14">
        <v>1.0</v>
      </c>
      <c r="U330" t="s">
        <v>213</v>
      </c>
      <c r="V330" t="s">
        <v>111</v>
      </c>
      <c r="W330" t="s">
        <v>123</v>
      </c>
      <c r="X330" s="14">
        <v>3.0</v>
      </c>
      <c r="Y330" s="14" t="s">
        <v>1877</v>
      </c>
      <c r="Z330" s="14" t="s">
        <v>78</v>
      </c>
      <c r="AA330">
        <v>0.0</v>
      </c>
      <c r="AB330">
        <v>0.0</v>
      </c>
      <c r="AC330">
        <v>0.0</v>
      </c>
      <c r="AD330">
        <v>1.0</v>
      </c>
      <c r="AE330">
        <v>0.0</v>
      </c>
      <c r="AF330">
        <v>1.0</v>
      </c>
      <c r="AG330">
        <v>0.0</v>
      </c>
      <c r="AH330">
        <v>0.0</v>
      </c>
      <c r="AI330">
        <v>0.0</v>
      </c>
      <c r="AJ330">
        <v>0.0</v>
      </c>
      <c r="AK330" t="s">
        <v>97</v>
      </c>
      <c r="AL330">
        <v>6.0</v>
      </c>
      <c r="AM330">
        <v>6.0</v>
      </c>
      <c r="AN330" s="14">
        <v>12.0</v>
      </c>
      <c r="AO330" s="14" t="s">
        <v>1878</v>
      </c>
      <c r="AP330" t="s">
        <v>84</v>
      </c>
      <c r="AQ330" s="14">
        <v>10.0</v>
      </c>
      <c r="AR330" s="14" t="s">
        <v>1879</v>
      </c>
      <c r="AS330" s="14" t="s">
        <v>1880</v>
      </c>
      <c r="AT330" s="14" t="s">
        <v>1881</v>
      </c>
      <c r="AU330" s="14">
        <v>1.0</v>
      </c>
    </row>
    <row r="331">
      <c r="A331" s="14">
        <v>365.0</v>
      </c>
      <c r="B331">
        <v>1.0</v>
      </c>
      <c r="C331">
        <v>0.0</v>
      </c>
      <c r="D331">
        <v>1.0</v>
      </c>
      <c r="E331">
        <v>0.0</v>
      </c>
      <c r="F331">
        <v>1.0</v>
      </c>
      <c r="G331">
        <v>0.0</v>
      </c>
      <c r="H331" s="14">
        <v>33565.0</v>
      </c>
      <c r="I331" s="14">
        <v>26.0</v>
      </c>
      <c r="J331" s="14">
        <v>7.0</v>
      </c>
      <c r="K331" s="14">
        <v>0.0</v>
      </c>
      <c r="L331" s="14">
        <v>12.0</v>
      </c>
      <c r="M331" s="14">
        <v>3.0</v>
      </c>
      <c r="N331" s="14" t="s">
        <v>70</v>
      </c>
      <c r="O331" s="14">
        <v>1.0</v>
      </c>
      <c r="T331" s="14">
        <v>1.0</v>
      </c>
      <c r="U331" t="s">
        <v>315</v>
      </c>
      <c r="V331" t="s">
        <v>147</v>
      </c>
      <c r="W331" t="s">
        <v>123</v>
      </c>
      <c r="X331" s="14">
        <v>2.0</v>
      </c>
      <c r="Y331" s="14" t="s">
        <v>1882</v>
      </c>
      <c r="Z331" s="14" t="s">
        <v>78</v>
      </c>
      <c r="AA331">
        <v>0.0</v>
      </c>
      <c r="AB331">
        <v>0.0</v>
      </c>
      <c r="AC331">
        <v>0.0</v>
      </c>
      <c r="AD331">
        <v>0.0</v>
      </c>
      <c r="AE331">
        <v>0.0</v>
      </c>
      <c r="AF331">
        <v>1.0</v>
      </c>
      <c r="AG331">
        <v>0.0</v>
      </c>
      <c r="AH331">
        <v>0.0</v>
      </c>
      <c r="AI331">
        <v>0.0</v>
      </c>
      <c r="AJ331">
        <v>0.0</v>
      </c>
      <c r="AK331" t="s">
        <v>79</v>
      </c>
      <c r="AL331">
        <v>3.0</v>
      </c>
      <c r="AM331">
        <v>6.0</v>
      </c>
      <c r="AN331" s="14">
        <v>200.0</v>
      </c>
      <c r="AO331" s="14" t="s">
        <v>1883</v>
      </c>
      <c r="AP331" t="s">
        <v>1884</v>
      </c>
      <c r="AQ331" s="14">
        <v>8.0</v>
      </c>
      <c r="AR331" s="14" t="s">
        <v>1885</v>
      </c>
      <c r="AT331" s="14" t="s">
        <v>1886</v>
      </c>
    </row>
    <row r="332">
      <c r="A332" s="14">
        <v>366.0</v>
      </c>
      <c r="B332">
        <v>1.0</v>
      </c>
      <c r="C332">
        <v>0.0</v>
      </c>
      <c r="D332">
        <v>0.0</v>
      </c>
      <c r="E332">
        <v>0.0</v>
      </c>
      <c r="F332">
        <v>1.0</v>
      </c>
      <c r="G332">
        <v>0.0</v>
      </c>
      <c r="H332" s="14">
        <v>30676.0</v>
      </c>
      <c r="I332" s="14">
        <v>34.0</v>
      </c>
      <c r="J332" s="14">
        <v>8.0</v>
      </c>
      <c r="K332" s="14">
        <v>0.0</v>
      </c>
      <c r="L332" s="14">
        <v>8.0</v>
      </c>
      <c r="M332" s="14">
        <v>2.0</v>
      </c>
      <c r="N332" s="14" t="s">
        <v>128</v>
      </c>
      <c r="O332" s="14">
        <v>1.0</v>
      </c>
      <c r="T332" s="14">
        <v>1.0</v>
      </c>
      <c r="U332" t="s">
        <v>195</v>
      </c>
      <c r="V332" t="s">
        <v>207</v>
      </c>
      <c r="W332" t="s">
        <v>123</v>
      </c>
      <c r="X332" s="14">
        <v>12.0</v>
      </c>
      <c r="Y332" s="14" t="s">
        <v>1887</v>
      </c>
      <c r="Z332" s="14" t="s">
        <v>114</v>
      </c>
      <c r="AA332">
        <v>0.0</v>
      </c>
      <c r="AB332">
        <v>0.0</v>
      </c>
      <c r="AC332">
        <v>0.0</v>
      </c>
      <c r="AD332">
        <v>1.0</v>
      </c>
      <c r="AE332">
        <v>0.0</v>
      </c>
      <c r="AF332">
        <v>0.0</v>
      </c>
      <c r="AG332">
        <v>0.0</v>
      </c>
      <c r="AH332">
        <v>0.0</v>
      </c>
      <c r="AI332">
        <v>0.0</v>
      </c>
      <c r="AJ332">
        <v>0.0</v>
      </c>
      <c r="AK332" t="s">
        <v>97</v>
      </c>
      <c r="AL332">
        <v>10.0</v>
      </c>
      <c r="AM332">
        <v>5.0</v>
      </c>
      <c r="AN332" s="14">
        <v>8.0</v>
      </c>
      <c r="AO332" s="14" t="s">
        <v>1888</v>
      </c>
      <c r="AP332" t="s">
        <v>101</v>
      </c>
      <c r="AQ332" s="14">
        <v>10.0</v>
      </c>
      <c r="AR332" s="14" t="s">
        <v>1889</v>
      </c>
      <c r="AS332" s="14" t="s">
        <v>1890</v>
      </c>
      <c r="AT332" s="14" t="s">
        <v>1891</v>
      </c>
      <c r="AU332" s="14">
        <v>1.0</v>
      </c>
    </row>
    <row r="333">
      <c r="A333" s="14">
        <v>368.0</v>
      </c>
      <c r="B333">
        <v>0.0</v>
      </c>
      <c r="C333">
        <v>1.0</v>
      </c>
      <c r="D333">
        <v>0.0</v>
      </c>
      <c r="E333">
        <v>0.0</v>
      </c>
      <c r="F333">
        <v>0.0</v>
      </c>
      <c r="G333">
        <v>0.0</v>
      </c>
      <c r="H333" s="14">
        <v>26365.0</v>
      </c>
      <c r="I333" s="14">
        <v>46.0</v>
      </c>
      <c r="J333" s="14">
        <v>6.0</v>
      </c>
      <c r="K333" s="14">
        <v>80.0</v>
      </c>
      <c r="L333" s="14">
        <v>10.0</v>
      </c>
      <c r="M333" s="14">
        <v>12.0</v>
      </c>
      <c r="N333" s="14" t="s">
        <v>405</v>
      </c>
      <c r="O333" s="14">
        <v>1.0</v>
      </c>
      <c r="T333" s="14">
        <v>1.0</v>
      </c>
      <c r="U333" t="s">
        <v>315</v>
      </c>
      <c r="V333" t="s">
        <v>361</v>
      </c>
      <c r="W333" t="s">
        <v>1614</v>
      </c>
      <c r="X333" s="14">
        <v>15.0</v>
      </c>
      <c r="Y333" s="14" t="s">
        <v>1894</v>
      </c>
      <c r="Z333" s="14" t="s">
        <v>114</v>
      </c>
      <c r="AA333">
        <v>0.0</v>
      </c>
      <c r="AB333">
        <v>0.0</v>
      </c>
      <c r="AC333">
        <v>1.0</v>
      </c>
      <c r="AD333">
        <v>0.0</v>
      </c>
      <c r="AE333">
        <v>0.0</v>
      </c>
      <c r="AF333">
        <v>0.0</v>
      </c>
      <c r="AG333">
        <v>0.0</v>
      </c>
      <c r="AH333">
        <v>0.0</v>
      </c>
      <c r="AI333">
        <v>0.0</v>
      </c>
      <c r="AJ333">
        <v>0.0</v>
      </c>
      <c r="AK333" t="s">
        <v>97</v>
      </c>
      <c r="AL333">
        <v>4.0</v>
      </c>
      <c r="AM333">
        <v>4.0</v>
      </c>
      <c r="AN333" s="14">
        <v>10.0</v>
      </c>
      <c r="AO333" s="14" t="s">
        <v>1895</v>
      </c>
      <c r="AP333" t="s">
        <v>101</v>
      </c>
      <c r="AQ333" s="14">
        <v>9.0</v>
      </c>
      <c r="AR333" s="14" t="s">
        <v>1896</v>
      </c>
      <c r="AT333" s="14" t="s">
        <v>1897</v>
      </c>
    </row>
    <row r="334">
      <c r="A334" s="14">
        <v>369.0</v>
      </c>
      <c r="B334">
        <v>1.0</v>
      </c>
      <c r="C334">
        <v>0.0</v>
      </c>
      <c r="D334">
        <v>0.0</v>
      </c>
      <c r="E334">
        <v>0.0</v>
      </c>
      <c r="F334">
        <v>0.0</v>
      </c>
      <c r="G334">
        <v>0.0</v>
      </c>
      <c r="H334" s="14">
        <v>33162.0</v>
      </c>
      <c r="I334" s="14">
        <v>27.0</v>
      </c>
      <c r="J334" s="14">
        <v>7.0</v>
      </c>
      <c r="K334" s="14">
        <v>30.0</v>
      </c>
      <c r="L334" s="14">
        <v>8.0</v>
      </c>
      <c r="M334" s="14">
        <v>8.0</v>
      </c>
      <c r="N334" s="14" t="s">
        <v>405</v>
      </c>
      <c r="O334" s="14">
        <v>1.0</v>
      </c>
      <c r="T334" s="14">
        <v>1.0</v>
      </c>
      <c r="U334" t="s">
        <v>1898</v>
      </c>
      <c r="V334" t="s">
        <v>1899</v>
      </c>
      <c r="W334" t="s">
        <v>76</v>
      </c>
      <c r="X334" s="14">
        <v>1.0</v>
      </c>
      <c r="Y334" s="14" t="s">
        <v>77</v>
      </c>
      <c r="Z334" s="14" t="s">
        <v>78</v>
      </c>
      <c r="AA334">
        <v>0.0</v>
      </c>
      <c r="AB334">
        <v>0.0</v>
      </c>
      <c r="AC334">
        <v>0.0</v>
      </c>
      <c r="AD334">
        <v>1.0</v>
      </c>
      <c r="AE334">
        <v>0.0</v>
      </c>
      <c r="AF334">
        <v>1.0</v>
      </c>
      <c r="AG334">
        <v>0.0</v>
      </c>
      <c r="AH334">
        <v>0.0</v>
      </c>
      <c r="AI334">
        <v>0.0</v>
      </c>
      <c r="AJ334">
        <v>0.0</v>
      </c>
      <c r="AK334" t="s">
        <v>237</v>
      </c>
      <c r="AL334">
        <v>18.0</v>
      </c>
      <c r="AM334">
        <v>6.0</v>
      </c>
      <c r="AN334" s="14">
        <v>10.0</v>
      </c>
      <c r="AO334" s="14" t="s">
        <v>1900</v>
      </c>
      <c r="AP334" t="s">
        <v>101</v>
      </c>
      <c r="AQ334" s="14">
        <v>10.0</v>
      </c>
      <c r="AR334" s="14" t="s">
        <v>1901</v>
      </c>
      <c r="AS334" s="14" t="s">
        <v>1902</v>
      </c>
      <c r="AT334" s="14" t="s">
        <v>1903</v>
      </c>
      <c r="AU334" s="14">
        <v>1.0</v>
      </c>
    </row>
    <row r="335">
      <c r="A335" s="14">
        <v>370.0</v>
      </c>
      <c r="B335">
        <v>1.0</v>
      </c>
      <c r="C335">
        <v>0.0</v>
      </c>
      <c r="D335">
        <v>0.0</v>
      </c>
      <c r="E335">
        <v>0.0</v>
      </c>
      <c r="F335">
        <v>0.0</v>
      </c>
      <c r="G335">
        <v>0.0</v>
      </c>
      <c r="H335" s="14">
        <v>32330.0</v>
      </c>
      <c r="I335" s="14">
        <v>30.0</v>
      </c>
      <c r="J335" s="14">
        <v>7.0</v>
      </c>
      <c r="K335" s="14">
        <v>30.0</v>
      </c>
      <c r="L335" s="14">
        <v>4.0</v>
      </c>
      <c r="M335" s="14">
        <v>10.0</v>
      </c>
      <c r="N335" s="14" t="s">
        <v>327</v>
      </c>
      <c r="O335" s="14">
        <v>1.0</v>
      </c>
      <c r="T335" s="14">
        <v>1.0</v>
      </c>
      <c r="U335" t="s">
        <v>206</v>
      </c>
      <c r="V335" t="s">
        <v>111</v>
      </c>
      <c r="W335" t="s">
        <v>228</v>
      </c>
      <c r="X335" s="14">
        <v>1.0</v>
      </c>
      <c r="Y335" s="14" t="s">
        <v>1904</v>
      </c>
      <c r="Z335" s="14" t="s">
        <v>114</v>
      </c>
      <c r="AA335">
        <v>0.0</v>
      </c>
      <c r="AB335">
        <v>0.0</v>
      </c>
      <c r="AC335">
        <v>0.0</v>
      </c>
      <c r="AD335">
        <v>0.0</v>
      </c>
      <c r="AE335">
        <v>0.0</v>
      </c>
      <c r="AF335">
        <v>1.0</v>
      </c>
      <c r="AG335">
        <v>0.0</v>
      </c>
      <c r="AH335">
        <v>0.0</v>
      </c>
      <c r="AI335">
        <v>0.0</v>
      </c>
      <c r="AJ335">
        <v>0.0</v>
      </c>
      <c r="AK335" t="s">
        <v>79</v>
      </c>
      <c r="AL335">
        <v>6.0</v>
      </c>
      <c r="AM335">
        <v>5.0</v>
      </c>
      <c r="AN335" s="14">
        <v>8.0</v>
      </c>
      <c r="AO335" s="14" t="s">
        <v>1905</v>
      </c>
      <c r="AP335" t="s">
        <v>84</v>
      </c>
      <c r="AQ335" s="14">
        <v>10.0</v>
      </c>
      <c r="AR335" s="14" t="s">
        <v>1906</v>
      </c>
      <c r="AS335" s="14" t="s">
        <v>40</v>
      </c>
      <c r="AT335" s="14" t="s">
        <v>1780</v>
      </c>
      <c r="AU335" s="14">
        <v>0.0</v>
      </c>
    </row>
    <row r="336">
      <c r="A336" s="14">
        <v>372.0</v>
      </c>
      <c r="B336">
        <v>1.0</v>
      </c>
      <c r="C336">
        <v>0.0</v>
      </c>
      <c r="D336">
        <v>0.0</v>
      </c>
      <c r="E336">
        <v>1.0</v>
      </c>
      <c r="F336">
        <v>1.0</v>
      </c>
      <c r="G336">
        <v>0.0</v>
      </c>
      <c r="H336" s="14">
        <v>32050.0</v>
      </c>
      <c r="I336" s="14">
        <v>30.0</v>
      </c>
      <c r="J336" s="14">
        <v>6.0</v>
      </c>
      <c r="K336" s="14">
        <v>60.0</v>
      </c>
      <c r="L336" s="14">
        <v>12.0</v>
      </c>
      <c r="M336" s="14">
        <v>5.0</v>
      </c>
      <c r="N336" s="14" t="s">
        <v>437</v>
      </c>
      <c r="O336" s="14">
        <v>0.0</v>
      </c>
      <c r="P336" s="14" t="s">
        <v>71</v>
      </c>
      <c r="R336" t="s">
        <v>71</v>
      </c>
      <c r="S336" t="s">
        <v>130</v>
      </c>
      <c r="T336" s="14">
        <v>1.0</v>
      </c>
      <c r="U336" t="s">
        <v>315</v>
      </c>
      <c r="V336" t="s">
        <v>841</v>
      </c>
      <c r="W336" t="s">
        <v>123</v>
      </c>
      <c r="X336" s="14">
        <v>1.0</v>
      </c>
      <c r="Y336" s="14" t="s">
        <v>1913</v>
      </c>
      <c r="Z336" s="14" t="s">
        <v>78</v>
      </c>
      <c r="AA336">
        <v>0.0</v>
      </c>
      <c r="AB336">
        <v>0.0</v>
      </c>
      <c r="AC336">
        <v>0.0</v>
      </c>
      <c r="AD336">
        <v>0.0</v>
      </c>
      <c r="AE336">
        <v>0.0</v>
      </c>
      <c r="AF336">
        <v>1.0</v>
      </c>
      <c r="AG336">
        <v>0.0</v>
      </c>
      <c r="AH336">
        <v>0.0</v>
      </c>
      <c r="AI336">
        <v>0.0</v>
      </c>
      <c r="AJ336">
        <v>0.0</v>
      </c>
      <c r="AK336" t="s">
        <v>79</v>
      </c>
      <c r="AL336">
        <v>3.0</v>
      </c>
      <c r="AM336">
        <v>4.0</v>
      </c>
      <c r="AN336" s="14">
        <v>3.0</v>
      </c>
      <c r="AO336" s="14" t="s">
        <v>1914</v>
      </c>
      <c r="AP336" t="s">
        <v>101</v>
      </c>
      <c r="AQ336" s="14">
        <v>8.0</v>
      </c>
      <c r="AR336" s="14" t="s">
        <v>1915</v>
      </c>
      <c r="AS336" s="14" t="s">
        <v>1916</v>
      </c>
      <c r="AT336" s="14" t="s">
        <v>1917</v>
      </c>
      <c r="AU336" s="14">
        <v>1.0</v>
      </c>
    </row>
    <row r="337">
      <c r="A337" s="14">
        <v>373.0</v>
      </c>
      <c r="B337">
        <v>1.0</v>
      </c>
      <c r="C337">
        <v>0.0</v>
      </c>
      <c r="D337">
        <v>0.0</v>
      </c>
      <c r="E337">
        <v>0.0</v>
      </c>
      <c r="F337">
        <v>0.0</v>
      </c>
      <c r="G337">
        <v>0.0</v>
      </c>
      <c r="H337" s="14">
        <v>30265.0</v>
      </c>
      <c r="I337" s="14">
        <v>35.0</v>
      </c>
      <c r="J337" s="14">
        <v>8.0</v>
      </c>
      <c r="K337" s="14">
        <v>8.0</v>
      </c>
      <c r="L337" s="14">
        <v>8.0</v>
      </c>
      <c r="M337" s="14">
        <v>25.0</v>
      </c>
      <c r="N337" s="14" t="s">
        <v>128</v>
      </c>
      <c r="O337" s="14">
        <v>0.0</v>
      </c>
      <c r="P337" s="14" t="s">
        <v>108</v>
      </c>
      <c r="R337" t="s">
        <v>108</v>
      </c>
      <c r="S337" t="s">
        <v>135</v>
      </c>
      <c r="T337" s="14">
        <v>1.0</v>
      </c>
      <c r="U337" t="s">
        <v>631</v>
      </c>
      <c r="V337" t="s">
        <v>147</v>
      </c>
      <c r="W337" t="s">
        <v>123</v>
      </c>
      <c r="X337" s="14">
        <v>2.0</v>
      </c>
      <c r="Z337" s="14" t="s">
        <v>114</v>
      </c>
      <c r="AA337">
        <v>1.0</v>
      </c>
      <c r="AB337">
        <v>0.0</v>
      </c>
      <c r="AC337">
        <v>0.0</v>
      </c>
      <c r="AD337">
        <v>1.0</v>
      </c>
      <c r="AE337">
        <v>0.0</v>
      </c>
      <c r="AF337">
        <v>1.0</v>
      </c>
      <c r="AG337">
        <v>0.0</v>
      </c>
      <c r="AH337">
        <v>0.0</v>
      </c>
      <c r="AI337">
        <v>0.0</v>
      </c>
      <c r="AJ337">
        <v>0.0</v>
      </c>
      <c r="AK337" t="s">
        <v>116</v>
      </c>
      <c r="AL337">
        <v>25.0</v>
      </c>
      <c r="AM337">
        <v>10.0</v>
      </c>
      <c r="AN337" s="14">
        <v>5.0</v>
      </c>
      <c r="AO337" s="14" t="s">
        <v>1918</v>
      </c>
      <c r="AP337" t="s">
        <v>101</v>
      </c>
      <c r="AQ337" s="14">
        <v>9.0</v>
      </c>
      <c r="AR337" s="14" t="s">
        <v>1919</v>
      </c>
      <c r="AS337" s="14" t="s">
        <v>1349</v>
      </c>
      <c r="AU337" s="14">
        <v>1.0</v>
      </c>
    </row>
    <row r="338">
      <c r="A338" s="14">
        <v>374.0</v>
      </c>
      <c r="B338">
        <v>0.0</v>
      </c>
      <c r="C338">
        <v>1.0</v>
      </c>
      <c r="D338">
        <v>0.0</v>
      </c>
      <c r="E338">
        <v>0.0</v>
      </c>
      <c r="F338">
        <v>0.0</v>
      </c>
      <c r="G338">
        <v>0.0</v>
      </c>
      <c r="H338" s="14">
        <v>27461.0</v>
      </c>
      <c r="I338" s="14">
        <v>43.0</v>
      </c>
      <c r="J338" s="14">
        <v>8.0</v>
      </c>
      <c r="K338" s="14">
        <v>30.0</v>
      </c>
      <c r="L338" s="14">
        <v>6.0</v>
      </c>
      <c r="M338" s="14">
        <v>25.0</v>
      </c>
      <c r="N338" s="14" t="s">
        <v>437</v>
      </c>
      <c r="O338" s="14">
        <v>1.0</v>
      </c>
      <c r="T338" s="14">
        <v>1.0</v>
      </c>
      <c r="U338" t="s">
        <v>315</v>
      </c>
      <c r="V338" t="s">
        <v>111</v>
      </c>
      <c r="W338" t="s">
        <v>148</v>
      </c>
      <c r="X338" s="14">
        <v>9.0</v>
      </c>
      <c r="Y338" s="14" t="s">
        <v>1920</v>
      </c>
      <c r="Z338" s="14" t="s">
        <v>78</v>
      </c>
      <c r="AA338">
        <v>0.0</v>
      </c>
      <c r="AB338">
        <v>0.0</v>
      </c>
      <c r="AC338">
        <v>0.0</v>
      </c>
      <c r="AD338">
        <v>0.0</v>
      </c>
      <c r="AE338">
        <v>0.0</v>
      </c>
      <c r="AF338">
        <v>1.0</v>
      </c>
      <c r="AG338">
        <v>0.0</v>
      </c>
      <c r="AH338">
        <v>0.0</v>
      </c>
      <c r="AI338">
        <v>0.0</v>
      </c>
      <c r="AJ338">
        <v>0.0</v>
      </c>
      <c r="AK338" t="s">
        <v>97</v>
      </c>
      <c r="AL338">
        <v>4.0</v>
      </c>
      <c r="AM338">
        <v>5.0</v>
      </c>
      <c r="AN338" s="14">
        <v>20.0</v>
      </c>
      <c r="AO338" s="14" t="s">
        <v>1921</v>
      </c>
      <c r="AP338" t="s">
        <v>101</v>
      </c>
      <c r="AQ338" s="14">
        <v>8.0</v>
      </c>
      <c r="AR338" s="14" t="s">
        <v>1922</v>
      </c>
      <c r="AS338" s="14" t="s">
        <v>1923</v>
      </c>
      <c r="AT338" s="14" t="s">
        <v>1924</v>
      </c>
      <c r="AU338" s="14">
        <v>1.0</v>
      </c>
    </row>
    <row r="339">
      <c r="A339" s="14">
        <v>375.0</v>
      </c>
      <c r="B339">
        <v>0.0</v>
      </c>
      <c r="C339">
        <v>0.0</v>
      </c>
      <c r="D339">
        <v>0.0</v>
      </c>
      <c r="E339">
        <v>0.0</v>
      </c>
      <c r="F339">
        <v>1.0</v>
      </c>
      <c r="G339">
        <v>0.0</v>
      </c>
      <c r="H339" s="14">
        <v>29053.0</v>
      </c>
      <c r="I339" s="14">
        <v>39.0</v>
      </c>
      <c r="J339" s="14">
        <v>7.0</v>
      </c>
      <c r="K339" s="14">
        <v>2.0</v>
      </c>
      <c r="L339" s="14">
        <v>9.0</v>
      </c>
      <c r="M339" s="14">
        <v>3.0</v>
      </c>
      <c r="N339" s="14" t="s">
        <v>120</v>
      </c>
      <c r="O339" s="14">
        <v>1.0</v>
      </c>
      <c r="P339" s="14" t="s">
        <v>89</v>
      </c>
      <c r="R339" t="s">
        <v>89</v>
      </c>
      <c r="S339" t="s">
        <v>1925</v>
      </c>
      <c r="T339" s="14">
        <v>1.0</v>
      </c>
      <c r="U339" t="s">
        <v>206</v>
      </c>
      <c r="V339" t="s">
        <v>111</v>
      </c>
      <c r="W339" t="s">
        <v>374</v>
      </c>
      <c r="X339" s="14">
        <v>10.0</v>
      </c>
      <c r="Y339" s="14" t="s">
        <v>1926</v>
      </c>
      <c r="Z339" s="14" t="s">
        <v>114</v>
      </c>
      <c r="AA339">
        <v>0.0</v>
      </c>
      <c r="AB339">
        <v>0.0</v>
      </c>
      <c r="AC339">
        <v>0.0</v>
      </c>
      <c r="AD339">
        <v>0.0</v>
      </c>
      <c r="AE339">
        <v>0.0</v>
      </c>
      <c r="AF339">
        <v>1.0</v>
      </c>
      <c r="AG339">
        <v>0.0</v>
      </c>
      <c r="AH339">
        <v>0.0</v>
      </c>
      <c r="AI339">
        <v>0.0</v>
      </c>
      <c r="AJ339">
        <v>0.0</v>
      </c>
      <c r="AK339" t="s">
        <v>79</v>
      </c>
      <c r="AL339">
        <v>3.0</v>
      </c>
      <c r="AM339">
        <v>3.0</v>
      </c>
      <c r="AN339" s="14">
        <v>24.0</v>
      </c>
      <c r="AO339" s="14" t="s">
        <v>1927</v>
      </c>
      <c r="AP339" t="s">
        <v>1928</v>
      </c>
      <c r="AQ339" s="14">
        <v>7.0</v>
      </c>
      <c r="AR339" s="14" t="s">
        <v>1929</v>
      </c>
      <c r="AS339" s="14" t="s">
        <v>1930</v>
      </c>
      <c r="AT339" s="14" t="s">
        <v>1931</v>
      </c>
    </row>
    <row r="340">
      <c r="A340" s="14">
        <v>376.0</v>
      </c>
      <c r="B340">
        <v>0.0</v>
      </c>
      <c r="C340">
        <v>0.0</v>
      </c>
      <c r="D340">
        <v>0.0</v>
      </c>
      <c r="E340">
        <v>1.0</v>
      </c>
      <c r="F340">
        <v>0.0</v>
      </c>
      <c r="G340">
        <v>0.0</v>
      </c>
      <c r="H340" s="14">
        <v>31079.0</v>
      </c>
      <c r="I340" s="14">
        <v>33.0</v>
      </c>
      <c r="J340" s="14">
        <v>7.0</v>
      </c>
      <c r="K340" s="14">
        <v>100.0</v>
      </c>
      <c r="L340" s="14">
        <v>9.0</v>
      </c>
      <c r="M340" s="14">
        <v>15.0</v>
      </c>
      <c r="N340" s="14" t="s">
        <v>192</v>
      </c>
      <c r="O340" s="14">
        <v>1.0</v>
      </c>
      <c r="T340" s="14">
        <v>0.0</v>
      </c>
      <c r="Z340" s="14" t="s">
        <v>78</v>
      </c>
      <c r="AA340">
        <v>0.0</v>
      </c>
      <c r="AB340">
        <v>0.0</v>
      </c>
      <c r="AC340">
        <v>0.0</v>
      </c>
      <c r="AD340">
        <v>0.0</v>
      </c>
      <c r="AE340">
        <v>0.0</v>
      </c>
      <c r="AF340">
        <v>1.0</v>
      </c>
      <c r="AG340">
        <v>0.0</v>
      </c>
      <c r="AH340">
        <v>0.0</v>
      </c>
      <c r="AI340">
        <v>0.0</v>
      </c>
      <c r="AJ340">
        <v>0.0</v>
      </c>
      <c r="AK340" t="s">
        <v>665</v>
      </c>
      <c r="AL340">
        <v>3.0</v>
      </c>
      <c r="AM340">
        <v>5.0</v>
      </c>
      <c r="AN340" s="14">
        <v>4.0</v>
      </c>
      <c r="AO340" s="14" t="s">
        <v>1932</v>
      </c>
      <c r="AP340" t="s">
        <v>101</v>
      </c>
      <c r="AQ340" s="14">
        <v>9.0</v>
      </c>
      <c r="AR340" s="14" t="s">
        <v>1933</v>
      </c>
      <c r="AS340" s="14" t="s">
        <v>1934</v>
      </c>
      <c r="AT340" s="14" t="s">
        <v>1935</v>
      </c>
      <c r="AU340" s="14">
        <v>1.0</v>
      </c>
    </row>
    <row r="341">
      <c r="A341" s="14">
        <v>377.0</v>
      </c>
      <c r="B341">
        <v>0.0</v>
      </c>
      <c r="C341">
        <v>0.0</v>
      </c>
      <c r="D341">
        <v>0.0</v>
      </c>
      <c r="E341">
        <v>1.0</v>
      </c>
      <c r="F341">
        <v>0.0</v>
      </c>
      <c r="G341">
        <v>0.0</v>
      </c>
      <c r="H341" s="14">
        <v>31048.0</v>
      </c>
      <c r="I341" s="14">
        <v>33.0</v>
      </c>
      <c r="J341" s="14">
        <v>7.0</v>
      </c>
      <c r="K341" s="14">
        <v>90.0</v>
      </c>
      <c r="L341" s="14">
        <v>14.0</v>
      </c>
      <c r="M341" s="14">
        <v>12.0</v>
      </c>
      <c r="N341" s="14" t="s">
        <v>120</v>
      </c>
      <c r="O341" s="14">
        <v>1.0</v>
      </c>
      <c r="T341" s="14">
        <v>1.0</v>
      </c>
      <c r="U341" t="s">
        <v>315</v>
      </c>
      <c r="V341" t="s">
        <v>1936</v>
      </c>
      <c r="W341" t="s">
        <v>123</v>
      </c>
      <c r="X341" s="14">
        <v>11.0</v>
      </c>
      <c r="Y341" s="14" t="s">
        <v>1937</v>
      </c>
      <c r="Z341" s="14" t="s">
        <v>114</v>
      </c>
      <c r="AA341">
        <v>0.0</v>
      </c>
      <c r="AB341">
        <v>0.0</v>
      </c>
      <c r="AC341">
        <v>0.0</v>
      </c>
      <c r="AD341">
        <v>0.0</v>
      </c>
      <c r="AE341">
        <v>0.0</v>
      </c>
      <c r="AF341">
        <v>1.0</v>
      </c>
      <c r="AG341">
        <v>0.0</v>
      </c>
      <c r="AH341">
        <v>0.0</v>
      </c>
      <c r="AI341">
        <v>0.0</v>
      </c>
      <c r="AJ341">
        <v>0.0</v>
      </c>
      <c r="AK341" t="s">
        <v>116</v>
      </c>
      <c r="AL341">
        <v>6.0</v>
      </c>
      <c r="AM341">
        <v>4.0</v>
      </c>
      <c r="AN341" s="14">
        <v>24.0</v>
      </c>
      <c r="AO341" s="14" t="s">
        <v>1938</v>
      </c>
      <c r="AP341" t="s">
        <v>101</v>
      </c>
      <c r="AQ341" s="14">
        <v>8.0</v>
      </c>
      <c r="AU341" s="14">
        <v>0.0</v>
      </c>
    </row>
    <row r="342">
      <c r="A342" s="14">
        <v>378.0</v>
      </c>
      <c r="B342">
        <v>1.0</v>
      </c>
      <c r="C342">
        <v>0.0</v>
      </c>
      <c r="D342">
        <v>0.0</v>
      </c>
      <c r="E342">
        <v>0.0</v>
      </c>
      <c r="F342">
        <v>0.0</v>
      </c>
      <c r="G342">
        <v>0.0</v>
      </c>
      <c r="H342" s="14">
        <v>32442.0</v>
      </c>
      <c r="I342" s="14">
        <v>29.0</v>
      </c>
      <c r="J342" s="14">
        <v>7.0</v>
      </c>
      <c r="K342" s="14">
        <v>45.0</v>
      </c>
      <c r="L342" s="14">
        <v>6.0</v>
      </c>
      <c r="M342" s="14">
        <v>3.0</v>
      </c>
      <c r="N342" s="14" t="s">
        <v>192</v>
      </c>
      <c r="O342" s="14">
        <v>1.0</v>
      </c>
      <c r="T342" s="14">
        <v>1.0</v>
      </c>
      <c r="U342" t="s">
        <v>11</v>
      </c>
      <c r="V342" t="s">
        <v>111</v>
      </c>
      <c r="W342" t="s">
        <v>1939</v>
      </c>
      <c r="X342" s="14">
        <v>0.0</v>
      </c>
      <c r="Y342" s="14" t="s">
        <v>1940</v>
      </c>
      <c r="Z342" s="14" t="s">
        <v>78</v>
      </c>
      <c r="AA342">
        <v>0.0</v>
      </c>
      <c r="AB342">
        <v>0.0</v>
      </c>
      <c r="AC342">
        <v>0.0</v>
      </c>
      <c r="AD342">
        <v>1.0</v>
      </c>
      <c r="AE342">
        <v>0.0</v>
      </c>
      <c r="AF342">
        <v>0.0</v>
      </c>
      <c r="AG342">
        <v>0.0</v>
      </c>
      <c r="AH342">
        <v>0.0</v>
      </c>
      <c r="AI342">
        <v>0.0</v>
      </c>
      <c r="AJ342">
        <v>0.0</v>
      </c>
      <c r="AK342" t="s">
        <v>97</v>
      </c>
      <c r="AL342">
        <v>5.0</v>
      </c>
      <c r="AM342">
        <v>5.0</v>
      </c>
      <c r="AN342" s="14">
        <v>15.0</v>
      </c>
      <c r="AO342" s="14" t="s">
        <v>1941</v>
      </c>
      <c r="AP342" t="s">
        <v>101</v>
      </c>
      <c r="AQ342" s="14">
        <v>6.0</v>
      </c>
      <c r="AR342" s="14" t="s">
        <v>1942</v>
      </c>
      <c r="AS342" s="14" t="s">
        <v>1943</v>
      </c>
      <c r="AU342" s="14">
        <v>1.0</v>
      </c>
    </row>
    <row r="343">
      <c r="A343" s="14">
        <v>379.0</v>
      </c>
      <c r="B343">
        <v>1.0</v>
      </c>
      <c r="C343">
        <v>0.0</v>
      </c>
      <c r="D343">
        <v>0.0</v>
      </c>
      <c r="E343">
        <v>0.0</v>
      </c>
      <c r="F343">
        <v>0.0</v>
      </c>
      <c r="G343">
        <v>0.0</v>
      </c>
      <c r="H343" s="14">
        <v>29068.0</v>
      </c>
      <c r="I343" s="14">
        <v>39.0</v>
      </c>
      <c r="J343" s="14">
        <v>8.0</v>
      </c>
      <c r="K343" s="14">
        <v>90.0</v>
      </c>
      <c r="L343" s="14">
        <v>12.0</v>
      </c>
      <c r="M343" s="14">
        <v>15.0</v>
      </c>
      <c r="N343" s="14" t="s">
        <v>87</v>
      </c>
      <c r="O343" s="14">
        <v>0.0</v>
      </c>
      <c r="P343" s="14" t="s">
        <v>491</v>
      </c>
      <c r="R343" t="s">
        <v>491</v>
      </c>
      <c r="S343" t="s">
        <v>1944</v>
      </c>
      <c r="T343" s="14">
        <v>1.0</v>
      </c>
      <c r="U343" t="s">
        <v>74</v>
      </c>
      <c r="V343" t="s">
        <v>75</v>
      </c>
      <c r="W343" t="s">
        <v>374</v>
      </c>
      <c r="X343" s="14">
        <v>1.0</v>
      </c>
      <c r="Y343" s="14" t="s">
        <v>1945</v>
      </c>
      <c r="Z343" s="14" t="s">
        <v>114</v>
      </c>
      <c r="AA343">
        <v>0.0</v>
      </c>
      <c r="AB343">
        <v>0.0</v>
      </c>
      <c r="AC343">
        <v>0.0</v>
      </c>
      <c r="AD343">
        <v>0.0</v>
      </c>
      <c r="AE343">
        <v>1.0</v>
      </c>
      <c r="AF343">
        <v>0.0</v>
      </c>
      <c r="AG343">
        <v>0.0</v>
      </c>
      <c r="AH343">
        <v>0.0</v>
      </c>
      <c r="AI343">
        <v>0.0</v>
      </c>
      <c r="AJ343">
        <v>0.0</v>
      </c>
      <c r="AK343" t="s">
        <v>97</v>
      </c>
      <c r="AL343">
        <v>10.0</v>
      </c>
      <c r="AM343">
        <v>5.0</v>
      </c>
      <c r="AN343" s="14">
        <v>16.0</v>
      </c>
      <c r="AO343" s="14" t="s">
        <v>1946</v>
      </c>
      <c r="AP343" t="s">
        <v>1947</v>
      </c>
      <c r="AQ343" s="14">
        <v>10.0</v>
      </c>
      <c r="AR343" s="14" t="s">
        <v>1948</v>
      </c>
      <c r="AS343" s="14" t="s">
        <v>1949</v>
      </c>
      <c r="AT343" s="14" t="s">
        <v>1950</v>
      </c>
      <c r="AU343" s="14">
        <v>0.0</v>
      </c>
    </row>
    <row r="344">
      <c r="A344" s="14">
        <v>380.0</v>
      </c>
      <c r="B344">
        <v>0.0</v>
      </c>
      <c r="C344">
        <v>0.0</v>
      </c>
      <c r="D344">
        <v>0.0</v>
      </c>
      <c r="E344">
        <v>0.0</v>
      </c>
      <c r="F344">
        <v>1.0</v>
      </c>
      <c r="G344">
        <v>0.0</v>
      </c>
      <c r="H344" s="14">
        <v>35217.0</v>
      </c>
      <c r="I344" s="14">
        <v>22.0</v>
      </c>
      <c r="J344" s="14">
        <v>8.0</v>
      </c>
      <c r="K344" s="14">
        <v>45.0</v>
      </c>
      <c r="L344" s="14">
        <v>10.0</v>
      </c>
      <c r="M344" s="14">
        <v>5.0</v>
      </c>
      <c r="N344" s="14" t="s">
        <v>291</v>
      </c>
      <c r="O344" s="14">
        <v>1.0</v>
      </c>
      <c r="T344" s="14">
        <v>1.0</v>
      </c>
      <c r="U344" t="s">
        <v>315</v>
      </c>
      <c r="V344" t="s">
        <v>451</v>
      </c>
      <c r="W344" t="s">
        <v>374</v>
      </c>
      <c r="X344" s="14">
        <v>1.0</v>
      </c>
      <c r="Y344" s="14" t="s">
        <v>1951</v>
      </c>
      <c r="Z344" s="14" t="s">
        <v>1229</v>
      </c>
      <c r="AA344">
        <v>0.0</v>
      </c>
      <c r="AB344">
        <v>0.0</v>
      </c>
      <c r="AC344">
        <v>0.0</v>
      </c>
      <c r="AD344">
        <v>1.0</v>
      </c>
      <c r="AE344">
        <v>0.0</v>
      </c>
      <c r="AF344">
        <v>0.0</v>
      </c>
      <c r="AG344">
        <v>0.0</v>
      </c>
      <c r="AH344">
        <v>0.0</v>
      </c>
      <c r="AI344">
        <v>0.0</v>
      </c>
      <c r="AJ344">
        <v>0.0</v>
      </c>
      <c r="AK344" t="s">
        <v>116</v>
      </c>
      <c r="AL344">
        <v>25.0</v>
      </c>
      <c r="AM344">
        <v>5.0</v>
      </c>
      <c r="AN344" s="14">
        <v>1.0</v>
      </c>
      <c r="AO344" s="14" t="s">
        <v>808</v>
      </c>
      <c r="AP344" t="s">
        <v>101</v>
      </c>
      <c r="AQ344" s="14">
        <v>10.0</v>
      </c>
      <c r="AR344" s="14" t="s">
        <v>1952</v>
      </c>
      <c r="AS344" s="14" t="s">
        <v>1953</v>
      </c>
      <c r="AU344" s="14">
        <v>1.0</v>
      </c>
    </row>
    <row r="345">
      <c r="A345" s="14">
        <v>381.0</v>
      </c>
      <c r="B345">
        <v>1.0</v>
      </c>
      <c r="C345">
        <v>1.0</v>
      </c>
      <c r="D345">
        <v>0.0</v>
      </c>
      <c r="E345">
        <v>0.0</v>
      </c>
      <c r="F345">
        <v>1.0</v>
      </c>
      <c r="G345">
        <v>0.0</v>
      </c>
      <c r="H345" s="14">
        <v>26635.0</v>
      </c>
      <c r="I345" s="14">
        <v>45.0</v>
      </c>
      <c r="J345" s="14">
        <v>8.0</v>
      </c>
      <c r="K345" s="14">
        <v>15.0</v>
      </c>
      <c r="L345" s="14">
        <v>12.0</v>
      </c>
      <c r="M345" s="14">
        <v>24.0</v>
      </c>
      <c r="N345" s="14" t="s">
        <v>405</v>
      </c>
      <c r="O345" s="14">
        <v>1.0</v>
      </c>
      <c r="T345" s="14">
        <v>1.0</v>
      </c>
      <c r="U345" t="s">
        <v>11</v>
      </c>
      <c r="V345" t="s">
        <v>173</v>
      </c>
      <c r="W345" t="s">
        <v>148</v>
      </c>
      <c r="X345" s="14">
        <v>20.0</v>
      </c>
      <c r="Y345" s="14" t="s">
        <v>1954</v>
      </c>
      <c r="Z345" s="14" t="s">
        <v>114</v>
      </c>
      <c r="AA345">
        <v>0.0</v>
      </c>
      <c r="AB345">
        <v>0.0</v>
      </c>
      <c r="AC345">
        <v>0.0</v>
      </c>
      <c r="AD345">
        <v>1.0</v>
      </c>
      <c r="AE345">
        <v>0.0</v>
      </c>
      <c r="AF345">
        <v>0.0</v>
      </c>
      <c r="AG345">
        <v>0.0</v>
      </c>
      <c r="AH345">
        <v>0.0</v>
      </c>
      <c r="AI345">
        <v>0.0</v>
      </c>
      <c r="AJ345">
        <v>0.0</v>
      </c>
      <c r="AK345" t="s">
        <v>97</v>
      </c>
      <c r="AL345">
        <v>4.0</v>
      </c>
      <c r="AM345">
        <v>6.0</v>
      </c>
      <c r="AN345" s="14">
        <v>12.0</v>
      </c>
      <c r="AO345" s="14" t="s">
        <v>1955</v>
      </c>
      <c r="AP345" t="s">
        <v>101</v>
      </c>
      <c r="AQ345" s="14">
        <v>10.0</v>
      </c>
      <c r="AR345" s="14" t="s">
        <v>1956</v>
      </c>
      <c r="AS345" s="14" t="s">
        <v>1957</v>
      </c>
      <c r="AT345" s="14" t="s">
        <v>1958</v>
      </c>
      <c r="AU345" s="14">
        <v>1.0</v>
      </c>
    </row>
    <row r="346">
      <c r="A346" s="14">
        <v>382.0</v>
      </c>
      <c r="B346">
        <v>1.0</v>
      </c>
      <c r="C346">
        <v>0.0</v>
      </c>
      <c r="D346">
        <v>0.0</v>
      </c>
      <c r="E346">
        <v>0.0</v>
      </c>
      <c r="F346">
        <v>0.0</v>
      </c>
      <c r="G346">
        <v>0.0</v>
      </c>
      <c r="H346" s="14">
        <v>33730.0</v>
      </c>
      <c r="I346" s="14">
        <v>26.0</v>
      </c>
      <c r="J346" s="14">
        <v>7.0</v>
      </c>
      <c r="K346" s="14">
        <v>2.0</v>
      </c>
      <c r="L346" s="14">
        <v>7.0</v>
      </c>
      <c r="M346" s="14">
        <v>2.0</v>
      </c>
      <c r="N346" s="14" t="s">
        <v>106</v>
      </c>
      <c r="O346" s="14">
        <v>0.0</v>
      </c>
      <c r="P346" s="14" t="s">
        <v>193</v>
      </c>
      <c r="R346" t="s">
        <v>193</v>
      </c>
      <c r="S346" t="s">
        <v>1959</v>
      </c>
      <c r="T346" s="14">
        <v>1.0</v>
      </c>
      <c r="U346" t="s">
        <v>315</v>
      </c>
      <c r="V346" t="s">
        <v>111</v>
      </c>
      <c r="W346" t="s">
        <v>148</v>
      </c>
      <c r="X346" s="14">
        <v>2.0</v>
      </c>
      <c r="Y346" s="14" t="s">
        <v>1960</v>
      </c>
      <c r="Z346" s="14" t="s">
        <v>78</v>
      </c>
      <c r="AA346">
        <v>0.0</v>
      </c>
      <c r="AB346">
        <v>0.0</v>
      </c>
      <c r="AC346">
        <v>0.0</v>
      </c>
      <c r="AD346">
        <v>0.0</v>
      </c>
      <c r="AE346">
        <v>0.0</v>
      </c>
      <c r="AF346">
        <v>1.0</v>
      </c>
      <c r="AG346">
        <v>0.0</v>
      </c>
      <c r="AH346">
        <v>0.0</v>
      </c>
      <c r="AI346">
        <v>0.0</v>
      </c>
      <c r="AJ346">
        <v>0.0</v>
      </c>
      <c r="AK346" t="s">
        <v>79</v>
      </c>
      <c r="AL346">
        <v>4.0</v>
      </c>
      <c r="AM346">
        <v>3.0</v>
      </c>
      <c r="AN346" s="14">
        <v>5.0</v>
      </c>
      <c r="AO346" s="14" t="s">
        <v>1961</v>
      </c>
      <c r="AP346" t="s">
        <v>292</v>
      </c>
      <c r="AQ346" s="14">
        <v>8.0</v>
      </c>
      <c r="AR346" s="14" t="s">
        <v>1962</v>
      </c>
      <c r="AS346" s="14" t="s">
        <v>1963</v>
      </c>
    </row>
    <row r="347">
      <c r="A347" s="14">
        <v>383.0</v>
      </c>
      <c r="B347">
        <v>1.0</v>
      </c>
      <c r="C347">
        <v>0.0</v>
      </c>
      <c r="D347">
        <v>0.0</v>
      </c>
      <c r="E347">
        <v>0.0</v>
      </c>
      <c r="F347">
        <v>1.0</v>
      </c>
      <c r="G347">
        <v>0.0</v>
      </c>
      <c r="H347" s="14">
        <v>31660.0</v>
      </c>
      <c r="I347" s="14">
        <v>32.0</v>
      </c>
      <c r="J347" s="14">
        <v>6.0</v>
      </c>
      <c r="K347" s="14">
        <v>80.0</v>
      </c>
      <c r="L347" s="14">
        <v>10.0</v>
      </c>
      <c r="M347" s="14">
        <v>3.0</v>
      </c>
      <c r="N347" s="14" t="s">
        <v>192</v>
      </c>
      <c r="O347" s="14">
        <v>1.0</v>
      </c>
      <c r="P347" s="14" t="s">
        <v>108</v>
      </c>
      <c r="R347" t="s">
        <v>108</v>
      </c>
      <c r="S347" t="s">
        <v>72</v>
      </c>
      <c r="T347" s="14">
        <v>1.0</v>
      </c>
      <c r="U347" t="s">
        <v>195</v>
      </c>
      <c r="V347" t="s">
        <v>147</v>
      </c>
      <c r="W347" t="s">
        <v>123</v>
      </c>
      <c r="X347" s="14">
        <v>10.0</v>
      </c>
      <c r="Y347" s="14" t="s">
        <v>1964</v>
      </c>
      <c r="Z347" s="14" t="s">
        <v>78</v>
      </c>
      <c r="AA347">
        <v>0.0</v>
      </c>
      <c r="AB347">
        <v>0.0</v>
      </c>
      <c r="AC347">
        <v>0.0</v>
      </c>
      <c r="AD347">
        <v>0.0</v>
      </c>
      <c r="AE347">
        <v>0.0</v>
      </c>
      <c r="AF347">
        <v>1.0</v>
      </c>
      <c r="AG347">
        <v>0.0</v>
      </c>
      <c r="AH347">
        <v>0.0</v>
      </c>
      <c r="AI347">
        <v>0.0</v>
      </c>
      <c r="AJ347">
        <v>0.0</v>
      </c>
      <c r="AK347" t="s">
        <v>79</v>
      </c>
      <c r="AL347">
        <v>18.0</v>
      </c>
      <c r="AM347">
        <v>4.0</v>
      </c>
      <c r="AN347" s="14">
        <v>20.0</v>
      </c>
      <c r="AO347" s="14" t="s">
        <v>1965</v>
      </c>
      <c r="AP347" t="s">
        <v>101</v>
      </c>
      <c r="AQ347" s="14">
        <v>10.0</v>
      </c>
      <c r="AR347" s="14" t="s">
        <v>102</v>
      </c>
      <c r="AS347" s="14" t="s">
        <v>1966</v>
      </c>
      <c r="AT347" s="14" t="s">
        <v>1967</v>
      </c>
    </row>
    <row r="348">
      <c r="A348" s="14">
        <v>384.0</v>
      </c>
      <c r="B348">
        <v>1.0</v>
      </c>
      <c r="C348">
        <v>0.0</v>
      </c>
      <c r="D348">
        <v>0.0</v>
      </c>
      <c r="E348">
        <v>0.0</v>
      </c>
      <c r="F348">
        <v>1.0</v>
      </c>
      <c r="G348">
        <v>0.0</v>
      </c>
      <c r="H348" s="14">
        <v>33340.0</v>
      </c>
      <c r="I348" s="14">
        <v>27.0</v>
      </c>
      <c r="J348" s="14">
        <v>7.0</v>
      </c>
      <c r="K348" s="14">
        <v>0.0</v>
      </c>
      <c r="L348" s="14">
        <v>8.0</v>
      </c>
      <c r="M348" s="14">
        <v>12.0</v>
      </c>
      <c r="N348" s="14" t="s">
        <v>128</v>
      </c>
      <c r="O348" s="14">
        <v>0.0</v>
      </c>
      <c r="P348" s="14" t="s">
        <v>71</v>
      </c>
      <c r="R348" t="s">
        <v>71</v>
      </c>
      <c r="S348" t="s">
        <v>90</v>
      </c>
      <c r="T348" s="14">
        <v>1.0</v>
      </c>
      <c r="U348" t="s">
        <v>315</v>
      </c>
      <c r="V348" t="s">
        <v>122</v>
      </c>
      <c r="W348" t="s">
        <v>228</v>
      </c>
      <c r="X348" s="14">
        <v>8.0</v>
      </c>
      <c r="Y348" s="14" t="s">
        <v>1968</v>
      </c>
      <c r="Z348" s="14" t="s">
        <v>78</v>
      </c>
      <c r="AA348">
        <v>0.0</v>
      </c>
      <c r="AB348">
        <v>0.0</v>
      </c>
      <c r="AC348">
        <v>0.0</v>
      </c>
      <c r="AD348">
        <v>0.0</v>
      </c>
      <c r="AE348">
        <v>0.0</v>
      </c>
      <c r="AF348">
        <v>1.0</v>
      </c>
      <c r="AG348">
        <v>0.0</v>
      </c>
      <c r="AH348">
        <v>0.0</v>
      </c>
      <c r="AI348">
        <v>0.0</v>
      </c>
      <c r="AJ348">
        <v>1.0</v>
      </c>
      <c r="AK348" t="s">
        <v>116</v>
      </c>
      <c r="AL348">
        <v>1.0</v>
      </c>
      <c r="AM348">
        <v>1.0</v>
      </c>
      <c r="AN348" s="14">
        <v>1.0</v>
      </c>
      <c r="AO348" s="14" t="s">
        <v>1969</v>
      </c>
      <c r="AP348" t="s">
        <v>101</v>
      </c>
      <c r="AQ348" s="14">
        <v>6.0</v>
      </c>
      <c r="AR348" s="14" t="s">
        <v>1970</v>
      </c>
      <c r="AU348" s="14">
        <v>0.0</v>
      </c>
    </row>
    <row r="349">
      <c r="A349" s="14">
        <v>385.0</v>
      </c>
      <c r="B349">
        <v>0.0</v>
      </c>
      <c r="C349">
        <v>1.0</v>
      </c>
      <c r="D349">
        <v>0.0</v>
      </c>
      <c r="E349">
        <v>0.0</v>
      </c>
      <c r="F349">
        <v>0.0</v>
      </c>
      <c r="G349">
        <v>0.0</v>
      </c>
      <c r="H349" s="14">
        <v>34721.0</v>
      </c>
      <c r="I349" s="14">
        <v>23.0</v>
      </c>
      <c r="J349" s="14">
        <v>7.0</v>
      </c>
      <c r="K349" s="14">
        <v>40.0</v>
      </c>
      <c r="L349" s="14">
        <v>7.0</v>
      </c>
      <c r="M349" s="14">
        <v>2.0</v>
      </c>
      <c r="N349" s="14" t="s">
        <v>128</v>
      </c>
      <c r="O349" s="14">
        <v>1.0</v>
      </c>
      <c r="T349" s="14">
        <v>1.0</v>
      </c>
      <c r="U349" t="s">
        <v>206</v>
      </c>
      <c r="V349" t="s">
        <v>111</v>
      </c>
      <c r="W349" t="s">
        <v>123</v>
      </c>
      <c r="X349" s="14">
        <v>1.0</v>
      </c>
      <c r="Y349" s="14" t="s">
        <v>1971</v>
      </c>
      <c r="Z349" s="14" t="s">
        <v>114</v>
      </c>
      <c r="AA349">
        <v>0.0</v>
      </c>
      <c r="AB349">
        <v>0.0</v>
      </c>
      <c r="AC349">
        <v>0.0</v>
      </c>
      <c r="AD349">
        <v>0.0</v>
      </c>
      <c r="AE349">
        <v>0.0</v>
      </c>
      <c r="AF349">
        <v>1.0</v>
      </c>
      <c r="AG349">
        <v>0.0</v>
      </c>
      <c r="AH349">
        <v>0.0</v>
      </c>
      <c r="AI349">
        <v>0.0</v>
      </c>
      <c r="AJ349">
        <v>0.0</v>
      </c>
      <c r="AK349" t="s">
        <v>79</v>
      </c>
      <c r="AL349">
        <v>5.0</v>
      </c>
      <c r="AM349">
        <v>3.0</v>
      </c>
      <c r="AN349" s="14">
        <v>9.0</v>
      </c>
      <c r="AO349" s="14" t="s">
        <v>1972</v>
      </c>
      <c r="AP349" t="s">
        <v>84</v>
      </c>
      <c r="AQ349" s="14">
        <v>8.0</v>
      </c>
      <c r="AR349" s="14" t="s">
        <v>1973</v>
      </c>
      <c r="AU349" s="14">
        <v>1.0</v>
      </c>
    </row>
    <row r="350" hidden="1">
      <c r="A350" s="14">
        <v>386.0</v>
      </c>
      <c r="B350">
        <v>0.0</v>
      </c>
      <c r="C350">
        <v>1.0</v>
      </c>
      <c r="D350">
        <v>0.0</v>
      </c>
      <c r="E350">
        <v>0.0</v>
      </c>
      <c r="F350">
        <v>0.0</v>
      </c>
      <c r="G350">
        <v>0.0</v>
      </c>
      <c r="H350" s="14">
        <v>42843.0</v>
      </c>
      <c r="I350" s="14">
        <v>1.0</v>
      </c>
      <c r="J350" s="14">
        <v>7.0</v>
      </c>
      <c r="K350" s="14">
        <v>40.0</v>
      </c>
      <c r="L350" s="14">
        <v>8.0</v>
      </c>
      <c r="M350" s="14">
        <v>3.0</v>
      </c>
      <c r="N350" s="14" t="s">
        <v>70</v>
      </c>
      <c r="O350" s="14">
        <v>1.0</v>
      </c>
      <c r="T350" s="14">
        <v>1.0</v>
      </c>
      <c r="U350" t="s">
        <v>315</v>
      </c>
      <c r="V350" t="s">
        <v>111</v>
      </c>
      <c r="W350" t="s">
        <v>457</v>
      </c>
      <c r="X350" s="14">
        <v>9.0</v>
      </c>
      <c r="Y350" s="14" t="s">
        <v>1974</v>
      </c>
      <c r="Z350" s="14" t="s">
        <v>78</v>
      </c>
      <c r="AA350">
        <v>0.0</v>
      </c>
      <c r="AB350">
        <v>0.0</v>
      </c>
      <c r="AC350">
        <v>0.0</v>
      </c>
      <c r="AD350">
        <v>0.0</v>
      </c>
      <c r="AE350">
        <v>0.0</v>
      </c>
      <c r="AF350">
        <v>1.0</v>
      </c>
      <c r="AG350">
        <v>0.0</v>
      </c>
      <c r="AH350">
        <v>0.0</v>
      </c>
      <c r="AI350">
        <v>0.0</v>
      </c>
      <c r="AJ350">
        <v>1.0</v>
      </c>
      <c r="AK350" t="s">
        <v>97</v>
      </c>
      <c r="AL350">
        <v>6.0</v>
      </c>
      <c r="AM350">
        <v>2.0</v>
      </c>
      <c r="AN350" s="14">
        <v>10.0</v>
      </c>
      <c r="AO350" s="14" t="s">
        <v>1975</v>
      </c>
      <c r="AP350" t="s">
        <v>101</v>
      </c>
      <c r="AQ350" s="14">
        <v>10.0</v>
      </c>
      <c r="AR350" s="14" t="s">
        <v>1976</v>
      </c>
      <c r="AS350" s="14" t="s">
        <v>1977</v>
      </c>
      <c r="AT350" s="14" t="s">
        <v>1978</v>
      </c>
      <c r="AU350" s="14">
        <v>1.0</v>
      </c>
    </row>
    <row r="351">
      <c r="A351" s="14">
        <v>387.0</v>
      </c>
      <c r="B351">
        <v>0.0</v>
      </c>
      <c r="C351">
        <v>1.0</v>
      </c>
      <c r="D351">
        <v>0.0</v>
      </c>
      <c r="E351">
        <v>0.0</v>
      </c>
      <c r="F351">
        <v>0.0</v>
      </c>
      <c r="G351">
        <v>0.0</v>
      </c>
      <c r="H351" s="14">
        <v>30581.0</v>
      </c>
      <c r="I351" s="14">
        <v>34.0</v>
      </c>
      <c r="J351" s="14">
        <v>7.0</v>
      </c>
      <c r="K351" s="14">
        <v>35.0</v>
      </c>
      <c r="L351" s="14">
        <v>6.0</v>
      </c>
      <c r="M351" s="14">
        <v>2.0</v>
      </c>
      <c r="N351" s="14" t="s">
        <v>291</v>
      </c>
      <c r="O351" s="14">
        <v>1.0</v>
      </c>
      <c r="T351" s="14">
        <v>1.0</v>
      </c>
      <c r="U351" t="s">
        <v>121</v>
      </c>
      <c r="V351" t="s">
        <v>122</v>
      </c>
      <c r="W351" t="s">
        <v>123</v>
      </c>
      <c r="X351" s="14">
        <v>12.0</v>
      </c>
      <c r="Y351" s="14" t="s">
        <v>101</v>
      </c>
      <c r="Z351" s="14" t="s">
        <v>78</v>
      </c>
      <c r="AA351">
        <v>0.0</v>
      </c>
      <c r="AB351">
        <v>0.0</v>
      </c>
      <c r="AC351">
        <v>0.0</v>
      </c>
      <c r="AD351">
        <v>0.0</v>
      </c>
      <c r="AE351">
        <v>0.0</v>
      </c>
      <c r="AF351">
        <v>1.0</v>
      </c>
      <c r="AG351">
        <v>0.0</v>
      </c>
      <c r="AH351">
        <v>0.0</v>
      </c>
      <c r="AI351">
        <v>0.0</v>
      </c>
      <c r="AJ351">
        <v>0.0</v>
      </c>
      <c r="AK351" t="s">
        <v>79</v>
      </c>
      <c r="AL351">
        <v>6.0</v>
      </c>
      <c r="AM351">
        <v>4.0</v>
      </c>
      <c r="AN351" s="14">
        <v>5.0</v>
      </c>
      <c r="AO351" s="14" t="s">
        <v>1979</v>
      </c>
      <c r="AP351" t="s">
        <v>292</v>
      </c>
      <c r="AQ351" s="14">
        <v>10.0</v>
      </c>
      <c r="AR351" s="14" t="s">
        <v>1980</v>
      </c>
      <c r="AU351" s="14">
        <v>1.0</v>
      </c>
    </row>
    <row r="352">
      <c r="A352" s="14">
        <v>388.0</v>
      </c>
      <c r="B352">
        <v>1.0</v>
      </c>
      <c r="C352">
        <v>1.0</v>
      </c>
      <c r="D352">
        <v>0.0</v>
      </c>
      <c r="E352">
        <v>0.0</v>
      </c>
      <c r="F352">
        <v>1.0</v>
      </c>
      <c r="G352">
        <v>0.0</v>
      </c>
      <c r="H352" s="14">
        <v>32562.0</v>
      </c>
      <c r="I352" s="14">
        <v>29.0</v>
      </c>
      <c r="J352" s="14">
        <v>6.0</v>
      </c>
      <c r="K352" s="14">
        <v>140.0</v>
      </c>
      <c r="L352" s="14">
        <v>5.0</v>
      </c>
      <c r="M352" s="14">
        <v>4.0</v>
      </c>
      <c r="N352" s="14" t="s">
        <v>87</v>
      </c>
      <c r="O352" s="14">
        <v>1.0</v>
      </c>
      <c r="T352" s="14">
        <v>1.0</v>
      </c>
      <c r="U352" t="s">
        <v>315</v>
      </c>
      <c r="V352" t="s">
        <v>111</v>
      </c>
      <c r="W352" t="s">
        <v>1410</v>
      </c>
      <c r="X352" s="14">
        <v>3.0</v>
      </c>
      <c r="Y352" s="14" t="s">
        <v>1981</v>
      </c>
      <c r="Z352" s="14" t="s">
        <v>78</v>
      </c>
      <c r="AA352">
        <v>0.0</v>
      </c>
      <c r="AB352">
        <v>0.0</v>
      </c>
      <c r="AC352">
        <v>0.0</v>
      </c>
      <c r="AD352">
        <v>0.0</v>
      </c>
      <c r="AE352">
        <v>1.0</v>
      </c>
      <c r="AF352">
        <v>1.0</v>
      </c>
      <c r="AG352">
        <v>0.0</v>
      </c>
      <c r="AH352">
        <v>0.0</v>
      </c>
      <c r="AI352">
        <v>0.0</v>
      </c>
      <c r="AJ352">
        <v>0.0</v>
      </c>
      <c r="AK352" t="s">
        <v>97</v>
      </c>
      <c r="AL352">
        <v>5.0</v>
      </c>
      <c r="AM352">
        <v>5.0</v>
      </c>
      <c r="AN352" s="14">
        <v>10.0</v>
      </c>
      <c r="AO352" s="14" t="s">
        <v>1982</v>
      </c>
      <c r="AP352" t="s">
        <v>101</v>
      </c>
      <c r="AQ352" s="14">
        <v>7.0</v>
      </c>
      <c r="AR352" s="14" t="s">
        <v>1983</v>
      </c>
      <c r="AU352" s="14">
        <v>1.0</v>
      </c>
    </row>
    <row r="353">
      <c r="A353" s="14">
        <v>389.0</v>
      </c>
      <c r="B353">
        <v>0.0</v>
      </c>
      <c r="C353">
        <v>1.0</v>
      </c>
      <c r="D353">
        <v>0.0</v>
      </c>
      <c r="E353">
        <v>0.0</v>
      </c>
      <c r="F353">
        <v>0.0</v>
      </c>
      <c r="G353">
        <v>0.0</v>
      </c>
      <c r="H353" s="14">
        <v>34100.0</v>
      </c>
      <c r="I353" s="14">
        <v>25.0</v>
      </c>
      <c r="J353" s="14">
        <v>7.0</v>
      </c>
      <c r="K353" s="14">
        <v>120.0</v>
      </c>
      <c r="L353" s="14">
        <v>8.0</v>
      </c>
      <c r="M353" s="14">
        <v>3.0</v>
      </c>
      <c r="N353" s="14" t="s">
        <v>327</v>
      </c>
      <c r="O353" s="14">
        <v>0.0</v>
      </c>
      <c r="P353" s="14" t="s">
        <v>193</v>
      </c>
      <c r="R353" t="s">
        <v>193</v>
      </c>
      <c r="S353" t="s">
        <v>130</v>
      </c>
      <c r="T353" s="14">
        <v>1.0</v>
      </c>
      <c r="U353" t="s">
        <v>315</v>
      </c>
      <c r="V353" t="s">
        <v>111</v>
      </c>
      <c r="W353" t="s">
        <v>123</v>
      </c>
      <c r="X353" s="14">
        <v>2.0</v>
      </c>
      <c r="Y353" s="14" t="s">
        <v>1984</v>
      </c>
      <c r="Z353" s="14" t="s">
        <v>464</v>
      </c>
      <c r="AA353">
        <v>0.0</v>
      </c>
      <c r="AB353">
        <v>0.0</v>
      </c>
      <c r="AC353">
        <v>0.0</v>
      </c>
      <c r="AD353">
        <v>1.0</v>
      </c>
      <c r="AE353">
        <v>0.0</v>
      </c>
      <c r="AF353">
        <v>0.0</v>
      </c>
      <c r="AG353">
        <v>0.0</v>
      </c>
      <c r="AH353">
        <v>0.0</v>
      </c>
      <c r="AI353">
        <v>0.0</v>
      </c>
      <c r="AJ353">
        <v>0.0</v>
      </c>
      <c r="AK353" t="s">
        <v>97</v>
      </c>
      <c r="AL353">
        <v>6.0</v>
      </c>
      <c r="AM353">
        <v>5.0</v>
      </c>
      <c r="AN353" s="14">
        <v>3.0</v>
      </c>
      <c r="AO353" s="14" t="s">
        <v>1985</v>
      </c>
      <c r="AP353" t="s">
        <v>1986</v>
      </c>
      <c r="AQ353" s="14">
        <v>9.0</v>
      </c>
      <c r="AR353" s="14" t="s">
        <v>1987</v>
      </c>
      <c r="AS353" s="14" t="s">
        <v>1988</v>
      </c>
      <c r="AT353" s="14" t="s">
        <v>1989</v>
      </c>
      <c r="AU353" s="14">
        <v>1.0</v>
      </c>
    </row>
    <row r="354">
      <c r="A354" s="14">
        <v>390.0</v>
      </c>
      <c r="B354">
        <v>1.0</v>
      </c>
      <c r="C354">
        <v>1.0</v>
      </c>
      <c r="D354">
        <v>0.0</v>
      </c>
      <c r="E354">
        <v>0.0</v>
      </c>
      <c r="F354">
        <v>1.0</v>
      </c>
      <c r="G354">
        <v>0.0</v>
      </c>
      <c r="H354" s="14">
        <v>28381.0</v>
      </c>
      <c r="I354" s="14">
        <v>40.0</v>
      </c>
      <c r="J354" s="14">
        <v>7.0</v>
      </c>
      <c r="K354" s="14">
        <v>50.0</v>
      </c>
      <c r="L354" s="14">
        <v>10.0</v>
      </c>
      <c r="M354" s="14">
        <v>6.0</v>
      </c>
      <c r="N354" s="14" t="s">
        <v>192</v>
      </c>
      <c r="O354" s="14">
        <v>1.0</v>
      </c>
      <c r="T354" s="14">
        <v>1.0</v>
      </c>
      <c r="U354" t="s">
        <v>315</v>
      </c>
      <c r="V354" t="s">
        <v>485</v>
      </c>
      <c r="W354" t="s">
        <v>322</v>
      </c>
      <c r="X354" s="14">
        <v>11.0</v>
      </c>
      <c r="Y354" s="14" t="s">
        <v>1990</v>
      </c>
      <c r="Z354" s="14" t="s">
        <v>96</v>
      </c>
      <c r="AA354">
        <v>0.0</v>
      </c>
      <c r="AB354">
        <v>0.0</v>
      </c>
      <c r="AC354">
        <v>0.0</v>
      </c>
      <c r="AD354">
        <v>0.0</v>
      </c>
      <c r="AE354">
        <v>1.0</v>
      </c>
      <c r="AF354">
        <v>0.0</v>
      </c>
      <c r="AG354">
        <v>0.0</v>
      </c>
      <c r="AH354">
        <v>0.0</v>
      </c>
      <c r="AI354">
        <v>0.0</v>
      </c>
      <c r="AJ354">
        <v>0.0</v>
      </c>
      <c r="AK354" t="s">
        <v>97</v>
      </c>
      <c r="AL354">
        <v>4.0</v>
      </c>
      <c r="AM354">
        <v>1.0</v>
      </c>
      <c r="AN354" s="14">
        <v>40.0</v>
      </c>
      <c r="AO354" s="14" t="s">
        <v>1991</v>
      </c>
      <c r="AP354" t="s">
        <v>101</v>
      </c>
      <c r="AQ354" s="14">
        <v>7.0</v>
      </c>
      <c r="AR354" s="14" t="s">
        <v>1992</v>
      </c>
      <c r="AU354" s="14">
        <v>0.0</v>
      </c>
    </row>
    <row r="355">
      <c r="A355" s="14">
        <v>391.0</v>
      </c>
      <c r="B355">
        <v>0.0</v>
      </c>
      <c r="C355">
        <v>0.0</v>
      </c>
      <c r="D355">
        <v>0.0</v>
      </c>
      <c r="E355">
        <v>1.0</v>
      </c>
      <c r="F355">
        <v>0.0</v>
      </c>
      <c r="G355">
        <v>0.0</v>
      </c>
      <c r="H355" s="14">
        <v>29632.0</v>
      </c>
      <c r="I355" s="14">
        <v>37.0</v>
      </c>
      <c r="J355" s="14">
        <v>8.0</v>
      </c>
      <c r="K355" s="14">
        <v>60.0</v>
      </c>
      <c r="L355" s="14">
        <v>10.0</v>
      </c>
      <c r="M355" s="14">
        <v>5.0</v>
      </c>
      <c r="N355" s="14" t="s">
        <v>106</v>
      </c>
      <c r="O355" s="14">
        <v>0.0</v>
      </c>
      <c r="P355" s="14" t="s">
        <v>89</v>
      </c>
      <c r="R355" t="s">
        <v>89</v>
      </c>
      <c r="S355" t="s">
        <v>135</v>
      </c>
      <c r="T355" s="14">
        <v>1.0</v>
      </c>
      <c r="U355" t="s">
        <v>315</v>
      </c>
      <c r="V355" t="s">
        <v>147</v>
      </c>
      <c r="W355" t="s">
        <v>399</v>
      </c>
      <c r="X355" s="14">
        <v>1.0</v>
      </c>
      <c r="Y355" s="14" t="s">
        <v>1993</v>
      </c>
      <c r="Z355" s="14" t="s">
        <v>1229</v>
      </c>
      <c r="AA355">
        <v>0.0</v>
      </c>
      <c r="AB355">
        <v>0.0</v>
      </c>
      <c r="AC355">
        <v>0.0</v>
      </c>
      <c r="AD355">
        <v>0.0</v>
      </c>
      <c r="AE355">
        <v>0.0</v>
      </c>
      <c r="AF355">
        <v>1.0</v>
      </c>
      <c r="AG355">
        <v>0.0</v>
      </c>
      <c r="AH355">
        <v>0.0</v>
      </c>
      <c r="AI355">
        <v>0.0</v>
      </c>
      <c r="AJ355">
        <v>0.0</v>
      </c>
      <c r="AK355" t="s">
        <v>97</v>
      </c>
      <c r="AL355">
        <v>5.0</v>
      </c>
      <c r="AM355">
        <v>3.0</v>
      </c>
      <c r="AN355" s="14">
        <v>14.0</v>
      </c>
      <c r="AO355" s="14" t="s">
        <v>1994</v>
      </c>
      <c r="AP355" t="s">
        <v>101</v>
      </c>
      <c r="AQ355" s="14">
        <v>7.0</v>
      </c>
      <c r="AR355" s="14" t="s">
        <v>1995</v>
      </c>
      <c r="AS355" s="14" t="s">
        <v>1996</v>
      </c>
      <c r="AT355" s="14" t="s">
        <v>1997</v>
      </c>
      <c r="AU355" s="14">
        <v>1.0</v>
      </c>
    </row>
    <row r="356">
      <c r="A356" s="14">
        <v>392.0</v>
      </c>
      <c r="B356">
        <v>0.0</v>
      </c>
      <c r="C356">
        <v>0.0</v>
      </c>
      <c r="D356">
        <v>0.0</v>
      </c>
      <c r="E356">
        <v>0.0</v>
      </c>
      <c r="F356">
        <v>1.0</v>
      </c>
      <c r="G356">
        <v>0.0</v>
      </c>
      <c r="H356" s="14">
        <v>27272.0</v>
      </c>
      <c r="I356" s="14">
        <v>44.0</v>
      </c>
      <c r="J356" s="14">
        <v>7.0</v>
      </c>
      <c r="K356" s="14">
        <v>30.0</v>
      </c>
      <c r="L356" s="14">
        <v>10.0</v>
      </c>
      <c r="M356" s="14">
        <v>4.0</v>
      </c>
      <c r="N356" s="14" t="s">
        <v>134</v>
      </c>
      <c r="O356" s="14">
        <v>1.0</v>
      </c>
      <c r="T356" s="14">
        <v>1.0</v>
      </c>
      <c r="U356" t="s">
        <v>213</v>
      </c>
      <c r="V356" t="s">
        <v>75</v>
      </c>
      <c r="W356" t="s">
        <v>457</v>
      </c>
      <c r="X356" s="14">
        <v>10.0</v>
      </c>
      <c r="Y356" s="14" t="s">
        <v>1998</v>
      </c>
      <c r="Z356" s="14" t="s">
        <v>78</v>
      </c>
      <c r="AA356">
        <v>1.0</v>
      </c>
      <c r="AB356">
        <v>0.0</v>
      </c>
      <c r="AC356">
        <v>0.0</v>
      </c>
      <c r="AD356">
        <v>0.0</v>
      </c>
      <c r="AE356">
        <v>0.0</v>
      </c>
      <c r="AF356">
        <v>0.0</v>
      </c>
      <c r="AG356">
        <v>0.0</v>
      </c>
      <c r="AH356">
        <v>0.0</v>
      </c>
      <c r="AI356">
        <v>0.0</v>
      </c>
      <c r="AJ356">
        <v>1.0</v>
      </c>
      <c r="AK356" t="s">
        <v>237</v>
      </c>
      <c r="AL356">
        <v>10.0</v>
      </c>
      <c r="AM356">
        <v>6.0</v>
      </c>
      <c r="AN356" s="14">
        <v>40.0</v>
      </c>
      <c r="AO356" s="14" t="s">
        <v>1999</v>
      </c>
      <c r="AP356" t="s">
        <v>84</v>
      </c>
      <c r="AQ356" s="14">
        <v>10.0</v>
      </c>
      <c r="AR356" s="14" t="s">
        <v>2000</v>
      </c>
      <c r="AS356" s="14" t="s">
        <v>2001</v>
      </c>
      <c r="AT356" s="14" t="s">
        <v>2002</v>
      </c>
      <c r="AU356" s="14">
        <v>1.0</v>
      </c>
    </row>
    <row r="357">
      <c r="A357" s="14">
        <v>393.0</v>
      </c>
      <c r="B357">
        <v>0.0</v>
      </c>
      <c r="C357">
        <v>0.0</v>
      </c>
      <c r="D357">
        <v>1.0</v>
      </c>
      <c r="E357">
        <v>0.0</v>
      </c>
      <c r="F357">
        <v>1.0</v>
      </c>
      <c r="G357">
        <v>0.0</v>
      </c>
      <c r="H357" s="14">
        <v>31097.0</v>
      </c>
      <c r="I357" s="14">
        <v>33.0</v>
      </c>
      <c r="J357" s="14">
        <v>8.0</v>
      </c>
      <c r="K357" s="14">
        <v>40.0</v>
      </c>
      <c r="L357" s="14">
        <v>12.0</v>
      </c>
      <c r="M357" s="14">
        <v>75.0</v>
      </c>
      <c r="N357" s="14" t="s">
        <v>405</v>
      </c>
      <c r="O357" s="14">
        <v>1.0</v>
      </c>
      <c r="T357" s="14">
        <v>1.0</v>
      </c>
      <c r="U357" t="s">
        <v>224</v>
      </c>
      <c r="V357" t="s">
        <v>111</v>
      </c>
      <c r="W357" t="s">
        <v>228</v>
      </c>
      <c r="X357" s="14">
        <v>2.0</v>
      </c>
      <c r="Y357" s="14" t="s">
        <v>2003</v>
      </c>
      <c r="Z357" s="14" t="s">
        <v>114</v>
      </c>
      <c r="AA357">
        <v>0.0</v>
      </c>
      <c r="AB357">
        <v>0.0</v>
      </c>
      <c r="AC357">
        <v>0.0</v>
      </c>
      <c r="AD357">
        <v>1.0</v>
      </c>
      <c r="AE357">
        <v>0.0</v>
      </c>
      <c r="AF357">
        <v>0.0</v>
      </c>
      <c r="AG357">
        <v>0.0</v>
      </c>
      <c r="AH357">
        <v>0.0</v>
      </c>
      <c r="AI357">
        <v>0.0</v>
      </c>
      <c r="AJ357">
        <v>0.0</v>
      </c>
      <c r="AK357" t="s">
        <v>2004</v>
      </c>
      <c r="AL357">
        <v>4.0</v>
      </c>
      <c r="AM357">
        <v>12.0</v>
      </c>
      <c r="AN357" s="14">
        <v>12.0</v>
      </c>
      <c r="AO357" s="14" t="s">
        <v>2005</v>
      </c>
      <c r="AP357" t="s">
        <v>2006</v>
      </c>
      <c r="AQ357" s="14">
        <v>7.0</v>
      </c>
      <c r="AR357" s="14" t="s">
        <v>2007</v>
      </c>
      <c r="AS357" s="14" t="s">
        <v>2008</v>
      </c>
      <c r="AU357" s="14">
        <v>1.0</v>
      </c>
    </row>
    <row r="358">
      <c r="A358" s="14">
        <v>394.0</v>
      </c>
      <c r="B358">
        <v>0.0</v>
      </c>
      <c r="C358">
        <v>0.0</v>
      </c>
      <c r="D358">
        <v>0.0</v>
      </c>
      <c r="E358">
        <v>0.0</v>
      </c>
      <c r="F358">
        <v>1.0</v>
      </c>
      <c r="G358">
        <v>0.0</v>
      </c>
      <c r="H358" s="14">
        <v>27924.0</v>
      </c>
      <c r="I358" s="14">
        <v>42.0</v>
      </c>
      <c r="J358" s="14">
        <v>8.0</v>
      </c>
      <c r="K358" s="14">
        <v>0.0</v>
      </c>
      <c r="L358" s="14">
        <v>2.0</v>
      </c>
      <c r="M358" s="14">
        <v>0.0</v>
      </c>
      <c r="N358" s="14" t="s">
        <v>327</v>
      </c>
      <c r="O358" s="14">
        <v>1.0</v>
      </c>
      <c r="T358" s="14">
        <v>1.0</v>
      </c>
      <c r="U358" t="s">
        <v>524</v>
      </c>
      <c r="V358" t="s">
        <v>111</v>
      </c>
      <c r="W358" t="s">
        <v>123</v>
      </c>
      <c r="X358" s="14">
        <v>20.0</v>
      </c>
      <c r="Y358" s="14" t="s">
        <v>2009</v>
      </c>
      <c r="Z358" s="14" t="s">
        <v>114</v>
      </c>
      <c r="AA358">
        <v>0.0</v>
      </c>
      <c r="AB358">
        <v>0.0</v>
      </c>
      <c r="AC358">
        <v>0.0</v>
      </c>
      <c r="AD358">
        <v>1.0</v>
      </c>
      <c r="AE358">
        <v>0.0</v>
      </c>
      <c r="AF358">
        <v>0.0</v>
      </c>
      <c r="AG358">
        <v>0.0</v>
      </c>
      <c r="AH358">
        <v>0.0</v>
      </c>
      <c r="AI358">
        <v>0.0</v>
      </c>
      <c r="AJ358">
        <v>0.0</v>
      </c>
      <c r="AK358" t="s">
        <v>97</v>
      </c>
      <c r="AL358">
        <v>2.0</v>
      </c>
      <c r="AM358">
        <v>2.0</v>
      </c>
      <c r="AN358" s="14">
        <v>80.0</v>
      </c>
      <c r="AO358" s="14" t="s">
        <v>2010</v>
      </c>
      <c r="AP358" t="s">
        <v>2011</v>
      </c>
      <c r="AQ358" s="14">
        <v>10.0</v>
      </c>
      <c r="AR358" s="14" t="s">
        <v>1685</v>
      </c>
      <c r="AS358" s="14" t="s">
        <v>1487</v>
      </c>
      <c r="AT358" s="14" t="s">
        <v>2012</v>
      </c>
      <c r="AU358" s="14">
        <v>1.0</v>
      </c>
    </row>
    <row r="359">
      <c r="A359" s="14">
        <v>395.0</v>
      </c>
      <c r="B359">
        <v>1.0</v>
      </c>
      <c r="C359">
        <v>1.0</v>
      </c>
      <c r="D359">
        <v>0.0</v>
      </c>
      <c r="E359">
        <v>1.0</v>
      </c>
      <c r="F359">
        <v>1.0</v>
      </c>
      <c r="G359">
        <v>0.0</v>
      </c>
      <c r="H359" s="14">
        <v>28110.0</v>
      </c>
      <c r="I359" s="14">
        <v>41.0</v>
      </c>
      <c r="J359" s="14">
        <v>7.0</v>
      </c>
      <c r="K359" s="14">
        <v>3.0</v>
      </c>
      <c r="L359" s="14">
        <v>15.0</v>
      </c>
      <c r="M359" s="14">
        <v>7.0</v>
      </c>
      <c r="N359" s="14" t="s">
        <v>106</v>
      </c>
      <c r="O359" s="14">
        <v>0.0</v>
      </c>
      <c r="P359" s="14" t="s">
        <v>129</v>
      </c>
      <c r="R359" t="s">
        <v>129</v>
      </c>
      <c r="S359" t="s">
        <v>2013</v>
      </c>
      <c r="T359" s="14">
        <v>1.0</v>
      </c>
      <c r="U359" t="s">
        <v>524</v>
      </c>
      <c r="V359" t="s">
        <v>75</v>
      </c>
      <c r="W359" t="s">
        <v>457</v>
      </c>
      <c r="X359" s="14">
        <v>20.0</v>
      </c>
      <c r="Y359" s="14" t="s">
        <v>2014</v>
      </c>
      <c r="Z359" s="14" t="s">
        <v>78</v>
      </c>
      <c r="AA359">
        <v>0.0</v>
      </c>
      <c r="AB359">
        <v>0.0</v>
      </c>
      <c r="AC359">
        <v>0.0</v>
      </c>
      <c r="AD359">
        <v>0.0</v>
      </c>
      <c r="AE359">
        <v>0.0</v>
      </c>
      <c r="AF359">
        <v>1.0</v>
      </c>
      <c r="AG359">
        <v>0.0</v>
      </c>
      <c r="AH359">
        <v>0.0</v>
      </c>
      <c r="AI359">
        <v>0.0</v>
      </c>
      <c r="AJ359">
        <v>0.0</v>
      </c>
      <c r="AK359" t="s">
        <v>79</v>
      </c>
      <c r="AL359">
        <v>5.0</v>
      </c>
      <c r="AM359">
        <v>7.0</v>
      </c>
      <c r="AN359" s="14">
        <v>16.0</v>
      </c>
      <c r="AO359" s="14" t="s">
        <v>2015</v>
      </c>
      <c r="AP359" t="s">
        <v>101</v>
      </c>
      <c r="AQ359" s="14">
        <v>10.0</v>
      </c>
      <c r="AR359" s="14" t="s">
        <v>2016</v>
      </c>
      <c r="AS359" s="14" t="s">
        <v>2017</v>
      </c>
      <c r="AT359" s="14" t="s">
        <v>2018</v>
      </c>
    </row>
    <row r="360">
      <c r="A360" s="14">
        <v>396.0</v>
      </c>
      <c r="B360">
        <v>1.0</v>
      </c>
      <c r="C360">
        <v>0.0</v>
      </c>
      <c r="D360">
        <v>0.0</v>
      </c>
      <c r="E360">
        <v>1.0</v>
      </c>
      <c r="F360">
        <v>1.0</v>
      </c>
      <c r="G360">
        <v>0.0</v>
      </c>
      <c r="H360" s="14">
        <v>28531.0</v>
      </c>
      <c r="I360" s="14">
        <v>40.0</v>
      </c>
      <c r="J360" s="14">
        <v>7.0</v>
      </c>
      <c r="K360" s="14">
        <v>0.0</v>
      </c>
      <c r="L360" s="14">
        <v>8.0</v>
      </c>
      <c r="M360" s="14">
        <v>10.0</v>
      </c>
      <c r="N360" s="14" t="s">
        <v>70</v>
      </c>
      <c r="O360" s="14">
        <v>1.0</v>
      </c>
      <c r="T360" s="14">
        <v>1.0</v>
      </c>
      <c r="U360" t="s">
        <v>195</v>
      </c>
      <c r="V360" t="s">
        <v>122</v>
      </c>
      <c r="W360" t="s">
        <v>412</v>
      </c>
      <c r="X360" s="14">
        <v>15.0</v>
      </c>
      <c r="Y360" s="14" t="s">
        <v>2019</v>
      </c>
      <c r="Z360" s="14" t="s">
        <v>114</v>
      </c>
      <c r="AA360">
        <v>0.0</v>
      </c>
      <c r="AB360">
        <v>0.0</v>
      </c>
      <c r="AC360">
        <v>0.0</v>
      </c>
      <c r="AD360">
        <v>0.0</v>
      </c>
      <c r="AE360">
        <v>0.0</v>
      </c>
      <c r="AF360">
        <v>1.0</v>
      </c>
      <c r="AG360">
        <v>0.0</v>
      </c>
      <c r="AH360">
        <v>0.0</v>
      </c>
      <c r="AI360">
        <v>0.0</v>
      </c>
      <c r="AJ360">
        <v>0.0</v>
      </c>
      <c r="AK360" t="s">
        <v>97</v>
      </c>
      <c r="AL360">
        <v>6.0</v>
      </c>
      <c r="AM360">
        <v>6.0</v>
      </c>
      <c r="AN360" s="14">
        <v>8.0</v>
      </c>
      <c r="AO360" s="14" t="s">
        <v>2020</v>
      </c>
      <c r="AP360" t="s">
        <v>101</v>
      </c>
      <c r="AQ360" s="14">
        <v>10.0</v>
      </c>
      <c r="AR360" s="14" t="s">
        <v>2021</v>
      </c>
      <c r="AU360" s="14">
        <v>1.0</v>
      </c>
    </row>
    <row r="361">
      <c r="A361" s="14">
        <v>397.0</v>
      </c>
      <c r="B361">
        <v>0.0</v>
      </c>
      <c r="C361">
        <v>1.0</v>
      </c>
      <c r="D361">
        <v>0.0</v>
      </c>
      <c r="E361">
        <v>0.0</v>
      </c>
      <c r="F361">
        <v>0.0</v>
      </c>
      <c r="G361">
        <v>0.0</v>
      </c>
      <c r="H361" s="14">
        <v>31647.0</v>
      </c>
      <c r="I361" s="14">
        <v>32.0</v>
      </c>
      <c r="J361" s="14">
        <v>8.0</v>
      </c>
      <c r="K361" s="14">
        <v>20.0</v>
      </c>
      <c r="L361" s="14">
        <v>6.0</v>
      </c>
      <c r="M361" s="14">
        <v>0.0</v>
      </c>
      <c r="N361" s="14" t="s">
        <v>70</v>
      </c>
      <c r="O361" s="14">
        <v>0.0</v>
      </c>
      <c r="P361" s="14" t="s">
        <v>108</v>
      </c>
      <c r="R361" t="s">
        <v>108</v>
      </c>
      <c r="S361" t="s">
        <v>135</v>
      </c>
      <c r="T361" s="14">
        <v>1.0</v>
      </c>
      <c r="U361" t="s">
        <v>315</v>
      </c>
      <c r="V361" t="s">
        <v>111</v>
      </c>
      <c r="W361" t="s">
        <v>123</v>
      </c>
      <c r="X361" s="14">
        <v>8.0</v>
      </c>
      <c r="Y361" s="14" t="s">
        <v>292</v>
      </c>
      <c r="Z361" s="14" t="s">
        <v>78</v>
      </c>
      <c r="AA361">
        <v>0.0</v>
      </c>
      <c r="AB361">
        <v>0.0</v>
      </c>
      <c r="AC361">
        <v>0.0</v>
      </c>
      <c r="AD361">
        <v>0.0</v>
      </c>
      <c r="AE361">
        <v>1.0</v>
      </c>
      <c r="AF361">
        <v>0.0</v>
      </c>
      <c r="AG361">
        <v>0.0</v>
      </c>
      <c r="AH361">
        <v>0.0</v>
      </c>
      <c r="AI361">
        <v>0.0</v>
      </c>
      <c r="AJ361">
        <v>0.0</v>
      </c>
      <c r="AK361" t="s">
        <v>79</v>
      </c>
      <c r="AL361">
        <v>2.0</v>
      </c>
      <c r="AM361">
        <v>2.0</v>
      </c>
      <c r="AN361" s="14">
        <v>3.0</v>
      </c>
      <c r="AO361" s="14" t="s">
        <v>2022</v>
      </c>
      <c r="AP361" t="s">
        <v>292</v>
      </c>
      <c r="AQ361" s="14">
        <v>6.0</v>
      </c>
      <c r="AR361" s="14" t="s">
        <v>2023</v>
      </c>
      <c r="AU361" s="14">
        <v>1.0</v>
      </c>
    </row>
    <row r="362">
      <c r="A362" s="14">
        <v>398.0</v>
      </c>
      <c r="B362">
        <v>1.0</v>
      </c>
      <c r="C362">
        <v>0.0</v>
      </c>
      <c r="D362">
        <v>0.0</v>
      </c>
      <c r="E362">
        <v>0.0</v>
      </c>
      <c r="F362">
        <v>1.0</v>
      </c>
      <c r="G362">
        <v>0.0</v>
      </c>
      <c r="H362" s="14">
        <v>22802.0</v>
      </c>
      <c r="I362" s="14">
        <v>56.0</v>
      </c>
      <c r="J362" s="14">
        <v>7.0</v>
      </c>
      <c r="K362" s="14">
        <v>90.0</v>
      </c>
      <c r="L362" s="14">
        <v>13.0</v>
      </c>
      <c r="M362" s="14">
        <v>20.0</v>
      </c>
      <c r="N362" s="14" t="s">
        <v>327</v>
      </c>
      <c r="O362" s="14">
        <v>1.0</v>
      </c>
      <c r="P362" s="14" t="s">
        <v>89</v>
      </c>
      <c r="R362" t="s">
        <v>89</v>
      </c>
      <c r="S362" t="s">
        <v>130</v>
      </c>
      <c r="T362" s="14">
        <v>1.0</v>
      </c>
      <c r="U362" t="s">
        <v>315</v>
      </c>
      <c r="V362" t="s">
        <v>75</v>
      </c>
      <c r="W362" t="s">
        <v>123</v>
      </c>
      <c r="X362" s="14">
        <v>20.0</v>
      </c>
      <c r="Y362" s="14" t="s">
        <v>2024</v>
      </c>
      <c r="Z362" s="14" t="s">
        <v>114</v>
      </c>
      <c r="AA362">
        <v>0.0</v>
      </c>
      <c r="AB362">
        <v>0.0</v>
      </c>
      <c r="AC362">
        <v>0.0</v>
      </c>
      <c r="AD362">
        <v>0.0</v>
      </c>
      <c r="AE362">
        <v>1.0</v>
      </c>
      <c r="AF362">
        <v>1.0</v>
      </c>
      <c r="AG362">
        <v>0.0</v>
      </c>
      <c r="AH362">
        <v>0.0</v>
      </c>
      <c r="AI362">
        <v>0.0</v>
      </c>
      <c r="AJ362">
        <v>1.0</v>
      </c>
      <c r="AK362" t="s">
        <v>116</v>
      </c>
      <c r="AL362">
        <v>6.0</v>
      </c>
      <c r="AM362">
        <v>3.0</v>
      </c>
      <c r="AN362" s="14">
        <v>12.0</v>
      </c>
      <c r="AO362" s="14" t="s">
        <v>2025</v>
      </c>
      <c r="AP362" t="s">
        <v>101</v>
      </c>
      <c r="AQ362" s="14">
        <v>10.0</v>
      </c>
      <c r="AR362" s="14" t="s">
        <v>2026</v>
      </c>
      <c r="AS362" s="14" t="s">
        <v>2027</v>
      </c>
      <c r="AT362" s="14" t="s">
        <v>2028</v>
      </c>
    </row>
    <row r="363" hidden="1">
      <c r="A363" s="14">
        <v>400.0</v>
      </c>
      <c r="B363">
        <v>1.0</v>
      </c>
      <c r="C363">
        <v>1.0</v>
      </c>
      <c r="D363">
        <v>0.0</v>
      </c>
      <c r="E363">
        <v>0.0</v>
      </c>
      <c r="F363">
        <v>1.0</v>
      </c>
      <c r="G363">
        <v>0.0</v>
      </c>
      <c r="H363" s="14">
        <v>42940.0</v>
      </c>
      <c r="I363" s="14">
        <v>1.0</v>
      </c>
      <c r="J363" s="14">
        <v>7.0</v>
      </c>
      <c r="K363" s="14">
        <v>30.0</v>
      </c>
      <c r="L363" s="14">
        <v>12.0</v>
      </c>
      <c r="M363" s="14">
        <v>25.0</v>
      </c>
      <c r="N363" s="14" t="s">
        <v>405</v>
      </c>
      <c r="O363" s="14">
        <v>0.0</v>
      </c>
      <c r="P363" s="14" t="s">
        <v>491</v>
      </c>
      <c r="R363" t="s">
        <v>491</v>
      </c>
      <c r="S363" t="s">
        <v>135</v>
      </c>
      <c r="T363" s="14">
        <v>1.0</v>
      </c>
      <c r="U363" t="s">
        <v>577</v>
      </c>
      <c r="V363" t="s">
        <v>75</v>
      </c>
      <c r="W363" t="s">
        <v>407</v>
      </c>
      <c r="X363" s="14">
        <v>6.0</v>
      </c>
      <c r="Y363" s="14" t="s">
        <v>2032</v>
      </c>
      <c r="Z363" s="14" t="s">
        <v>114</v>
      </c>
      <c r="AA363">
        <v>0.0</v>
      </c>
      <c r="AB363">
        <v>0.0</v>
      </c>
      <c r="AC363">
        <v>1.0</v>
      </c>
      <c r="AD363">
        <v>0.0</v>
      </c>
      <c r="AE363">
        <v>0.0</v>
      </c>
      <c r="AF363">
        <v>0.0</v>
      </c>
      <c r="AG363">
        <v>0.0</v>
      </c>
      <c r="AH363">
        <v>0.0</v>
      </c>
      <c r="AI363">
        <v>0.0</v>
      </c>
      <c r="AJ363">
        <v>0.0</v>
      </c>
      <c r="AK363" t="s">
        <v>116</v>
      </c>
      <c r="AL363">
        <v>4.0</v>
      </c>
      <c r="AM363">
        <v>4.0</v>
      </c>
      <c r="AN363" s="14">
        <v>25.0</v>
      </c>
      <c r="AO363" s="14" t="s">
        <v>2033</v>
      </c>
      <c r="AP363" t="s">
        <v>1254</v>
      </c>
      <c r="AQ363" s="14">
        <v>7.0</v>
      </c>
      <c r="AR363" s="14" t="s">
        <v>2034</v>
      </c>
      <c r="AT363" s="14" t="s">
        <v>2035</v>
      </c>
      <c r="AU363" s="14">
        <v>0.0</v>
      </c>
    </row>
    <row r="364">
      <c r="A364" s="14">
        <v>401.0</v>
      </c>
      <c r="B364">
        <v>1.0</v>
      </c>
      <c r="C364">
        <v>1.0</v>
      </c>
      <c r="D364">
        <v>0.0</v>
      </c>
      <c r="E364">
        <v>0.0</v>
      </c>
      <c r="F364">
        <v>1.0</v>
      </c>
      <c r="G364">
        <v>0.0</v>
      </c>
      <c r="H364" s="14">
        <v>27108.0</v>
      </c>
      <c r="I364" s="14">
        <v>44.0</v>
      </c>
      <c r="J364" s="14">
        <v>7.0</v>
      </c>
      <c r="K364" s="14">
        <v>100.0</v>
      </c>
      <c r="L364" s="14">
        <v>11.0</v>
      </c>
      <c r="M364" s="14">
        <v>6.0</v>
      </c>
      <c r="N364" s="14" t="s">
        <v>70</v>
      </c>
      <c r="O364" s="14">
        <v>0.0</v>
      </c>
      <c r="P364" s="14" t="s">
        <v>172</v>
      </c>
      <c r="R364" t="s">
        <v>172</v>
      </c>
      <c r="S364" t="s">
        <v>135</v>
      </c>
      <c r="T364" s="14">
        <v>1.0</v>
      </c>
      <c r="U364" t="s">
        <v>11</v>
      </c>
      <c r="V364" t="s">
        <v>2036</v>
      </c>
      <c r="W364" t="s">
        <v>531</v>
      </c>
      <c r="X364" s="14">
        <v>3.0</v>
      </c>
      <c r="Y364" s="14" t="s">
        <v>2037</v>
      </c>
      <c r="Z364" s="14" t="s">
        <v>78</v>
      </c>
      <c r="AA364">
        <v>0.0</v>
      </c>
      <c r="AB364">
        <v>0.0</v>
      </c>
      <c r="AC364">
        <v>0.0</v>
      </c>
      <c r="AD364">
        <v>1.0</v>
      </c>
      <c r="AE364">
        <v>0.0</v>
      </c>
      <c r="AF364">
        <v>0.0</v>
      </c>
      <c r="AG364">
        <v>0.0</v>
      </c>
      <c r="AH364">
        <v>0.0</v>
      </c>
      <c r="AI364">
        <v>0.0</v>
      </c>
      <c r="AJ364">
        <v>0.0</v>
      </c>
      <c r="AK364" t="s">
        <v>97</v>
      </c>
      <c r="AL364">
        <v>5.0</v>
      </c>
      <c r="AM364">
        <v>5.0</v>
      </c>
      <c r="AN364" s="14">
        <v>130.0</v>
      </c>
      <c r="AO364" s="14" t="s">
        <v>2038</v>
      </c>
      <c r="AP364" t="s">
        <v>101</v>
      </c>
      <c r="AQ364" s="14">
        <v>7.0</v>
      </c>
      <c r="AR364" s="14" t="s">
        <v>2039</v>
      </c>
      <c r="AS364" s="14" t="s">
        <v>2040</v>
      </c>
      <c r="AU364" s="14">
        <v>1.0</v>
      </c>
    </row>
    <row r="365">
      <c r="A365" s="14">
        <v>402.0</v>
      </c>
      <c r="B365">
        <v>0.0</v>
      </c>
      <c r="C365">
        <v>1.0</v>
      </c>
      <c r="D365">
        <v>0.0</v>
      </c>
      <c r="E365">
        <v>0.0</v>
      </c>
      <c r="F365">
        <v>0.0</v>
      </c>
      <c r="G365">
        <v>0.0</v>
      </c>
      <c r="H365" s="14">
        <v>32681.0</v>
      </c>
      <c r="I365" s="14">
        <v>29.0</v>
      </c>
      <c r="J365" s="14">
        <v>7.0</v>
      </c>
      <c r="K365" s="14">
        <v>10.0</v>
      </c>
      <c r="L365" s="14">
        <v>10.0</v>
      </c>
      <c r="M365" s="14">
        <v>15.0</v>
      </c>
      <c r="N365" s="14" t="s">
        <v>167</v>
      </c>
      <c r="O365" s="14">
        <v>1.0</v>
      </c>
      <c r="T365" s="14">
        <v>1.0</v>
      </c>
      <c r="U365" t="s">
        <v>315</v>
      </c>
      <c r="V365" t="s">
        <v>147</v>
      </c>
      <c r="W365" t="s">
        <v>123</v>
      </c>
      <c r="X365" s="14">
        <v>6.0</v>
      </c>
      <c r="Y365" s="14" t="s">
        <v>2041</v>
      </c>
      <c r="Z365" s="14" t="s">
        <v>114</v>
      </c>
      <c r="AA365">
        <v>0.0</v>
      </c>
      <c r="AB365">
        <v>0.0</v>
      </c>
      <c r="AC365">
        <v>0.0</v>
      </c>
      <c r="AD365">
        <v>1.0</v>
      </c>
      <c r="AE365">
        <v>0.0</v>
      </c>
      <c r="AF365">
        <v>0.0</v>
      </c>
      <c r="AG365">
        <v>0.0</v>
      </c>
      <c r="AH365">
        <v>0.0</v>
      </c>
      <c r="AI365">
        <v>0.0</v>
      </c>
      <c r="AJ365">
        <v>0.0</v>
      </c>
      <c r="AK365" t="s">
        <v>79</v>
      </c>
      <c r="AL365">
        <v>4.0</v>
      </c>
      <c r="AM365">
        <v>4.0</v>
      </c>
      <c r="AN365" s="14">
        <v>10.0</v>
      </c>
      <c r="AO365" s="14" t="s">
        <v>2042</v>
      </c>
      <c r="AP365" t="s">
        <v>101</v>
      </c>
      <c r="AQ365" s="14">
        <v>10.0</v>
      </c>
      <c r="AR365" s="14" t="s">
        <v>2043</v>
      </c>
      <c r="AS365" s="14" t="s">
        <v>2044</v>
      </c>
      <c r="AU365" s="14">
        <v>1.0</v>
      </c>
    </row>
    <row r="366">
      <c r="A366" s="14">
        <v>403.0</v>
      </c>
      <c r="B366">
        <v>1.0</v>
      </c>
      <c r="C366">
        <v>1.0</v>
      </c>
      <c r="D366">
        <v>0.0</v>
      </c>
      <c r="E366">
        <v>0.0</v>
      </c>
      <c r="F366">
        <v>1.0</v>
      </c>
      <c r="G366">
        <v>0.0</v>
      </c>
      <c r="H366" s="14">
        <v>31806.0</v>
      </c>
      <c r="I366" s="14">
        <v>31.0</v>
      </c>
      <c r="J366" s="14">
        <v>8.0</v>
      </c>
      <c r="K366" s="14">
        <v>45.0</v>
      </c>
      <c r="L366" s="14">
        <v>12.0</v>
      </c>
      <c r="M366" s="14">
        <v>2.0</v>
      </c>
      <c r="N366" s="14" t="s">
        <v>437</v>
      </c>
      <c r="O366" s="14">
        <v>1.0</v>
      </c>
      <c r="T366" s="14">
        <v>1.0</v>
      </c>
      <c r="U366" t="s">
        <v>213</v>
      </c>
      <c r="V366" t="s">
        <v>75</v>
      </c>
      <c r="W366" t="s">
        <v>228</v>
      </c>
      <c r="X366" s="14">
        <v>2.0</v>
      </c>
      <c r="Y366" s="14" t="s">
        <v>2045</v>
      </c>
      <c r="Z366" s="14" t="s">
        <v>78</v>
      </c>
      <c r="AA366">
        <v>0.0</v>
      </c>
      <c r="AB366">
        <v>0.0</v>
      </c>
      <c r="AC366">
        <v>1.0</v>
      </c>
      <c r="AD366">
        <v>0.0</v>
      </c>
      <c r="AE366">
        <v>0.0</v>
      </c>
      <c r="AF366">
        <v>0.0</v>
      </c>
      <c r="AG366">
        <v>0.0</v>
      </c>
      <c r="AH366">
        <v>0.0</v>
      </c>
      <c r="AI366">
        <v>0.0</v>
      </c>
      <c r="AJ366">
        <v>0.0</v>
      </c>
      <c r="AK366" t="s">
        <v>97</v>
      </c>
      <c r="AL366">
        <v>6.0</v>
      </c>
      <c r="AM366">
        <v>4.0</v>
      </c>
      <c r="AN366" s="14">
        <v>35.0</v>
      </c>
      <c r="AO366" s="14" t="s">
        <v>2046</v>
      </c>
      <c r="AP366" t="s">
        <v>101</v>
      </c>
      <c r="AQ366" s="14">
        <v>9.0</v>
      </c>
      <c r="AR366" s="14" t="s">
        <v>102</v>
      </c>
      <c r="AS366" s="14" t="s">
        <v>2047</v>
      </c>
      <c r="AU366" s="14">
        <v>1.0</v>
      </c>
    </row>
    <row r="367">
      <c r="A367" s="14">
        <v>404.0</v>
      </c>
      <c r="B367">
        <v>1.0</v>
      </c>
      <c r="C367">
        <v>0.0</v>
      </c>
      <c r="D367">
        <v>1.0</v>
      </c>
      <c r="E367">
        <v>1.0</v>
      </c>
      <c r="F367">
        <v>1.0</v>
      </c>
      <c r="G367">
        <v>0.0</v>
      </c>
      <c r="H367" s="14">
        <v>33365.0</v>
      </c>
      <c r="I367" s="14">
        <v>27.0</v>
      </c>
      <c r="J367" s="14">
        <v>7.0</v>
      </c>
      <c r="K367" s="14">
        <v>60.0</v>
      </c>
      <c r="L367" s="14">
        <v>8.0</v>
      </c>
      <c r="M367" s="14">
        <v>2.0</v>
      </c>
      <c r="N367" s="14" t="s">
        <v>405</v>
      </c>
      <c r="O367" s="14">
        <v>0.0</v>
      </c>
      <c r="P367" s="14" t="s">
        <v>89</v>
      </c>
      <c r="R367" t="s">
        <v>89</v>
      </c>
      <c r="S367" t="s">
        <v>72</v>
      </c>
      <c r="T367" s="14">
        <v>1.0</v>
      </c>
      <c r="U367" t="s">
        <v>259</v>
      </c>
      <c r="V367" t="s">
        <v>451</v>
      </c>
      <c r="W367" t="s">
        <v>605</v>
      </c>
      <c r="X367" s="14">
        <v>2.0</v>
      </c>
      <c r="Y367" s="14" t="s">
        <v>2048</v>
      </c>
      <c r="Z367" s="14" t="s">
        <v>78</v>
      </c>
      <c r="AA367">
        <v>0.0</v>
      </c>
      <c r="AB367">
        <v>0.0</v>
      </c>
      <c r="AC367">
        <v>0.0</v>
      </c>
      <c r="AD367">
        <v>0.0</v>
      </c>
      <c r="AE367">
        <v>1.0</v>
      </c>
      <c r="AF367">
        <v>0.0</v>
      </c>
      <c r="AG367">
        <v>0.0</v>
      </c>
      <c r="AH367">
        <v>0.0</v>
      </c>
      <c r="AI367">
        <v>0.0</v>
      </c>
      <c r="AJ367">
        <v>0.0</v>
      </c>
      <c r="AK367" t="s">
        <v>116</v>
      </c>
      <c r="AL367">
        <v>5.0</v>
      </c>
      <c r="AM367">
        <v>3.0</v>
      </c>
      <c r="AN367" s="14">
        <v>10.0</v>
      </c>
      <c r="AO367" s="14" t="s">
        <v>2049</v>
      </c>
      <c r="AP367" t="s">
        <v>101</v>
      </c>
      <c r="AQ367" s="14">
        <v>10.0</v>
      </c>
      <c r="AR367" s="14" t="s">
        <v>2050</v>
      </c>
      <c r="AS367" s="14" t="s">
        <v>2051</v>
      </c>
      <c r="AT367" s="14" t="s">
        <v>2052</v>
      </c>
      <c r="AU367" s="14">
        <v>1.0</v>
      </c>
    </row>
    <row r="368">
      <c r="A368" s="14">
        <v>405.0</v>
      </c>
      <c r="B368">
        <v>0.0</v>
      </c>
      <c r="C368">
        <v>0.0</v>
      </c>
      <c r="D368">
        <v>0.0</v>
      </c>
      <c r="E368">
        <v>1.0</v>
      </c>
      <c r="F368">
        <v>1.0</v>
      </c>
      <c r="G368">
        <v>0.0</v>
      </c>
      <c r="H368" s="14">
        <v>35212.0</v>
      </c>
      <c r="I368" s="14">
        <v>22.0</v>
      </c>
      <c r="J368" s="14">
        <v>4.0</v>
      </c>
      <c r="K368" s="14">
        <v>10.0</v>
      </c>
      <c r="L368" s="14">
        <v>10.0</v>
      </c>
      <c r="M368" s="14">
        <v>14.0</v>
      </c>
      <c r="N368" s="14" t="s">
        <v>134</v>
      </c>
      <c r="O368" s="14">
        <v>0.0</v>
      </c>
      <c r="P368" s="14" t="s">
        <v>89</v>
      </c>
      <c r="R368" t="s">
        <v>89</v>
      </c>
      <c r="S368" t="s">
        <v>130</v>
      </c>
      <c r="T368" s="14">
        <v>0.0</v>
      </c>
      <c r="Z368" s="14" t="s">
        <v>78</v>
      </c>
      <c r="AA368">
        <v>0.0</v>
      </c>
      <c r="AB368">
        <v>0.0</v>
      </c>
      <c r="AC368">
        <v>0.0</v>
      </c>
      <c r="AD368">
        <v>1.0</v>
      </c>
      <c r="AE368">
        <v>0.0</v>
      </c>
      <c r="AF368">
        <v>0.0</v>
      </c>
      <c r="AG368">
        <v>0.0</v>
      </c>
      <c r="AH368">
        <v>0.0</v>
      </c>
      <c r="AI368">
        <v>0.0</v>
      </c>
      <c r="AJ368">
        <v>0.0</v>
      </c>
      <c r="AK368" t="s">
        <v>97</v>
      </c>
      <c r="AL368">
        <v>30.0</v>
      </c>
      <c r="AM368">
        <v>6.0</v>
      </c>
      <c r="AN368" s="14">
        <v>25.0</v>
      </c>
      <c r="AO368" s="14" t="s">
        <v>2053</v>
      </c>
      <c r="AP368" t="s">
        <v>84</v>
      </c>
      <c r="AQ368" s="14">
        <v>9.0</v>
      </c>
      <c r="AR368" s="14" t="s">
        <v>2054</v>
      </c>
      <c r="AS368" s="14" t="s">
        <v>2055</v>
      </c>
      <c r="AU368" s="14">
        <v>1.0</v>
      </c>
    </row>
    <row r="369">
      <c r="A369" s="14">
        <v>406.0</v>
      </c>
      <c r="B369">
        <v>1.0</v>
      </c>
      <c r="C369">
        <v>0.0</v>
      </c>
      <c r="D369">
        <v>0.0</v>
      </c>
      <c r="E369">
        <v>0.0</v>
      </c>
      <c r="F369">
        <v>1.0</v>
      </c>
      <c r="G369">
        <v>0.0</v>
      </c>
      <c r="H369" s="14">
        <v>30925.0</v>
      </c>
      <c r="I369" s="14">
        <v>34.0</v>
      </c>
      <c r="J369" s="14">
        <v>8.0</v>
      </c>
      <c r="K369" s="14">
        <v>60.0</v>
      </c>
      <c r="L369" s="14">
        <v>10.0</v>
      </c>
      <c r="M369" s="14">
        <v>20.0</v>
      </c>
      <c r="N369" s="14" t="s">
        <v>70</v>
      </c>
      <c r="O369" s="14">
        <v>0.0</v>
      </c>
      <c r="P369" s="14" t="s">
        <v>89</v>
      </c>
      <c r="R369" t="s">
        <v>89</v>
      </c>
      <c r="S369" t="s">
        <v>90</v>
      </c>
      <c r="T369" s="14">
        <v>1.0</v>
      </c>
      <c r="U369" t="s">
        <v>91</v>
      </c>
      <c r="V369" t="s">
        <v>147</v>
      </c>
      <c r="W369" t="s">
        <v>76</v>
      </c>
      <c r="X369" s="14">
        <v>6.0</v>
      </c>
      <c r="Y369" s="14" t="s">
        <v>2056</v>
      </c>
      <c r="Z369" s="14" t="s">
        <v>114</v>
      </c>
      <c r="AA369">
        <v>0.0</v>
      </c>
      <c r="AB369">
        <v>0.0</v>
      </c>
      <c r="AC369">
        <v>0.0</v>
      </c>
      <c r="AD369">
        <v>0.0</v>
      </c>
      <c r="AE369">
        <v>0.0</v>
      </c>
      <c r="AF369">
        <v>1.0</v>
      </c>
      <c r="AG369">
        <v>0.0</v>
      </c>
      <c r="AH369">
        <v>0.0</v>
      </c>
      <c r="AI369">
        <v>0.0</v>
      </c>
      <c r="AJ369">
        <v>0.0</v>
      </c>
      <c r="AK369" t="s">
        <v>97</v>
      </c>
      <c r="AL369">
        <v>3.0</v>
      </c>
      <c r="AM369">
        <v>5.0</v>
      </c>
      <c r="AN369" s="14">
        <v>6.0</v>
      </c>
      <c r="AO369" s="14" t="s">
        <v>2057</v>
      </c>
      <c r="AP369" t="s">
        <v>101</v>
      </c>
      <c r="AQ369" s="14">
        <v>8.0</v>
      </c>
      <c r="AR369" s="14" t="s">
        <v>2058</v>
      </c>
      <c r="AU369" s="14">
        <v>0.0</v>
      </c>
    </row>
    <row r="370">
      <c r="A370" s="14">
        <v>407.0</v>
      </c>
      <c r="B370">
        <v>0.0</v>
      </c>
      <c r="C370">
        <v>1.0</v>
      </c>
      <c r="D370">
        <v>0.0</v>
      </c>
      <c r="E370">
        <v>0.0</v>
      </c>
      <c r="F370">
        <v>1.0</v>
      </c>
      <c r="G370">
        <v>0.0</v>
      </c>
      <c r="H370" s="14">
        <v>33438.0</v>
      </c>
      <c r="I370" s="14">
        <v>27.0</v>
      </c>
      <c r="J370" s="14">
        <v>6.0</v>
      </c>
      <c r="K370" s="14">
        <v>50.0</v>
      </c>
      <c r="L370" s="14">
        <v>12.0</v>
      </c>
      <c r="M370" s="14">
        <v>2.0</v>
      </c>
      <c r="N370" s="14" t="s">
        <v>106</v>
      </c>
      <c r="O370" s="14">
        <v>0.0</v>
      </c>
      <c r="P370" s="14" t="s">
        <v>89</v>
      </c>
      <c r="R370" t="s">
        <v>89</v>
      </c>
      <c r="S370" t="s">
        <v>72</v>
      </c>
      <c r="T370" s="14">
        <v>1.0</v>
      </c>
      <c r="U370" t="s">
        <v>315</v>
      </c>
      <c r="V370" t="s">
        <v>111</v>
      </c>
      <c r="W370" t="s">
        <v>760</v>
      </c>
      <c r="X370" s="14">
        <v>3.0</v>
      </c>
      <c r="Y370" s="14" t="s">
        <v>2059</v>
      </c>
      <c r="Z370" s="14" t="s">
        <v>78</v>
      </c>
      <c r="AA370">
        <v>0.0</v>
      </c>
      <c r="AB370">
        <v>0.0</v>
      </c>
      <c r="AC370">
        <v>0.0</v>
      </c>
      <c r="AD370">
        <v>1.0</v>
      </c>
      <c r="AE370">
        <v>0.0</v>
      </c>
      <c r="AF370">
        <v>0.0</v>
      </c>
      <c r="AG370">
        <v>0.0</v>
      </c>
      <c r="AH370">
        <v>0.0</v>
      </c>
      <c r="AI370">
        <v>0.0</v>
      </c>
      <c r="AJ370">
        <v>0.0</v>
      </c>
      <c r="AK370" t="s">
        <v>116</v>
      </c>
      <c r="AL370">
        <v>6.0</v>
      </c>
      <c r="AM370">
        <v>6.0</v>
      </c>
      <c r="AN370" s="14">
        <v>220.0</v>
      </c>
      <c r="AO370" s="14" t="s">
        <v>2060</v>
      </c>
      <c r="AP370" t="s">
        <v>84</v>
      </c>
      <c r="AQ370" s="14">
        <v>10.0</v>
      </c>
      <c r="AR370" s="14" t="s">
        <v>2061</v>
      </c>
      <c r="AS370" s="14" t="s">
        <v>2062</v>
      </c>
      <c r="AU370" s="14">
        <v>0.0</v>
      </c>
    </row>
    <row r="371">
      <c r="A371" s="14">
        <v>408.0</v>
      </c>
      <c r="B371">
        <v>0.0</v>
      </c>
      <c r="C371">
        <v>0.0</v>
      </c>
      <c r="D371">
        <v>1.0</v>
      </c>
      <c r="E371">
        <v>1.0</v>
      </c>
      <c r="F371">
        <v>1.0</v>
      </c>
      <c r="G371">
        <v>0.0</v>
      </c>
      <c r="H371" s="14">
        <v>32595.0</v>
      </c>
      <c r="I371" s="14">
        <v>29.0</v>
      </c>
      <c r="J371" s="14">
        <v>7.0</v>
      </c>
      <c r="K371" s="14">
        <v>180.0</v>
      </c>
      <c r="L371" s="14">
        <v>8.0</v>
      </c>
      <c r="M371" s="14">
        <v>30.0</v>
      </c>
      <c r="N371" s="14" t="s">
        <v>192</v>
      </c>
      <c r="O371" s="14">
        <v>0.0</v>
      </c>
      <c r="P371" s="14" t="s">
        <v>71</v>
      </c>
      <c r="R371" t="s">
        <v>71</v>
      </c>
      <c r="S371" t="s">
        <v>72</v>
      </c>
      <c r="T371" s="14">
        <v>1.0</v>
      </c>
      <c r="U371" t="s">
        <v>259</v>
      </c>
      <c r="V371" t="s">
        <v>147</v>
      </c>
      <c r="W371" t="s">
        <v>531</v>
      </c>
      <c r="X371" s="14">
        <v>2.0</v>
      </c>
      <c r="Y371" s="14" t="s">
        <v>2063</v>
      </c>
      <c r="Z371" s="14" t="s">
        <v>114</v>
      </c>
      <c r="AA371">
        <v>0.0</v>
      </c>
      <c r="AB371">
        <v>0.0</v>
      </c>
      <c r="AC371">
        <v>0.0</v>
      </c>
      <c r="AD371">
        <v>0.0</v>
      </c>
      <c r="AE371">
        <v>0.0</v>
      </c>
      <c r="AF371">
        <v>1.0</v>
      </c>
      <c r="AG371">
        <v>0.0</v>
      </c>
      <c r="AH371">
        <v>0.0</v>
      </c>
      <c r="AI371">
        <v>0.0</v>
      </c>
      <c r="AJ371">
        <v>0.0</v>
      </c>
      <c r="AK371" t="s">
        <v>97</v>
      </c>
      <c r="AL371">
        <v>4.0</v>
      </c>
      <c r="AM371">
        <v>3.0</v>
      </c>
      <c r="AN371" s="14">
        <v>10.0</v>
      </c>
      <c r="AO371" s="14" t="s">
        <v>2064</v>
      </c>
      <c r="AP371" t="s">
        <v>101</v>
      </c>
      <c r="AQ371" s="14">
        <v>9.0</v>
      </c>
      <c r="AR371" s="14" t="s">
        <v>2065</v>
      </c>
      <c r="AS371" s="14" t="s">
        <v>2066</v>
      </c>
      <c r="AU371" s="14">
        <v>1.0</v>
      </c>
    </row>
    <row r="372" hidden="1">
      <c r="A372" s="14">
        <v>409.0</v>
      </c>
      <c r="B372">
        <v>0.0</v>
      </c>
      <c r="C372">
        <v>0.0</v>
      </c>
      <c r="D372">
        <v>0.0</v>
      </c>
      <c r="E372">
        <v>0.0</v>
      </c>
      <c r="F372">
        <v>1.0</v>
      </c>
      <c r="G372">
        <v>0.0</v>
      </c>
      <c r="I372" s="14"/>
      <c r="J372" s="14">
        <v>45.0</v>
      </c>
      <c r="K372" s="14">
        <v>180.0</v>
      </c>
      <c r="L372" s="14">
        <v>6.0</v>
      </c>
      <c r="M372" s="14">
        <v>5.0</v>
      </c>
      <c r="N372" s="14" t="s">
        <v>437</v>
      </c>
      <c r="O372" s="14">
        <v>0.0</v>
      </c>
      <c r="P372" s="14" t="s">
        <v>491</v>
      </c>
      <c r="R372" t="s">
        <v>491</v>
      </c>
      <c r="S372" t="s">
        <v>130</v>
      </c>
      <c r="T372" s="14">
        <v>1.0</v>
      </c>
      <c r="U372" t="s">
        <v>224</v>
      </c>
      <c r="V372" t="s">
        <v>122</v>
      </c>
      <c r="W372" t="s">
        <v>531</v>
      </c>
      <c r="X372" s="14">
        <v>27.0</v>
      </c>
      <c r="Y372" s="14" t="s">
        <v>2067</v>
      </c>
      <c r="Z372" s="14" t="s">
        <v>114</v>
      </c>
      <c r="AA372">
        <v>0.0</v>
      </c>
      <c r="AB372">
        <v>0.0</v>
      </c>
      <c r="AC372">
        <v>0.0</v>
      </c>
      <c r="AD372">
        <v>1.0</v>
      </c>
      <c r="AE372">
        <v>0.0</v>
      </c>
      <c r="AF372">
        <v>0.0</v>
      </c>
      <c r="AG372">
        <v>0.0</v>
      </c>
      <c r="AH372">
        <v>0.0</v>
      </c>
      <c r="AI372">
        <v>0.0</v>
      </c>
      <c r="AJ372">
        <v>0.0</v>
      </c>
      <c r="AK372" t="s">
        <v>97</v>
      </c>
      <c r="AL372">
        <v>6.0</v>
      </c>
      <c r="AM372">
        <v>6.0</v>
      </c>
      <c r="AN372" s="14">
        <v>20.0</v>
      </c>
      <c r="AO372" s="14" t="s">
        <v>2068</v>
      </c>
      <c r="AP372" t="s">
        <v>101</v>
      </c>
      <c r="AQ372" s="14">
        <v>10.0</v>
      </c>
      <c r="AR372" s="14" t="s">
        <v>2069</v>
      </c>
      <c r="AS372" s="14" t="s">
        <v>2070</v>
      </c>
      <c r="AU372" s="14">
        <v>0.0</v>
      </c>
    </row>
    <row r="373">
      <c r="A373" s="14">
        <v>410.0</v>
      </c>
      <c r="B373">
        <v>0.0</v>
      </c>
      <c r="C373">
        <v>1.0</v>
      </c>
      <c r="D373">
        <v>0.0</v>
      </c>
      <c r="E373">
        <v>0.0</v>
      </c>
      <c r="F373">
        <v>1.0</v>
      </c>
      <c r="G373">
        <v>0.0</v>
      </c>
      <c r="H373" s="14">
        <v>25410.0</v>
      </c>
      <c r="I373" s="14">
        <v>49.0</v>
      </c>
      <c r="J373" s="14">
        <v>7.0</v>
      </c>
      <c r="K373" s="14">
        <v>90.0</v>
      </c>
      <c r="L373" s="14">
        <v>9.0</v>
      </c>
      <c r="M373" s="14">
        <v>5.0</v>
      </c>
      <c r="N373" s="14" t="s">
        <v>120</v>
      </c>
      <c r="O373" s="14">
        <v>1.0</v>
      </c>
      <c r="T373" s="14">
        <v>1.0</v>
      </c>
      <c r="U373" t="s">
        <v>315</v>
      </c>
      <c r="V373" t="s">
        <v>111</v>
      </c>
      <c r="W373" t="s">
        <v>123</v>
      </c>
      <c r="X373" s="14">
        <v>21.0</v>
      </c>
      <c r="Z373" s="14" t="s">
        <v>78</v>
      </c>
      <c r="AA373">
        <v>0.0</v>
      </c>
      <c r="AB373">
        <v>0.0</v>
      </c>
      <c r="AC373">
        <v>0.0</v>
      </c>
      <c r="AD373">
        <v>0.0</v>
      </c>
      <c r="AE373">
        <v>0.0</v>
      </c>
      <c r="AF373">
        <v>1.0</v>
      </c>
      <c r="AG373">
        <v>0.0</v>
      </c>
      <c r="AH373">
        <v>0.0</v>
      </c>
      <c r="AI373">
        <v>0.0</v>
      </c>
      <c r="AJ373">
        <v>0.0</v>
      </c>
      <c r="AK373" t="s">
        <v>97</v>
      </c>
      <c r="AL373">
        <v>5.0</v>
      </c>
      <c r="AM373">
        <v>5.0</v>
      </c>
      <c r="AN373" s="14">
        <v>36.0</v>
      </c>
      <c r="AO373" s="14" t="s">
        <v>2071</v>
      </c>
      <c r="AP373" t="s">
        <v>101</v>
      </c>
      <c r="AQ373" s="14">
        <v>7.0</v>
      </c>
      <c r="AR373" s="14" t="s">
        <v>2072</v>
      </c>
      <c r="AS373" s="14" t="s">
        <v>2073</v>
      </c>
      <c r="AT373" s="14" t="s">
        <v>2074</v>
      </c>
      <c r="AU373" s="14">
        <v>0.0</v>
      </c>
    </row>
    <row r="374">
      <c r="A374" s="14">
        <v>411.0</v>
      </c>
      <c r="B374">
        <v>0.0</v>
      </c>
      <c r="C374">
        <v>1.0</v>
      </c>
      <c r="D374">
        <v>0.0</v>
      </c>
      <c r="E374">
        <v>0.0</v>
      </c>
      <c r="F374">
        <v>1.0</v>
      </c>
      <c r="G374">
        <v>0.0</v>
      </c>
      <c r="H374" s="14">
        <v>32166.0</v>
      </c>
      <c r="I374" s="14">
        <v>30.0</v>
      </c>
      <c r="J374" s="14">
        <v>7.0</v>
      </c>
      <c r="K374" s="14">
        <v>40.0</v>
      </c>
      <c r="L374" s="14">
        <v>10.0</v>
      </c>
      <c r="M374" s="14">
        <v>12.0</v>
      </c>
      <c r="N374" s="14" t="s">
        <v>87</v>
      </c>
      <c r="O374" s="14">
        <v>0.0</v>
      </c>
      <c r="P374" s="14" t="s">
        <v>71</v>
      </c>
      <c r="R374" t="s">
        <v>71</v>
      </c>
      <c r="S374" t="s">
        <v>130</v>
      </c>
      <c r="T374" s="14">
        <v>1.0</v>
      </c>
      <c r="U374" t="s">
        <v>224</v>
      </c>
      <c r="V374" t="s">
        <v>75</v>
      </c>
      <c r="W374" t="s">
        <v>457</v>
      </c>
      <c r="X374" s="14">
        <v>3.0</v>
      </c>
      <c r="Y374" s="14" t="s">
        <v>2075</v>
      </c>
      <c r="Z374" s="14" t="s">
        <v>96</v>
      </c>
      <c r="AA374">
        <v>0.0</v>
      </c>
      <c r="AB374">
        <v>0.0</v>
      </c>
      <c r="AC374">
        <v>0.0</v>
      </c>
      <c r="AD374">
        <v>0.0</v>
      </c>
      <c r="AE374">
        <v>1.0</v>
      </c>
      <c r="AF374">
        <v>0.0</v>
      </c>
      <c r="AG374">
        <v>0.0</v>
      </c>
      <c r="AH374">
        <v>0.0</v>
      </c>
      <c r="AI374">
        <v>0.0</v>
      </c>
      <c r="AJ374">
        <v>0.0</v>
      </c>
      <c r="AK374" t="s">
        <v>79</v>
      </c>
      <c r="AL374">
        <v>4.0</v>
      </c>
      <c r="AM374">
        <v>3.0</v>
      </c>
      <c r="AN374" s="14">
        <v>5.0</v>
      </c>
      <c r="AO374" s="14" t="s">
        <v>2076</v>
      </c>
      <c r="AP374" t="s">
        <v>101</v>
      </c>
      <c r="AQ374" s="14">
        <v>10.0</v>
      </c>
      <c r="AR374" s="14" t="s">
        <v>2077</v>
      </c>
      <c r="AS374" s="14" t="s">
        <v>2078</v>
      </c>
      <c r="AU374" s="14">
        <v>1.0</v>
      </c>
    </row>
    <row r="375">
      <c r="A375" s="14">
        <v>412.0</v>
      </c>
      <c r="B375">
        <v>0.0</v>
      </c>
      <c r="C375">
        <v>1.0</v>
      </c>
      <c r="D375">
        <v>0.0</v>
      </c>
      <c r="E375">
        <v>0.0</v>
      </c>
      <c r="F375">
        <v>0.0</v>
      </c>
      <c r="G375">
        <v>0.0</v>
      </c>
      <c r="H375" s="14">
        <v>33916.0</v>
      </c>
      <c r="I375" s="14">
        <v>25.0</v>
      </c>
      <c r="J375" s="14">
        <v>7.0</v>
      </c>
      <c r="K375" s="14">
        <v>40.0</v>
      </c>
      <c r="L375" s="14">
        <v>10.0</v>
      </c>
      <c r="M375" s="14">
        <v>10.0</v>
      </c>
      <c r="N375" s="14" t="s">
        <v>87</v>
      </c>
      <c r="O375" s="14">
        <v>0.0</v>
      </c>
      <c r="P375" s="14" t="s">
        <v>71</v>
      </c>
      <c r="R375" t="s">
        <v>71</v>
      </c>
      <c r="S375" t="s">
        <v>135</v>
      </c>
      <c r="T375" s="14">
        <v>1.0</v>
      </c>
      <c r="U375" t="s">
        <v>315</v>
      </c>
      <c r="V375" t="s">
        <v>111</v>
      </c>
      <c r="W375" t="s">
        <v>123</v>
      </c>
      <c r="X375" s="14">
        <v>3.0</v>
      </c>
      <c r="Y375" s="14" t="s">
        <v>2079</v>
      </c>
      <c r="Z375" s="14" t="s">
        <v>78</v>
      </c>
      <c r="AA375">
        <v>0.0</v>
      </c>
      <c r="AB375">
        <v>0.0</v>
      </c>
      <c r="AC375">
        <v>0.0</v>
      </c>
      <c r="AD375">
        <v>0.0</v>
      </c>
      <c r="AE375">
        <v>1.0</v>
      </c>
      <c r="AF375">
        <v>0.0</v>
      </c>
      <c r="AG375">
        <v>0.0</v>
      </c>
      <c r="AH375">
        <v>0.0</v>
      </c>
      <c r="AI375">
        <v>0.0</v>
      </c>
      <c r="AJ375">
        <v>0.0</v>
      </c>
      <c r="AK375" t="s">
        <v>97</v>
      </c>
      <c r="AL375">
        <v>8.0</v>
      </c>
      <c r="AM375">
        <v>3.0</v>
      </c>
      <c r="AN375" s="14">
        <v>12.0</v>
      </c>
      <c r="AO375" s="14" t="s">
        <v>2080</v>
      </c>
      <c r="AP375" t="s">
        <v>101</v>
      </c>
      <c r="AQ375" s="14">
        <v>7.0</v>
      </c>
      <c r="AR375" s="14" t="s">
        <v>2081</v>
      </c>
      <c r="AS375" s="14" t="s">
        <v>2082</v>
      </c>
      <c r="AT375" s="14" t="s">
        <v>202</v>
      </c>
      <c r="AU375" s="14">
        <v>1.0</v>
      </c>
    </row>
    <row r="376">
      <c r="A376" s="14">
        <v>413.0</v>
      </c>
      <c r="B376">
        <v>0.0</v>
      </c>
      <c r="C376">
        <v>1.0</v>
      </c>
      <c r="D376">
        <v>0.0</v>
      </c>
      <c r="E376">
        <v>0.0</v>
      </c>
      <c r="F376">
        <v>1.0</v>
      </c>
      <c r="G376">
        <v>0.0</v>
      </c>
      <c r="H376" s="14">
        <v>33630.0</v>
      </c>
      <c r="I376" s="14">
        <v>26.0</v>
      </c>
      <c r="J376" s="14">
        <v>7.0</v>
      </c>
      <c r="K376" s="14">
        <v>30.0</v>
      </c>
      <c r="L376" s="14">
        <v>10.0</v>
      </c>
      <c r="M376" s="14">
        <v>20.0</v>
      </c>
      <c r="N376" s="14" t="s">
        <v>327</v>
      </c>
      <c r="O376" s="14">
        <v>0.0</v>
      </c>
      <c r="P376" s="14" t="s">
        <v>71</v>
      </c>
      <c r="R376" t="s">
        <v>71</v>
      </c>
      <c r="S376" t="s">
        <v>130</v>
      </c>
      <c r="T376" s="14">
        <v>1.0</v>
      </c>
      <c r="U376" t="s">
        <v>315</v>
      </c>
      <c r="V376" t="s">
        <v>111</v>
      </c>
      <c r="W376" t="s">
        <v>123</v>
      </c>
      <c r="X376" s="14">
        <v>6.0</v>
      </c>
      <c r="Y376" s="14" t="s">
        <v>1622</v>
      </c>
      <c r="Z376" s="14" t="s">
        <v>114</v>
      </c>
      <c r="AA376">
        <v>0.0</v>
      </c>
      <c r="AB376">
        <v>0.0</v>
      </c>
      <c r="AC376">
        <v>0.0</v>
      </c>
      <c r="AD376">
        <v>0.0</v>
      </c>
      <c r="AE376">
        <v>0.0</v>
      </c>
      <c r="AF376">
        <v>1.0</v>
      </c>
      <c r="AG376">
        <v>0.0</v>
      </c>
      <c r="AH376">
        <v>0.0</v>
      </c>
      <c r="AI376">
        <v>0.0</v>
      </c>
      <c r="AJ376">
        <v>0.0</v>
      </c>
      <c r="AK376" t="s">
        <v>97</v>
      </c>
      <c r="AL376">
        <v>15.0</v>
      </c>
      <c r="AM376">
        <v>4.0</v>
      </c>
      <c r="AN376" s="14">
        <v>8.0</v>
      </c>
      <c r="AO376" s="14" t="s">
        <v>2083</v>
      </c>
      <c r="AP376" t="s">
        <v>101</v>
      </c>
      <c r="AQ376" s="14">
        <v>10.0</v>
      </c>
      <c r="AR376" s="14" t="s">
        <v>2084</v>
      </c>
      <c r="AS376" s="14" t="s">
        <v>2085</v>
      </c>
      <c r="AT376" s="14" t="s">
        <v>2086</v>
      </c>
      <c r="AU376" s="14">
        <v>1.0</v>
      </c>
    </row>
    <row r="377">
      <c r="A377" s="14">
        <v>414.0</v>
      </c>
      <c r="B377">
        <v>0.0</v>
      </c>
      <c r="C377">
        <v>1.0</v>
      </c>
      <c r="D377">
        <v>0.0</v>
      </c>
      <c r="E377">
        <v>0.0</v>
      </c>
      <c r="F377">
        <v>0.0</v>
      </c>
      <c r="G377">
        <v>0.0</v>
      </c>
      <c r="H377" s="14">
        <v>33369.0</v>
      </c>
      <c r="I377" s="14">
        <v>27.0</v>
      </c>
      <c r="J377" s="14">
        <v>7.0</v>
      </c>
      <c r="K377" s="14">
        <v>60.0</v>
      </c>
      <c r="L377" s="14">
        <v>12.0</v>
      </c>
      <c r="M377" s="14">
        <v>10.0</v>
      </c>
      <c r="N377" s="14" t="s">
        <v>87</v>
      </c>
      <c r="O377" s="14">
        <v>0.0</v>
      </c>
      <c r="P377" s="14" t="s">
        <v>71</v>
      </c>
      <c r="R377" t="s">
        <v>71</v>
      </c>
      <c r="S377" t="s">
        <v>72</v>
      </c>
      <c r="T377" s="14">
        <v>1.0</v>
      </c>
      <c r="U377" t="s">
        <v>213</v>
      </c>
      <c r="V377" t="s">
        <v>111</v>
      </c>
      <c r="W377" t="s">
        <v>333</v>
      </c>
      <c r="X377" s="14">
        <v>2.0</v>
      </c>
      <c r="Y377" s="14" t="s">
        <v>567</v>
      </c>
      <c r="Z377" s="14" t="s">
        <v>114</v>
      </c>
      <c r="AA377">
        <v>0.0</v>
      </c>
      <c r="AB377">
        <v>0.0</v>
      </c>
      <c r="AC377">
        <v>0.0</v>
      </c>
      <c r="AD377">
        <v>1.0</v>
      </c>
      <c r="AE377">
        <v>0.0</v>
      </c>
      <c r="AF377">
        <v>0.0</v>
      </c>
      <c r="AG377">
        <v>0.0</v>
      </c>
      <c r="AH377">
        <v>0.0</v>
      </c>
      <c r="AI377">
        <v>0.0</v>
      </c>
      <c r="AJ377">
        <v>0.0</v>
      </c>
      <c r="AK377" t="s">
        <v>116</v>
      </c>
      <c r="AL377">
        <v>3.0</v>
      </c>
      <c r="AM377">
        <v>2.0</v>
      </c>
      <c r="AN377" s="14">
        <v>4.0</v>
      </c>
      <c r="AO377" s="14" t="s">
        <v>2087</v>
      </c>
      <c r="AP377" t="s">
        <v>84</v>
      </c>
      <c r="AQ377" s="14">
        <v>9.0</v>
      </c>
      <c r="AR377" s="14" t="s">
        <v>2088</v>
      </c>
      <c r="AS377" s="14" t="s">
        <v>2089</v>
      </c>
      <c r="AT377" s="14" t="s">
        <v>2090</v>
      </c>
      <c r="AU377" s="14">
        <v>0.0</v>
      </c>
    </row>
    <row r="378">
      <c r="A378" s="14">
        <v>415.0</v>
      </c>
      <c r="B378">
        <v>1.0</v>
      </c>
      <c r="C378">
        <v>0.0</v>
      </c>
      <c r="D378">
        <v>0.0</v>
      </c>
      <c r="E378">
        <v>0.0</v>
      </c>
      <c r="F378">
        <v>0.0</v>
      </c>
      <c r="G378">
        <v>0.0</v>
      </c>
      <c r="H378" s="14">
        <v>35421.0</v>
      </c>
      <c r="I378" s="14">
        <v>21.0</v>
      </c>
      <c r="J378" s="14">
        <v>5.0</v>
      </c>
      <c r="K378" s="14">
        <v>60.0</v>
      </c>
      <c r="L378" s="14">
        <v>8.0</v>
      </c>
      <c r="M378" s="14">
        <v>2.0</v>
      </c>
      <c r="N378" s="14" t="s">
        <v>134</v>
      </c>
      <c r="O378" s="14">
        <v>1.0</v>
      </c>
      <c r="T378" s="14">
        <v>0.0</v>
      </c>
      <c r="Z378" s="14" t="s">
        <v>236</v>
      </c>
      <c r="AA378">
        <v>0.0</v>
      </c>
      <c r="AB378">
        <v>0.0</v>
      </c>
      <c r="AC378">
        <v>1.0</v>
      </c>
      <c r="AD378">
        <v>0.0</v>
      </c>
      <c r="AE378">
        <v>0.0</v>
      </c>
      <c r="AF378">
        <v>0.0</v>
      </c>
      <c r="AG378">
        <v>0.0</v>
      </c>
      <c r="AH378">
        <v>0.0</v>
      </c>
      <c r="AI378">
        <v>0.0</v>
      </c>
      <c r="AJ378">
        <v>0.0</v>
      </c>
      <c r="AK378" t="s">
        <v>79</v>
      </c>
      <c r="AL378">
        <v>5.0</v>
      </c>
      <c r="AM378">
        <v>6.0</v>
      </c>
      <c r="AN378" s="14">
        <v>72.0</v>
      </c>
      <c r="AO378" s="14" t="s">
        <v>2091</v>
      </c>
      <c r="AP378" t="s">
        <v>101</v>
      </c>
      <c r="AQ378" s="14">
        <v>10.0</v>
      </c>
      <c r="AR378" s="14" t="s">
        <v>2092</v>
      </c>
      <c r="AS378" s="14" t="s">
        <v>2093</v>
      </c>
      <c r="AT378" s="14" t="s">
        <v>2094</v>
      </c>
      <c r="AU378" s="14">
        <v>1.0</v>
      </c>
    </row>
    <row r="379">
      <c r="A379" s="14">
        <v>416.0</v>
      </c>
      <c r="B379">
        <v>1.0</v>
      </c>
      <c r="C379">
        <v>1.0</v>
      </c>
      <c r="D379">
        <v>0.0</v>
      </c>
      <c r="E379">
        <v>0.0</v>
      </c>
      <c r="F379">
        <v>1.0</v>
      </c>
      <c r="G379">
        <v>0.0</v>
      </c>
      <c r="H379" s="14">
        <v>31277.0</v>
      </c>
      <c r="I379" s="14">
        <v>33.0</v>
      </c>
      <c r="J379" s="14">
        <v>8.0</v>
      </c>
      <c r="K379" s="14">
        <v>30.0</v>
      </c>
      <c r="L379" s="14">
        <v>8.0</v>
      </c>
      <c r="M379" s="14">
        <v>3.0</v>
      </c>
      <c r="N379" s="14" t="s">
        <v>167</v>
      </c>
      <c r="O379" s="14">
        <v>1.0</v>
      </c>
      <c r="T379" s="14">
        <v>1.0</v>
      </c>
      <c r="U379" t="s">
        <v>121</v>
      </c>
      <c r="V379" t="s">
        <v>111</v>
      </c>
      <c r="W379" t="s">
        <v>123</v>
      </c>
      <c r="X379" s="14">
        <v>7.0</v>
      </c>
      <c r="Y379" s="14" t="s">
        <v>301</v>
      </c>
      <c r="Z379" s="14" t="s">
        <v>114</v>
      </c>
      <c r="AA379">
        <v>0.0</v>
      </c>
      <c r="AB379">
        <v>0.0</v>
      </c>
      <c r="AC379">
        <v>0.0</v>
      </c>
      <c r="AD379">
        <v>0.0</v>
      </c>
      <c r="AE379">
        <v>1.0</v>
      </c>
      <c r="AF379">
        <v>0.0</v>
      </c>
      <c r="AG379">
        <v>0.0</v>
      </c>
      <c r="AH379">
        <v>0.0</v>
      </c>
      <c r="AI379">
        <v>0.0</v>
      </c>
      <c r="AJ379">
        <v>0.0</v>
      </c>
      <c r="AK379" t="s">
        <v>97</v>
      </c>
      <c r="AL379">
        <v>6.0</v>
      </c>
      <c r="AM379">
        <v>6.0</v>
      </c>
      <c r="AN379" s="14">
        <v>15.0</v>
      </c>
      <c r="AO379" s="14" t="s">
        <v>2095</v>
      </c>
      <c r="AP379" t="s">
        <v>101</v>
      </c>
      <c r="AQ379" s="14">
        <v>10.0</v>
      </c>
      <c r="AR379" s="14" t="s">
        <v>2096</v>
      </c>
      <c r="AS379" s="14" t="s">
        <v>2097</v>
      </c>
      <c r="AT379" s="14" t="s">
        <v>154</v>
      </c>
      <c r="AU379" s="14">
        <v>0.0</v>
      </c>
    </row>
    <row r="380">
      <c r="A380" s="14">
        <v>417.0</v>
      </c>
      <c r="B380">
        <v>0.0</v>
      </c>
      <c r="C380">
        <v>0.0</v>
      </c>
      <c r="D380">
        <v>0.0</v>
      </c>
      <c r="E380">
        <v>1.0</v>
      </c>
      <c r="F380">
        <v>0.0</v>
      </c>
      <c r="G380">
        <v>0.0</v>
      </c>
      <c r="H380" s="14">
        <v>35207.0</v>
      </c>
      <c r="I380" s="14">
        <v>22.0</v>
      </c>
      <c r="J380" s="14">
        <v>5.0</v>
      </c>
      <c r="K380" s="14">
        <v>40.0</v>
      </c>
      <c r="L380" s="14">
        <v>16.0</v>
      </c>
      <c r="M380" s="14">
        <v>12.0</v>
      </c>
      <c r="N380" s="14" t="s">
        <v>327</v>
      </c>
      <c r="O380" s="14">
        <v>1.0</v>
      </c>
      <c r="T380" s="14">
        <v>1.0</v>
      </c>
      <c r="U380" t="s">
        <v>36</v>
      </c>
      <c r="V380" t="s">
        <v>451</v>
      </c>
      <c r="W380" t="s">
        <v>76</v>
      </c>
      <c r="X380" s="14">
        <v>1.0</v>
      </c>
      <c r="Y380" s="14" t="s">
        <v>1130</v>
      </c>
      <c r="Z380" s="14" t="s">
        <v>78</v>
      </c>
      <c r="AA380">
        <v>0.0</v>
      </c>
      <c r="AB380">
        <v>0.0</v>
      </c>
      <c r="AC380">
        <v>0.0</v>
      </c>
      <c r="AD380">
        <v>0.0</v>
      </c>
      <c r="AE380">
        <v>0.0</v>
      </c>
      <c r="AF380">
        <v>1.0</v>
      </c>
      <c r="AG380">
        <v>0.0</v>
      </c>
      <c r="AH380">
        <v>0.0</v>
      </c>
      <c r="AI380">
        <v>0.0</v>
      </c>
      <c r="AJ380">
        <v>0.0</v>
      </c>
      <c r="AK380" t="s">
        <v>116</v>
      </c>
      <c r="AL380">
        <v>5.0</v>
      </c>
      <c r="AM380">
        <v>4.0</v>
      </c>
      <c r="AN380" s="14">
        <v>3.0</v>
      </c>
      <c r="AO380" s="14" t="s">
        <v>2098</v>
      </c>
      <c r="AP380" t="s">
        <v>101</v>
      </c>
      <c r="AQ380" s="14">
        <v>10.0</v>
      </c>
      <c r="AR380" s="14" t="s">
        <v>2099</v>
      </c>
      <c r="AS380" s="14" t="s">
        <v>299</v>
      </c>
      <c r="AT380" s="14" t="s">
        <v>2100</v>
      </c>
      <c r="AU380" s="14">
        <v>1.0</v>
      </c>
    </row>
    <row r="381">
      <c r="A381" s="14">
        <v>418.0</v>
      </c>
      <c r="B381">
        <v>0.0</v>
      </c>
      <c r="C381">
        <v>0.0</v>
      </c>
      <c r="D381">
        <v>0.0</v>
      </c>
      <c r="E381">
        <v>0.0</v>
      </c>
      <c r="F381">
        <v>1.0</v>
      </c>
      <c r="G381">
        <v>0.0</v>
      </c>
      <c r="H381" s="14">
        <v>30898.0</v>
      </c>
      <c r="I381" s="14">
        <v>34.0</v>
      </c>
      <c r="J381" s="14">
        <v>8.0</v>
      </c>
      <c r="K381" s="14">
        <v>180.0</v>
      </c>
      <c r="L381" s="14">
        <v>6.0</v>
      </c>
      <c r="M381" s="14">
        <v>200.0</v>
      </c>
      <c r="N381" s="14" t="s">
        <v>291</v>
      </c>
      <c r="O381" s="14">
        <v>0.0</v>
      </c>
      <c r="P381" s="14" t="s">
        <v>71</v>
      </c>
      <c r="R381" t="s">
        <v>71</v>
      </c>
      <c r="S381" t="s">
        <v>90</v>
      </c>
      <c r="T381" s="14">
        <v>1.0</v>
      </c>
      <c r="U381" t="s">
        <v>315</v>
      </c>
      <c r="V381" t="s">
        <v>111</v>
      </c>
      <c r="W381" t="s">
        <v>1010</v>
      </c>
      <c r="X381" s="14">
        <v>9.0</v>
      </c>
      <c r="Z381" s="14" t="s">
        <v>114</v>
      </c>
      <c r="AA381">
        <v>0.0</v>
      </c>
      <c r="AB381">
        <v>0.0</v>
      </c>
      <c r="AC381">
        <v>1.0</v>
      </c>
      <c r="AD381">
        <v>0.0</v>
      </c>
      <c r="AE381">
        <v>0.0</v>
      </c>
      <c r="AF381">
        <v>0.0</v>
      </c>
      <c r="AG381">
        <v>0.0</v>
      </c>
      <c r="AH381">
        <v>0.0</v>
      </c>
      <c r="AI381">
        <v>0.0</v>
      </c>
      <c r="AJ381">
        <v>0.0</v>
      </c>
      <c r="AK381" t="s">
        <v>97</v>
      </c>
      <c r="AL381">
        <v>4.0</v>
      </c>
      <c r="AM381">
        <v>2.0</v>
      </c>
      <c r="AN381" s="14">
        <v>800.0</v>
      </c>
      <c r="AO381" s="14" t="s">
        <v>2101</v>
      </c>
      <c r="AP381" t="s">
        <v>101</v>
      </c>
      <c r="AQ381" s="14">
        <v>9.0</v>
      </c>
      <c r="AR381" s="14" t="s">
        <v>1685</v>
      </c>
      <c r="AS381" s="14" t="s">
        <v>1685</v>
      </c>
      <c r="AU381" s="14">
        <v>1.0</v>
      </c>
    </row>
    <row r="382">
      <c r="A382" s="14">
        <v>420.0</v>
      </c>
      <c r="B382">
        <v>0.0</v>
      </c>
      <c r="C382">
        <v>0.0</v>
      </c>
      <c r="D382">
        <v>1.0</v>
      </c>
      <c r="E382">
        <v>1.0</v>
      </c>
      <c r="F382">
        <v>1.0</v>
      </c>
      <c r="G382">
        <v>0.0</v>
      </c>
      <c r="H382" s="14">
        <v>34123.0</v>
      </c>
      <c r="I382" s="14">
        <v>25.0</v>
      </c>
      <c r="J382" s="14">
        <v>7.0</v>
      </c>
      <c r="K382" s="14">
        <v>3.0</v>
      </c>
      <c r="L382" s="14">
        <v>8.0</v>
      </c>
      <c r="M382" s="14">
        <v>6.0</v>
      </c>
      <c r="N382" s="14" t="s">
        <v>192</v>
      </c>
      <c r="O382" s="14">
        <v>1.0</v>
      </c>
      <c r="T382" s="14">
        <v>1.0</v>
      </c>
      <c r="U382" t="s">
        <v>213</v>
      </c>
      <c r="V382" t="s">
        <v>111</v>
      </c>
      <c r="W382" t="s">
        <v>175</v>
      </c>
      <c r="X382" s="14">
        <v>1.0</v>
      </c>
      <c r="Z382" s="14" t="s">
        <v>78</v>
      </c>
      <c r="AA382">
        <v>0.0</v>
      </c>
      <c r="AB382">
        <v>0.0</v>
      </c>
      <c r="AC382">
        <v>0.0</v>
      </c>
      <c r="AD382">
        <v>0.0</v>
      </c>
      <c r="AE382">
        <v>1.0</v>
      </c>
      <c r="AF382">
        <v>0.0</v>
      </c>
      <c r="AG382">
        <v>0.0</v>
      </c>
      <c r="AH382">
        <v>0.0</v>
      </c>
      <c r="AI382">
        <v>0.0</v>
      </c>
      <c r="AJ382">
        <v>0.0</v>
      </c>
      <c r="AK382" t="s">
        <v>97</v>
      </c>
      <c r="AL382">
        <v>3.0</v>
      </c>
      <c r="AM382">
        <v>8.0</v>
      </c>
      <c r="AN382" s="14">
        <v>10.0</v>
      </c>
      <c r="AO382" s="14" t="s">
        <v>2105</v>
      </c>
      <c r="AP382" t="s">
        <v>84</v>
      </c>
      <c r="AQ382" s="14">
        <v>9.0</v>
      </c>
      <c r="AR382" s="14" t="s">
        <v>2106</v>
      </c>
      <c r="AS382" s="14" t="s">
        <v>2107</v>
      </c>
      <c r="AT382" s="14" t="s">
        <v>2108</v>
      </c>
      <c r="AU382" s="14">
        <v>1.0</v>
      </c>
    </row>
    <row r="383">
      <c r="A383" s="14">
        <v>421.0</v>
      </c>
      <c r="B383">
        <v>1.0</v>
      </c>
      <c r="C383">
        <v>1.0</v>
      </c>
      <c r="D383">
        <v>1.0</v>
      </c>
      <c r="E383">
        <v>0.0</v>
      </c>
      <c r="F383">
        <v>1.0</v>
      </c>
      <c r="G383">
        <v>0.0</v>
      </c>
      <c r="H383" s="14">
        <v>34931.0</v>
      </c>
      <c r="I383" s="14">
        <v>23.0</v>
      </c>
      <c r="J383" s="14">
        <v>8.0</v>
      </c>
      <c r="K383" s="14">
        <v>0.0</v>
      </c>
      <c r="L383" s="14">
        <v>10.0</v>
      </c>
      <c r="M383" s="14">
        <v>2.0</v>
      </c>
      <c r="N383" s="14" t="s">
        <v>120</v>
      </c>
      <c r="O383" s="14">
        <v>0.0</v>
      </c>
      <c r="P383" s="14" t="s">
        <v>129</v>
      </c>
      <c r="R383" t="s">
        <v>129</v>
      </c>
      <c r="S383" t="s">
        <v>135</v>
      </c>
      <c r="T383" s="14">
        <v>0.0</v>
      </c>
      <c r="Z383" s="14" t="s">
        <v>78</v>
      </c>
      <c r="AA383">
        <v>0.0</v>
      </c>
      <c r="AB383">
        <v>0.0</v>
      </c>
      <c r="AC383">
        <v>0.0</v>
      </c>
      <c r="AD383">
        <v>1.0</v>
      </c>
      <c r="AE383">
        <v>0.0</v>
      </c>
      <c r="AF383">
        <v>0.0</v>
      </c>
      <c r="AG383">
        <v>0.0</v>
      </c>
      <c r="AH383">
        <v>0.0</v>
      </c>
      <c r="AI383">
        <v>0.0</v>
      </c>
      <c r="AJ383">
        <v>1.0</v>
      </c>
      <c r="AK383" t="s">
        <v>97</v>
      </c>
      <c r="AL383">
        <v>25.0</v>
      </c>
      <c r="AM383">
        <v>10.0</v>
      </c>
      <c r="AN383" s="14">
        <v>12.0</v>
      </c>
      <c r="AO383" s="14" t="s">
        <v>2109</v>
      </c>
      <c r="AP383" t="s">
        <v>101</v>
      </c>
      <c r="AQ383" s="14">
        <v>10.0</v>
      </c>
      <c r="AR383" s="14" t="s">
        <v>2110</v>
      </c>
      <c r="AS383" s="14" t="s">
        <v>2111</v>
      </c>
      <c r="AT383" s="14" t="s">
        <v>2112</v>
      </c>
      <c r="AU383" s="14">
        <v>1.0</v>
      </c>
    </row>
    <row r="384">
      <c r="A384" s="14">
        <v>422.0</v>
      </c>
      <c r="B384">
        <v>0.0</v>
      </c>
      <c r="C384">
        <v>1.0</v>
      </c>
      <c r="D384">
        <v>0.0</v>
      </c>
      <c r="E384">
        <v>0.0</v>
      </c>
      <c r="F384">
        <v>1.0</v>
      </c>
      <c r="G384">
        <v>0.0</v>
      </c>
      <c r="H384" s="14">
        <v>33568.0</v>
      </c>
      <c r="I384" s="14">
        <v>26.0</v>
      </c>
      <c r="J384" s="14">
        <v>7.0</v>
      </c>
      <c r="K384" s="14">
        <v>1.0</v>
      </c>
      <c r="L384" s="14">
        <v>10.0</v>
      </c>
      <c r="M384" s="14">
        <v>10.0</v>
      </c>
      <c r="N384" s="14" t="s">
        <v>291</v>
      </c>
      <c r="O384" s="14">
        <v>1.0</v>
      </c>
      <c r="T384" s="14">
        <v>1.0</v>
      </c>
      <c r="U384" t="s">
        <v>35</v>
      </c>
      <c r="V384" t="s">
        <v>111</v>
      </c>
      <c r="W384" t="s">
        <v>123</v>
      </c>
      <c r="X384" s="14">
        <v>3.0</v>
      </c>
      <c r="Y384" s="14" t="s">
        <v>2113</v>
      </c>
      <c r="Z384" s="14" t="s">
        <v>78</v>
      </c>
      <c r="AA384">
        <v>0.0</v>
      </c>
      <c r="AB384">
        <v>0.0</v>
      </c>
      <c r="AC384">
        <v>0.0</v>
      </c>
      <c r="AD384">
        <v>0.0</v>
      </c>
      <c r="AE384">
        <v>0.0</v>
      </c>
      <c r="AF384">
        <v>1.0</v>
      </c>
      <c r="AG384">
        <v>0.0</v>
      </c>
      <c r="AH384">
        <v>0.0</v>
      </c>
      <c r="AI384">
        <v>0.0</v>
      </c>
      <c r="AJ384">
        <v>0.0</v>
      </c>
      <c r="AK384" t="s">
        <v>97</v>
      </c>
      <c r="AL384">
        <v>15.0</v>
      </c>
      <c r="AM384">
        <v>3.0</v>
      </c>
      <c r="AN384" s="14">
        <v>20.0</v>
      </c>
      <c r="AO384" s="14" t="s">
        <v>2114</v>
      </c>
      <c r="AP384" t="s">
        <v>101</v>
      </c>
      <c r="AQ384" s="14">
        <v>10.0</v>
      </c>
      <c r="AR384" s="14" t="s">
        <v>2115</v>
      </c>
      <c r="AS384" s="14" t="s">
        <v>2116</v>
      </c>
      <c r="AT384" s="14" t="s">
        <v>2117</v>
      </c>
      <c r="AU384" s="14">
        <v>0.0</v>
      </c>
    </row>
    <row r="385">
      <c r="A385" s="14">
        <v>423.0</v>
      </c>
      <c r="B385">
        <v>0.0</v>
      </c>
      <c r="C385">
        <v>1.0</v>
      </c>
      <c r="D385">
        <v>0.0</v>
      </c>
      <c r="E385">
        <v>1.0</v>
      </c>
      <c r="F385">
        <v>0.0</v>
      </c>
      <c r="G385">
        <v>0.0</v>
      </c>
      <c r="H385" s="14">
        <v>29795.0</v>
      </c>
      <c r="I385" s="14">
        <v>37.0</v>
      </c>
      <c r="J385" s="14">
        <v>6.0</v>
      </c>
      <c r="K385" s="14">
        <v>60.0</v>
      </c>
      <c r="L385" s="14">
        <v>7.0</v>
      </c>
      <c r="M385" s="14">
        <v>10.0</v>
      </c>
      <c r="N385" s="14" t="s">
        <v>120</v>
      </c>
      <c r="O385" s="14">
        <v>1.0</v>
      </c>
      <c r="T385" s="14">
        <v>1.0</v>
      </c>
      <c r="U385" t="s">
        <v>315</v>
      </c>
      <c r="V385" t="s">
        <v>147</v>
      </c>
      <c r="W385" t="s">
        <v>123</v>
      </c>
      <c r="X385" s="14">
        <v>11.0</v>
      </c>
      <c r="Y385" s="14" t="s">
        <v>2118</v>
      </c>
      <c r="Z385" s="14" t="s">
        <v>114</v>
      </c>
      <c r="AA385">
        <v>0.0</v>
      </c>
      <c r="AB385">
        <v>0.0</v>
      </c>
      <c r="AC385">
        <v>0.0</v>
      </c>
      <c r="AD385">
        <v>0.0</v>
      </c>
      <c r="AE385">
        <v>1.0</v>
      </c>
      <c r="AF385">
        <v>0.0</v>
      </c>
      <c r="AG385">
        <v>0.0</v>
      </c>
      <c r="AH385">
        <v>0.0</v>
      </c>
      <c r="AI385">
        <v>0.0</v>
      </c>
      <c r="AJ385">
        <v>0.0</v>
      </c>
      <c r="AK385" t="s">
        <v>116</v>
      </c>
      <c r="AL385">
        <v>4.0</v>
      </c>
      <c r="AM385">
        <v>4.0</v>
      </c>
      <c r="AN385" s="14">
        <v>10.0</v>
      </c>
      <c r="AO385" s="14" t="s">
        <v>2119</v>
      </c>
      <c r="AP385" t="s">
        <v>101</v>
      </c>
      <c r="AQ385" s="14">
        <v>10.0</v>
      </c>
      <c r="AR385" s="14" t="s">
        <v>2120</v>
      </c>
      <c r="AS385" s="14" t="s">
        <v>2121</v>
      </c>
      <c r="AT385" s="14" t="s">
        <v>2122</v>
      </c>
      <c r="AU385" s="14">
        <v>1.0</v>
      </c>
    </row>
    <row r="386">
      <c r="A386" s="14">
        <v>424.0</v>
      </c>
      <c r="B386">
        <v>0.0</v>
      </c>
      <c r="C386">
        <v>1.0</v>
      </c>
      <c r="D386">
        <v>0.0</v>
      </c>
      <c r="E386">
        <v>1.0</v>
      </c>
      <c r="F386">
        <v>0.0</v>
      </c>
      <c r="G386">
        <v>0.0</v>
      </c>
      <c r="H386" s="14">
        <v>34095.0</v>
      </c>
      <c r="I386" s="14">
        <v>25.0</v>
      </c>
      <c r="J386" s="14">
        <v>5.0</v>
      </c>
      <c r="K386" s="14">
        <v>240.0</v>
      </c>
      <c r="L386" s="14">
        <v>6.0</v>
      </c>
      <c r="M386" s="14">
        <v>24.0</v>
      </c>
      <c r="N386" s="14" t="s">
        <v>134</v>
      </c>
      <c r="O386" s="14">
        <v>1.0</v>
      </c>
      <c r="T386" s="14">
        <v>1.0</v>
      </c>
      <c r="U386" t="s">
        <v>315</v>
      </c>
      <c r="V386" t="s">
        <v>147</v>
      </c>
      <c r="W386" t="s">
        <v>123</v>
      </c>
      <c r="X386" s="14">
        <v>2.0</v>
      </c>
      <c r="Y386" s="14" t="s">
        <v>2123</v>
      </c>
      <c r="Z386" s="14" t="s">
        <v>464</v>
      </c>
      <c r="AA386">
        <v>0.0</v>
      </c>
      <c r="AB386">
        <v>0.0</v>
      </c>
      <c r="AC386">
        <v>0.0</v>
      </c>
      <c r="AD386">
        <v>0.0</v>
      </c>
      <c r="AE386">
        <v>0.0</v>
      </c>
      <c r="AF386">
        <v>1.0</v>
      </c>
      <c r="AG386">
        <v>0.0</v>
      </c>
      <c r="AH386">
        <v>0.0</v>
      </c>
      <c r="AI386">
        <v>0.0</v>
      </c>
      <c r="AJ386">
        <v>0.0</v>
      </c>
      <c r="AK386" t="s">
        <v>79</v>
      </c>
      <c r="AL386">
        <v>4.0</v>
      </c>
      <c r="AM386">
        <v>4.0</v>
      </c>
      <c r="AN386" s="14">
        <v>12.0</v>
      </c>
      <c r="AO386" s="14" t="s">
        <v>2124</v>
      </c>
      <c r="AP386" t="s">
        <v>101</v>
      </c>
      <c r="AQ386" s="14">
        <v>10.0</v>
      </c>
      <c r="AR386" s="14" t="s">
        <v>2125</v>
      </c>
      <c r="AU386" s="14">
        <v>0.0</v>
      </c>
    </row>
    <row r="387">
      <c r="A387" s="14">
        <v>425.0</v>
      </c>
      <c r="B387">
        <v>1.0</v>
      </c>
      <c r="C387">
        <v>0.0</v>
      </c>
      <c r="D387">
        <v>0.0</v>
      </c>
      <c r="E387">
        <v>0.0</v>
      </c>
      <c r="F387">
        <v>0.0</v>
      </c>
      <c r="G387">
        <v>0.0</v>
      </c>
      <c r="H387" s="14">
        <v>22450.0</v>
      </c>
      <c r="I387" s="14">
        <v>57.0</v>
      </c>
      <c r="J387" s="14">
        <v>7.0</v>
      </c>
      <c r="K387" s="14">
        <v>0.0</v>
      </c>
      <c r="L387" s="14">
        <v>8.0</v>
      </c>
      <c r="M387" s="14">
        <v>15.0</v>
      </c>
      <c r="N387" s="14" t="s">
        <v>167</v>
      </c>
      <c r="O387" s="14">
        <v>0.0</v>
      </c>
      <c r="P387" s="14" t="s">
        <v>129</v>
      </c>
      <c r="R387" t="s">
        <v>129</v>
      </c>
      <c r="S387" t="s">
        <v>130</v>
      </c>
      <c r="T387" s="14">
        <v>1.0</v>
      </c>
      <c r="U387" t="s">
        <v>524</v>
      </c>
      <c r="V387" t="s">
        <v>111</v>
      </c>
      <c r="W387" t="s">
        <v>123</v>
      </c>
      <c r="X387" s="14">
        <v>30.0</v>
      </c>
      <c r="Y387" s="14" t="s">
        <v>145</v>
      </c>
      <c r="Z387" s="14" t="s">
        <v>114</v>
      </c>
      <c r="AA387">
        <v>0.0</v>
      </c>
      <c r="AB387">
        <v>0.0</v>
      </c>
      <c r="AC387">
        <v>0.0</v>
      </c>
      <c r="AD387">
        <v>1.0</v>
      </c>
      <c r="AE387">
        <v>0.0</v>
      </c>
      <c r="AF387">
        <v>0.0</v>
      </c>
      <c r="AG387">
        <v>0.0</v>
      </c>
      <c r="AH387">
        <v>0.0</v>
      </c>
      <c r="AI387">
        <v>0.0</v>
      </c>
      <c r="AJ387">
        <v>0.0</v>
      </c>
      <c r="AK387" t="s">
        <v>97</v>
      </c>
      <c r="AL387">
        <v>6.0</v>
      </c>
      <c r="AM387">
        <v>6.0</v>
      </c>
      <c r="AN387" s="14">
        <v>40.0</v>
      </c>
      <c r="AO387" s="14" t="s">
        <v>2126</v>
      </c>
      <c r="AP387" t="s">
        <v>101</v>
      </c>
      <c r="AQ387" s="14">
        <v>10.0</v>
      </c>
      <c r="AR387" s="14" t="s">
        <v>2127</v>
      </c>
      <c r="AS387" s="14" t="s">
        <v>2128</v>
      </c>
      <c r="AT387" s="14" t="s">
        <v>2129</v>
      </c>
      <c r="AU387" s="14">
        <v>1.0</v>
      </c>
    </row>
    <row r="388" hidden="1">
      <c r="A388" s="14">
        <v>426.0</v>
      </c>
      <c r="B388">
        <v>0.0</v>
      </c>
      <c r="C388">
        <v>0.0</v>
      </c>
      <c r="D388">
        <v>1.0</v>
      </c>
      <c r="E388">
        <v>0.0</v>
      </c>
      <c r="F388">
        <v>1.0</v>
      </c>
      <c r="G388">
        <v>0.0</v>
      </c>
      <c r="I388" s="14"/>
      <c r="J388" s="14">
        <v>8.0</v>
      </c>
      <c r="K388" s="14">
        <v>0.0</v>
      </c>
      <c r="L388" s="14">
        <v>8.0</v>
      </c>
      <c r="M388" s="14">
        <v>4.0</v>
      </c>
      <c r="N388" s="14" t="s">
        <v>405</v>
      </c>
      <c r="O388" s="14">
        <v>0.0</v>
      </c>
      <c r="P388" s="14" t="s">
        <v>491</v>
      </c>
      <c r="R388" t="s">
        <v>491</v>
      </c>
      <c r="S388" t="s">
        <v>130</v>
      </c>
      <c r="T388" s="14">
        <v>0.0</v>
      </c>
      <c r="Z388" s="14" t="s">
        <v>114</v>
      </c>
      <c r="AA388">
        <v>0.0</v>
      </c>
      <c r="AB388">
        <v>0.0</v>
      </c>
      <c r="AC388">
        <v>0.0</v>
      </c>
      <c r="AD388">
        <v>0.0</v>
      </c>
      <c r="AE388">
        <v>1.0</v>
      </c>
      <c r="AF388">
        <v>0.0</v>
      </c>
      <c r="AG388">
        <v>0.0</v>
      </c>
      <c r="AH388">
        <v>0.0</v>
      </c>
      <c r="AI388">
        <v>0.0</v>
      </c>
      <c r="AJ388">
        <v>1.0</v>
      </c>
      <c r="AK388" t="s">
        <v>237</v>
      </c>
      <c r="AL388">
        <v>4.0</v>
      </c>
      <c r="AM388">
        <v>6.0</v>
      </c>
      <c r="AN388" s="14">
        <v>4.0</v>
      </c>
      <c r="AO388" s="14" t="s">
        <v>1851</v>
      </c>
      <c r="AP388" t="s">
        <v>101</v>
      </c>
      <c r="AQ388" s="14">
        <v>8.0</v>
      </c>
      <c r="AU388" s="14">
        <v>0.0</v>
      </c>
    </row>
    <row r="389">
      <c r="A389" s="14">
        <v>427.0</v>
      </c>
      <c r="B389">
        <v>1.0</v>
      </c>
      <c r="C389">
        <v>0.0</v>
      </c>
      <c r="D389">
        <v>0.0</v>
      </c>
      <c r="E389">
        <v>0.0</v>
      </c>
      <c r="F389">
        <v>0.0</v>
      </c>
      <c r="G389">
        <v>0.0</v>
      </c>
      <c r="H389" s="14">
        <v>29952.0</v>
      </c>
      <c r="I389" s="14">
        <v>36.0</v>
      </c>
      <c r="J389" s="14">
        <v>7.0</v>
      </c>
      <c r="K389" s="14">
        <v>40.0</v>
      </c>
      <c r="L389" s="14">
        <v>7.0</v>
      </c>
      <c r="M389" s="14">
        <v>36.0</v>
      </c>
      <c r="N389" s="14" t="s">
        <v>87</v>
      </c>
      <c r="O389" s="14">
        <v>0.0</v>
      </c>
      <c r="P389" s="14" t="s">
        <v>89</v>
      </c>
      <c r="R389" t="s">
        <v>89</v>
      </c>
      <c r="S389" t="s">
        <v>135</v>
      </c>
      <c r="T389" s="14">
        <v>1.0</v>
      </c>
      <c r="U389" t="s">
        <v>11</v>
      </c>
      <c r="V389" t="s">
        <v>147</v>
      </c>
      <c r="W389" t="s">
        <v>531</v>
      </c>
      <c r="X389" s="14">
        <v>6.0</v>
      </c>
      <c r="Y389" s="14" t="s">
        <v>2131</v>
      </c>
      <c r="Z389" s="14" t="s">
        <v>1229</v>
      </c>
      <c r="AA389">
        <v>0.0</v>
      </c>
      <c r="AB389">
        <v>0.0</v>
      </c>
      <c r="AC389">
        <v>0.0</v>
      </c>
      <c r="AD389">
        <v>1.0</v>
      </c>
      <c r="AE389">
        <v>0.0</v>
      </c>
      <c r="AF389">
        <v>0.0</v>
      </c>
      <c r="AG389">
        <v>0.0</v>
      </c>
      <c r="AH389">
        <v>0.0</v>
      </c>
      <c r="AI389">
        <v>0.0</v>
      </c>
      <c r="AJ389">
        <v>0.0</v>
      </c>
      <c r="AK389" t="s">
        <v>97</v>
      </c>
      <c r="AL389">
        <v>5.0</v>
      </c>
      <c r="AM389">
        <v>3.0</v>
      </c>
      <c r="AN389" s="14">
        <v>3.0</v>
      </c>
      <c r="AO389" s="14" t="s">
        <v>2132</v>
      </c>
      <c r="AP389" t="s">
        <v>101</v>
      </c>
      <c r="AQ389" s="14">
        <v>7.0</v>
      </c>
      <c r="AR389" s="14" t="s">
        <v>2133</v>
      </c>
      <c r="AS389" s="14" t="s">
        <v>2134</v>
      </c>
      <c r="AT389" s="14" t="s">
        <v>2135</v>
      </c>
      <c r="AU389" s="14">
        <v>0.0</v>
      </c>
    </row>
    <row r="390">
      <c r="A390" s="14">
        <v>428.0</v>
      </c>
      <c r="B390">
        <v>0.0</v>
      </c>
      <c r="C390">
        <v>0.0</v>
      </c>
      <c r="D390">
        <v>0.0</v>
      </c>
      <c r="E390">
        <v>0.0</v>
      </c>
      <c r="F390">
        <v>1.0</v>
      </c>
      <c r="G390">
        <v>0.0</v>
      </c>
      <c r="H390" s="14">
        <v>34689.0</v>
      </c>
      <c r="I390" s="14">
        <v>23.0</v>
      </c>
      <c r="J390" s="14">
        <v>7.0</v>
      </c>
      <c r="K390" s="14">
        <v>120.0</v>
      </c>
      <c r="L390" s="14">
        <v>8.0</v>
      </c>
      <c r="M390" s="14">
        <v>8.0</v>
      </c>
      <c r="N390" s="14" t="s">
        <v>134</v>
      </c>
      <c r="O390" s="14">
        <v>1.0</v>
      </c>
      <c r="P390" s="14" t="s">
        <v>71</v>
      </c>
      <c r="R390" t="s">
        <v>71</v>
      </c>
      <c r="S390" t="s">
        <v>130</v>
      </c>
      <c r="T390" s="14">
        <v>0.0</v>
      </c>
      <c r="Z390" s="14" t="s">
        <v>464</v>
      </c>
      <c r="AA390">
        <v>0.0</v>
      </c>
      <c r="AB390">
        <v>0.0</v>
      </c>
      <c r="AC390">
        <v>1.0</v>
      </c>
      <c r="AD390">
        <v>0.0</v>
      </c>
      <c r="AE390">
        <v>0.0</v>
      </c>
      <c r="AF390">
        <v>0.0</v>
      </c>
      <c r="AG390">
        <v>1.0</v>
      </c>
      <c r="AH390">
        <v>0.0</v>
      </c>
      <c r="AI390">
        <v>0.0</v>
      </c>
      <c r="AJ390">
        <v>0.0</v>
      </c>
      <c r="AK390" t="s">
        <v>97</v>
      </c>
      <c r="AL390">
        <v>6.0</v>
      </c>
      <c r="AM390">
        <v>6.0</v>
      </c>
      <c r="AN390" s="14">
        <v>10.0</v>
      </c>
      <c r="AO390" s="14" t="s">
        <v>2136</v>
      </c>
      <c r="AP390" t="s">
        <v>101</v>
      </c>
      <c r="AQ390" s="14">
        <v>8.0</v>
      </c>
      <c r="AR390" s="14" t="s">
        <v>2137</v>
      </c>
      <c r="AS390" s="14" t="s">
        <v>2138</v>
      </c>
      <c r="AT390" s="14" t="s">
        <v>2139</v>
      </c>
    </row>
    <row r="391">
      <c r="A391" s="14">
        <v>429.0</v>
      </c>
      <c r="B391">
        <v>1.0</v>
      </c>
      <c r="C391">
        <v>1.0</v>
      </c>
      <c r="D391">
        <v>1.0</v>
      </c>
      <c r="E391">
        <v>0.0</v>
      </c>
      <c r="F391">
        <v>0.0</v>
      </c>
      <c r="G391">
        <v>0.0</v>
      </c>
      <c r="H391" s="14">
        <v>29960.0</v>
      </c>
      <c r="I391" s="14">
        <v>36.0</v>
      </c>
      <c r="J391" s="14">
        <v>7.0</v>
      </c>
      <c r="K391" s="14">
        <v>20.0</v>
      </c>
      <c r="L391" s="14">
        <v>8.0</v>
      </c>
      <c r="M391" s="14">
        <v>2.0</v>
      </c>
      <c r="N391" s="14" t="s">
        <v>327</v>
      </c>
      <c r="O391" s="14">
        <v>0.0</v>
      </c>
      <c r="P391" s="14" t="s">
        <v>71</v>
      </c>
      <c r="R391" t="s">
        <v>71</v>
      </c>
      <c r="S391" t="s">
        <v>135</v>
      </c>
      <c r="T391" s="14">
        <v>0.0</v>
      </c>
      <c r="Z391" s="14" t="s">
        <v>96</v>
      </c>
      <c r="AA391">
        <v>0.0</v>
      </c>
      <c r="AB391">
        <v>0.0</v>
      </c>
      <c r="AC391">
        <v>1.0</v>
      </c>
      <c r="AD391">
        <v>0.0</v>
      </c>
      <c r="AE391">
        <v>0.0</v>
      </c>
      <c r="AF391">
        <v>0.0</v>
      </c>
      <c r="AG391">
        <v>0.0</v>
      </c>
      <c r="AH391">
        <v>0.0</v>
      </c>
      <c r="AI391">
        <v>0.0</v>
      </c>
      <c r="AJ391">
        <v>0.0</v>
      </c>
      <c r="AK391" t="s">
        <v>97</v>
      </c>
      <c r="AL391">
        <v>10.0</v>
      </c>
      <c r="AM391">
        <v>10.0</v>
      </c>
      <c r="AN391" s="14">
        <v>30.0</v>
      </c>
      <c r="AO391" s="14" t="s">
        <v>2140</v>
      </c>
      <c r="AP391" t="s">
        <v>101</v>
      </c>
      <c r="AQ391" s="14">
        <v>8.0</v>
      </c>
      <c r="AR391" s="14" t="s">
        <v>2141</v>
      </c>
      <c r="AT391" s="14" t="s">
        <v>2142</v>
      </c>
      <c r="AU391" s="14">
        <v>0.0</v>
      </c>
    </row>
    <row r="392">
      <c r="A392" s="14">
        <v>430.0</v>
      </c>
      <c r="B392">
        <v>1.0</v>
      </c>
      <c r="C392">
        <v>0.0</v>
      </c>
      <c r="D392">
        <v>0.0</v>
      </c>
      <c r="E392">
        <v>1.0</v>
      </c>
      <c r="F392">
        <v>1.0</v>
      </c>
      <c r="G392">
        <v>0.0</v>
      </c>
      <c r="H392" s="14">
        <v>33591.0</v>
      </c>
      <c r="I392" s="14">
        <v>26.0</v>
      </c>
      <c r="J392" s="14">
        <v>8.0</v>
      </c>
      <c r="K392" s="14">
        <v>15.0</v>
      </c>
      <c r="L392" s="14">
        <v>6.0</v>
      </c>
      <c r="M392" s="14">
        <v>30.0</v>
      </c>
      <c r="N392" s="14" t="s">
        <v>437</v>
      </c>
      <c r="O392" s="14">
        <v>0.0</v>
      </c>
      <c r="P392" s="14" t="s">
        <v>89</v>
      </c>
      <c r="R392" t="s">
        <v>89</v>
      </c>
      <c r="S392" t="s">
        <v>90</v>
      </c>
      <c r="T392" s="14">
        <v>1.0</v>
      </c>
      <c r="U392" t="s">
        <v>315</v>
      </c>
      <c r="V392" t="s">
        <v>111</v>
      </c>
      <c r="W392" t="s">
        <v>123</v>
      </c>
      <c r="X392" s="14">
        <v>2.0</v>
      </c>
      <c r="Y392" s="14" t="s">
        <v>2143</v>
      </c>
      <c r="Z392" s="14" t="s">
        <v>78</v>
      </c>
      <c r="AA392">
        <v>0.0</v>
      </c>
      <c r="AB392">
        <v>0.0</v>
      </c>
      <c r="AC392">
        <v>0.0</v>
      </c>
      <c r="AD392">
        <v>1.0</v>
      </c>
      <c r="AE392">
        <v>0.0</v>
      </c>
      <c r="AF392">
        <v>0.0</v>
      </c>
      <c r="AG392">
        <v>0.0</v>
      </c>
      <c r="AH392">
        <v>0.0</v>
      </c>
      <c r="AI392">
        <v>0.0</v>
      </c>
      <c r="AJ392">
        <v>0.0</v>
      </c>
      <c r="AK392" t="s">
        <v>116</v>
      </c>
      <c r="AL392">
        <v>3.0</v>
      </c>
      <c r="AM392">
        <v>3.0</v>
      </c>
      <c r="AN392" s="14">
        <v>5.0</v>
      </c>
      <c r="AO392" s="14" t="s">
        <v>2144</v>
      </c>
      <c r="AP392" t="s">
        <v>101</v>
      </c>
      <c r="AQ392" s="14">
        <v>9.0</v>
      </c>
      <c r="AR392" s="14" t="s">
        <v>2145</v>
      </c>
      <c r="AU392" s="14">
        <v>1.0</v>
      </c>
    </row>
    <row r="393">
      <c r="A393" s="14">
        <v>431.0</v>
      </c>
      <c r="B393">
        <v>1.0</v>
      </c>
      <c r="C393">
        <v>0.0</v>
      </c>
      <c r="D393">
        <v>1.0</v>
      </c>
      <c r="E393">
        <v>0.0</v>
      </c>
      <c r="F393">
        <v>1.0</v>
      </c>
      <c r="G393">
        <v>0.0</v>
      </c>
      <c r="H393" s="14">
        <v>33238.0</v>
      </c>
      <c r="I393" s="14">
        <v>27.0</v>
      </c>
      <c r="J393" s="14">
        <v>6.0</v>
      </c>
      <c r="K393" s="14">
        <v>0.0</v>
      </c>
      <c r="L393" s="14">
        <v>4.0</v>
      </c>
      <c r="M393" s="14">
        <v>4.0</v>
      </c>
      <c r="N393" s="14" t="s">
        <v>327</v>
      </c>
      <c r="O393" s="14">
        <v>1.0</v>
      </c>
      <c r="T393" s="14">
        <v>1.0</v>
      </c>
      <c r="U393" t="s">
        <v>224</v>
      </c>
      <c r="V393" t="s">
        <v>451</v>
      </c>
      <c r="W393" t="s">
        <v>228</v>
      </c>
      <c r="X393" s="14">
        <v>0.0</v>
      </c>
      <c r="Y393" s="14" t="s">
        <v>2146</v>
      </c>
      <c r="Z393" s="14" t="s">
        <v>78</v>
      </c>
      <c r="AA393">
        <v>0.0</v>
      </c>
      <c r="AB393">
        <v>0.0</v>
      </c>
      <c r="AC393">
        <v>1.0</v>
      </c>
      <c r="AD393">
        <v>0.0</v>
      </c>
      <c r="AE393">
        <v>0.0</v>
      </c>
      <c r="AF393">
        <v>0.0</v>
      </c>
      <c r="AG393">
        <v>0.0</v>
      </c>
      <c r="AH393">
        <v>0.0</v>
      </c>
      <c r="AI393">
        <v>0.0</v>
      </c>
      <c r="AJ393">
        <v>0.0</v>
      </c>
      <c r="AK393" t="s">
        <v>97</v>
      </c>
      <c r="AL393">
        <v>10.0</v>
      </c>
      <c r="AM393">
        <v>2.0</v>
      </c>
      <c r="AN393" s="14">
        <v>8.0</v>
      </c>
      <c r="AO393" s="14" t="s">
        <v>2147</v>
      </c>
      <c r="AP393" t="s">
        <v>101</v>
      </c>
      <c r="AQ393" s="14">
        <v>10.0</v>
      </c>
      <c r="AR393" s="14" t="s">
        <v>2148</v>
      </c>
      <c r="AS393" s="14" t="s">
        <v>2149</v>
      </c>
      <c r="AT393" s="14" t="s">
        <v>2150</v>
      </c>
      <c r="AU393" s="14">
        <v>1.0</v>
      </c>
    </row>
    <row r="394">
      <c r="A394" s="14">
        <v>432.0</v>
      </c>
      <c r="B394">
        <v>1.0</v>
      </c>
      <c r="C394">
        <v>0.0</v>
      </c>
      <c r="D394">
        <v>0.0</v>
      </c>
      <c r="E394">
        <v>0.0</v>
      </c>
      <c r="F394">
        <v>0.0</v>
      </c>
      <c r="G394">
        <v>0.0</v>
      </c>
      <c r="H394" s="14">
        <v>30585.0</v>
      </c>
      <c r="I394" s="14">
        <v>34.0</v>
      </c>
      <c r="J394" s="14">
        <v>7.0</v>
      </c>
      <c r="K394" s="14">
        <v>40.0</v>
      </c>
      <c r="L394" s="14">
        <v>12.0</v>
      </c>
      <c r="M394" s="14">
        <v>10.0</v>
      </c>
      <c r="N394" s="14" t="s">
        <v>192</v>
      </c>
      <c r="O394" s="14">
        <v>0.0</v>
      </c>
      <c r="P394" s="14" t="s">
        <v>71</v>
      </c>
      <c r="R394" t="s">
        <v>71</v>
      </c>
      <c r="S394" t="s">
        <v>130</v>
      </c>
      <c r="T394" s="14">
        <v>1.0</v>
      </c>
      <c r="U394" t="s">
        <v>110</v>
      </c>
      <c r="V394" t="s">
        <v>122</v>
      </c>
      <c r="W394" t="s">
        <v>112</v>
      </c>
      <c r="X394" s="14">
        <v>13.0</v>
      </c>
      <c r="Y394" s="14" t="s">
        <v>2151</v>
      </c>
      <c r="Z394" s="14" t="s">
        <v>114</v>
      </c>
      <c r="AA394">
        <v>0.0</v>
      </c>
      <c r="AB394">
        <v>0.0</v>
      </c>
      <c r="AC394">
        <v>0.0</v>
      </c>
      <c r="AD394">
        <v>1.0</v>
      </c>
      <c r="AE394">
        <v>0.0</v>
      </c>
      <c r="AF394">
        <v>1.0</v>
      </c>
      <c r="AG394">
        <v>0.0</v>
      </c>
      <c r="AH394">
        <v>0.0</v>
      </c>
      <c r="AI394">
        <v>0.0</v>
      </c>
      <c r="AJ394">
        <v>0.0</v>
      </c>
      <c r="AK394" t="s">
        <v>97</v>
      </c>
      <c r="AL394">
        <v>6.0</v>
      </c>
      <c r="AM394">
        <v>5.0</v>
      </c>
      <c r="AN394" s="14">
        <v>6.0</v>
      </c>
      <c r="AO394" s="14" t="s">
        <v>2152</v>
      </c>
      <c r="AP394" t="s">
        <v>84</v>
      </c>
      <c r="AQ394" s="14">
        <v>8.0</v>
      </c>
      <c r="AR394" s="14" t="s">
        <v>2153</v>
      </c>
      <c r="AS394" s="14" t="s">
        <v>2154</v>
      </c>
      <c r="AU394" s="14">
        <v>1.0</v>
      </c>
    </row>
    <row r="395">
      <c r="A395" s="14">
        <v>433.0</v>
      </c>
      <c r="B395">
        <v>1.0</v>
      </c>
      <c r="C395">
        <v>1.0</v>
      </c>
      <c r="D395">
        <v>0.0</v>
      </c>
      <c r="E395">
        <v>0.0</v>
      </c>
      <c r="F395">
        <v>0.0</v>
      </c>
      <c r="G395">
        <v>0.0</v>
      </c>
      <c r="H395" s="14">
        <v>31434.0</v>
      </c>
      <c r="I395" s="14">
        <v>32.0</v>
      </c>
      <c r="J395" s="14">
        <v>6.0</v>
      </c>
      <c r="K395" s="14">
        <v>30.0</v>
      </c>
      <c r="L395" s="14">
        <v>12.0</v>
      </c>
      <c r="M395" s="14">
        <v>2.0</v>
      </c>
      <c r="N395" s="14" t="s">
        <v>291</v>
      </c>
      <c r="O395" s="14">
        <v>0.0</v>
      </c>
      <c r="P395" s="14" t="s">
        <v>71</v>
      </c>
      <c r="R395" t="s">
        <v>71</v>
      </c>
      <c r="S395" t="s">
        <v>2155</v>
      </c>
      <c r="T395" s="14">
        <v>1.0</v>
      </c>
      <c r="U395" t="s">
        <v>315</v>
      </c>
      <c r="V395" t="s">
        <v>2156</v>
      </c>
      <c r="W395" t="s">
        <v>138</v>
      </c>
      <c r="X395" s="14">
        <v>3.0</v>
      </c>
      <c r="Y395" s="14" t="s">
        <v>2157</v>
      </c>
      <c r="Z395" s="14" t="s">
        <v>114</v>
      </c>
      <c r="AA395">
        <v>0.0</v>
      </c>
      <c r="AB395">
        <v>0.0</v>
      </c>
      <c r="AC395">
        <v>1.0</v>
      </c>
      <c r="AD395">
        <v>0.0</v>
      </c>
      <c r="AE395">
        <v>0.0</v>
      </c>
      <c r="AF395">
        <v>0.0</v>
      </c>
      <c r="AG395">
        <v>0.0</v>
      </c>
      <c r="AH395">
        <v>0.0</v>
      </c>
      <c r="AI395">
        <v>0.0</v>
      </c>
      <c r="AJ395">
        <v>0.0</v>
      </c>
      <c r="AK395" t="s">
        <v>116</v>
      </c>
      <c r="AL395">
        <v>12.0</v>
      </c>
      <c r="AM395">
        <v>5.0</v>
      </c>
      <c r="AN395" s="14">
        <v>20.0</v>
      </c>
      <c r="AO395" s="14" t="s">
        <v>2158</v>
      </c>
      <c r="AP395" t="s">
        <v>101</v>
      </c>
      <c r="AQ395" s="14">
        <v>8.0</v>
      </c>
      <c r="AR395" s="14" t="s">
        <v>2159</v>
      </c>
      <c r="AS395" s="14" t="s">
        <v>2160</v>
      </c>
      <c r="AT395" s="14" t="s">
        <v>2161</v>
      </c>
      <c r="AU395" s="14">
        <v>1.0</v>
      </c>
    </row>
    <row r="396">
      <c r="A396" s="14">
        <v>434.0</v>
      </c>
      <c r="B396">
        <v>0.0</v>
      </c>
      <c r="C396">
        <v>0.0</v>
      </c>
      <c r="D396">
        <v>0.0</v>
      </c>
      <c r="E396">
        <v>0.0</v>
      </c>
      <c r="F396">
        <v>1.0</v>
      </c>
      <c r="G396">
        <v>0.0</v>
      </c>
      <c r="H396" s="14">
        <v>29930.0</v>
      </c>
      <c r="I396" s="14">
        <v>36.0</v>
      </c>
      <c r="J396" s="14">
        <v>4.0</v>
      </c>
      <c r="K396" s="14">
        <v>0.0</v>
      </c>
      <c r="L396" s="14">
        <v>10.0</v>
      </c>
      <c r="M396" s="14">
        <v>120.0</v>
      </c>
      <c r="N396" s="14" t="s">
        <v>87</v>
      </c>
      <c r="O396" s="14">
        <v>0.0</v>
      </c>
      <c r="P396" s="14" t="s">
        <v>129</v>
      </c>
      <c r="R396" t="s">
        <v>129</v>
      </c>
      <c r="S396" t="s">
        <v>130</v>
      </c>
      <c r="T396" s="14">
        <v>1.0</v>
      </c>
      <c r="U396" t="s">
        <v>524</v>
      </c>
      <c r="V396" t="s">
        <v>147</v>
      </c>
      <c r="W396" t="s">
        <v>123</v>
      </c>
      <c r="X396" s="14">
        <v>15.0</v>
      </c>
      <c r="Z396" s="14" t="s">
        <v>78</v>
      </c>
      <c r="AA396">
        <v>0.0</v>
      </c>
      <c r="AB396">
        <v>0.0</v>
      </c>
      <c r="AC396">
        <v>0.0</v>
      </c>
      <c r="AD396">
        <v>1.0</v>
      </c>
      <c r="AE396">
        <v>0.0</v>
      </c>
      <c r="AF396">
        <v>0.0</v>
      </c>
      <c r="AG396">
        <v>0.0</v>
      </c>
      <c r="AH396">
        <v>0.0</v>
      </c>
      <c r="AI396">
        <v>0.0</v>
      </c>
      <c r="AJ396">
        <v>0.0</v>
      </c>
      <c r="AK396" t="s">
        <v>79</v>
      </c>
      <c r="AL396">
        <v>5.0</v>
      </c>
      <c r="AM396">
        <v>10.0</v>
      </c>
      <c r="AN396" s="14">
        <v>20.0</v>
      </c>
      <c r="AO396" s="14" t="s">
        <v>2162</v>
      </c>
      <c r="AP396" t="s">
        <v>101</v>
      </c>
      <c r="AQ396" s="14">
        <v>10.0</v>
      </c>
      <c r="AR396" s="14" t="s">
        <v>2163</v>
      </c>
      <c r="AU396" s="14">
        <v>0.0</v>
      </c>
    </row>
    <row r="397">
      <c r="A397" s="14">
        <v>435.0</v>
      </c>
      <c r="B397">
        <v>1.0</v>
      </c>
      <c r="C397">
        <v>0.0</v>
      </c>
      <c r="D397">
        <v>0.0</v>
      </c>
      <c r="E397">
        <v>1.0</v>
      </c>
      <c r="F397">
        <v>1.0</v>
      </c>
      <c r="G397">
        <v>0.0</v>
      </c>
      <c r="H397" s="14">
        <v>31833.0</v>
      </c>
      <c r="I397" s="14">
        <v>31.0</v>
      </c>
      <c r="J397" s="14">
        <v>8.0</v>
      </c>
      <c r="K397" s="14">
        <v>60.0</v>
      </c>
      <c r="L397" s="14">
        <v>12.0</v>
      </c>
      <c r="M397" s="14">
        <v>20.0</v>
      </c>
      <c r="N397" s="14" t="s">
        <v>405</v>
      </c>
      <c r="O397" s="14">
        <v>0.0</v>
      </c>
      <c r="P397" s="14" t="s">
        <v>71</v>
      </c>
      <c r="R397" t="s">
        <v>71</v>
      </c>
      <c r="S397" t="s">
        <v>135</v>
      </c>
      <c r="T397" s="14">
        <v>0.0</v>
      </c>
      <c r="Z397" s="14" t="s">
        <v>114</v>
      </c>
      <c r="AA397">
        <v>0.0</v>
      </c>
      <c r="AB397">
        <v>0.0</v>
      </c>
      <c r="AC397">
        <v>1.0</v>
      </c>
      <c r="AD397">
        <v>0.0</v>
      </c>
      <c r="AE397">
        <v>0.0</v>
      </c>
      <c r="AF397">
        <v>0.0</v>
      </c>
      <c r="AG397">
        <v>0.0</v>
      </c>
      <c r="AH397">
        <v>0.0</v>
      </c>
      <c r="AI397">
        <v>0.0</v>
      </c>
      <c r="AJ397">
        <v>0.0</v>
      </c>
      <c r="AK397" t="s">
        <v>97</v>
      </c>
      <c r="AL397">
        <v>3.0</v>
      </c>
      <c r="AM397">
        <v>3.0</v>
      </c>
      <c r="AN397" s="14">
        <v>180.0</v>
      </c>
      <c r="AO397" s="14" t="s">
        <v>2164</v>
      </c>
      <c r="AP397" t="s">
        <v>294</v>
      </c>
      <c r="AQ397" s="14">
        <v>9.0</v>
      </c>
      <c r="AR397" s="14" t="s">
        <v>2165</v>
      </c>
      <c r="AS397" s="14" t="s">
        <v>2166</v>
      </c>
      <c r="AT397" s="14" t="s">
        <v>2167</v>
      </c>
      <c r="AU397" s="14">
        <v>1.0</v>
      </c>
    </row>
    <row r="398">
      <c r="A398" s="14">
        <v>436.0</v>
      </c>
      <c r="B398">
        <v>0.0</v>
      </c>
      <c r="C398">
        <v>1.0</v>
      </c>
      <c r="D398">
        <v>1.0</v>
      </c>
      <c r="E398">
        <v>0.0</v>
      </c>
      <c r="F398">
        <v>1.0</v>
      </c>
      <c r="G398">
        <v>0.0</v>
      </c>
      <c r="H398" s="14">
        <v>33725.0</v>
      </c>
      <c r="I398" s="14">
        <v>26.0</v>
      </c>
      <c r="J398" s="14">
        <v>8.0</v>
      </c>
      <c r="K398" s="14">
        <v>0.0</v>
      </c>
      <c r="L398" s="14">
        <v>8.0</v>
      </c>
      <c r="M398" s="14">
        <v>15.0</v>
      </c>
      <c r="N398" s="14" t="s">
        <v>128</v>
      </c>
      <c r="O398" s="14">
        <v>1.0</v>
      </c>
      <c r="T398" s="14">
        <v>0.0</v>
      </c>
      <c r="Z398" s="14" t="s">
        <v>114</v>
      </c>
      <c r="AA398">
        <v>0.0</v>
      </c>
      <c r="AB398">
        <v>0.0</v>
      </c>
      <c r="AC398">
        <v>0.0</v>
      </c>
      <c r="AD398">
        <v>0.0</v>
      </c>
      <c r="AE398">
        <v>0.0</v>
      </c>
      <c r="AF398">
        <v>1.0</v>
      </c>
      <c r="AG398">
        <v>0.0</v>
      </c>
      <c r="AH398">
        <v>0.0</v>
      </c>
      <c r="AI398">
        <v>0.0</v>
      </c>
      <c r="AJ398">
        <v>0.0</v>
      </c>
      <c r="AK398" t="s">
        <v>97</v>
      </c>
      <c r="AL398">
        <v>3.0</v>
      </c>
      <c r="AM398">
        <v>5.0</v>
      </c>
      <c r="AN398" s="14">
        <v>5.0</v>
      </c>
      <c r="AO398" s="14" t="s">
        <v>2168</v>
      </c>
      <c r="AP398" t="s">
        <v>101</v>
      </c>
      <c r="AQ398" s="14">
        <v>8.0</v>
      </c>
      <c r="AR398" s="14" t="s">
        <v>2169</v>
      </c>
      <c r="AS398" s="14" t="s">
        <v>2170</v>
      </c>
      <c r="AT398" s="14" t="s">
        <v>2171</v>
      </c>
      <c r="AU398" s="14">
        <v>0.0</v>
      </c>
    </row>
    <row r="399">
      <c r="A399" s="14">
        <v>437.0</v>
      </c>
      <c r="B399">
        <v>0.0</v>
      </c>
      <c r="C399">
        <v>0.0</v>
      </c>
      <c r="D399">
        <v>0.0</v>
      </c>
      <c r="E399">
        <v>0.0</v>
      </c>
      <c r="F399">
        <v>1.0</v>
      </c>
      <c r="G399">
        <v>0.0</v>
      </c>
      <c r="H399" s="14">
        <v>29313.0</v>
      </c>
      <c r="I399" s="14">
        <v>38.0</v>
      </c>
      <c r="J399" s="14">
        <v>7.0</v>
      </c>
      <c r="K399" s="14">
        <v>50.0</v>
      </c>
      <c r="L399" s="14">
        <v>8.0</v>
      </c>
      <c r="M399" s="14">
        <v>3.0</v>
      </c>
      <c r="N399" s="14" t="s">
        <v>291</v>
      </c>
      <c r="O399" s="14">
        <v>1.0</v>
      </c>
      <c r="T399" s="14">
        <v>1.0</v>
      </c>
      <c r="U399" t="s">
        <v>315</v>
      </c>
      <c r="V399" t="s">
        <v>111</v>
      </c>
      <c r="W399" t="s">
        <v>123</v>
      </c>
      <c r="X399" s="14">
        <v>12.0</v>
      </c>
      <c r="Z399" s="14" t="s">
        <v>114</v>
      </c>
      <c r="AA399">
        <v>0.0</v>
      </c>
      <c r="AB399">
        <v>0.0</v>
      </c>
      <c r="AC399">
        <v>0.0</v>
      </c>
      <c r="AD399">
        <v>0.0</v>
      </c>
      <c r="AE399">
        <v>0.0</v>
      </c>
      <c r="AF399">
        <v>1.0</v>
      </c>
      <c r="AG399">
        <v>0.0</v>
      </c>
      <c r="AH399">
        <v>0.0</v>
      </c>
      <c r="AI399">
        <v>0.0</v>
      </c>
      <c r="AJ399">
        <v>0.0</v>
      </c>
      <c r="AK399" t="s">
        <v>116</v>
      </c>
      <c r="AL399">
        <v>3.0</v>
      </c>
      <c r="AM399">
        <v>2.0</v>
      </c>
      <c r="AN399" s="14">
        <v>5.0</v>
      </c>
      <c r="AO399" s="14" t="s">
        <v>2172</v>
      </c>
      <c r="AP399" t="s">
        <v>101</v>
      </c>
      <c r="AQ399" s="14">
        <v>7.0</v>
      </c>
      <c r="AR399" s="14" t="s">
        <v>2173</v>
      </c>
      <c r="AU399" s="14">
        <v>0.0</v>
      </c>
    </row>
    <row r="400">
      <c r="A400" s="14">
        <v>438.0</v>
      </c>
      <c r="B400">
        <v>0.0</v>
      </c>
      <c r="C400">
        <v>0.0</v>
      </c>
      <c r="D400">
        <v>1.0</v>
      </c>
      <c r="E400">
        <v>1.0</v>
      </c>
      <c r="F400">
        <v>0.0</v>
      </c>
      <c r="G400">
        <v>0.0</v>
      </c>
      <c r="H400" s="14">
        <v>34275.0</v>
      </c>
      <c r="I400" s="14">
        <v>24.0</v>
      </c>
      <c r="J400" s="14">
        <v>7.0</v>
      </c>
      <c r="K400" s="14">
        <v>30.0</v>
      </c>
      <c r="L400" s="14">
        <v>8.0</v>
      </c>
      <c r="M400" s="14">
        <v>5.0</v>
      </c>
      <c r="N400" s="14" t="s">
        <v>327</v>
      </c>
      <c r="O400" s="14">
        <v>1.0</v>
      </c>
      <c r="T400" s="14">
        <v>0.0</v>
      </c>
      <c r="Z400" s="14" t="s">
        <v>78</v>
      </c>
      <c r="AA400">
        <v>0.0</v>
      </c>
      <c r="AB400">
        <v>0.0</v>
      </c>
      <c r="AC400">
        <v>0.0</v>
      </c>
      <c r="AD400">
        <v>1.0</v>
      </c>
      <c r="AE400">
        <v>0.0</v>
      </c>
      <c r="AF400">
        <v>0.0</v>
      </c>
      <c r="AG400">
        <v>0.0</v>
      </c>
      <c r="AH400">
        <v>0.0</v>
      </c>
      <c r="AI400">
        <v>0.0</v>
      </c>
      <c r="AJ400">
        <v>0.0</v>
      </c>
      <c r="AK400" t="s">
        <v>97</v>
      </c>
      <c r="AL400">
        <v>6.0</v>
      </c>
      <c r="AM400">
        <v>4.0</v>
      </c>
      <c r="AN400" s="14">
        <v>30.0</v>
      </c>
      <c r="AO400" s="14" t="s">
        <v>2174</v>
      </c>
      <c r="AP400" t="s">
        <v>84</v>
      </c>
      <c r="AQ400" s="14">
        <v>9.0</v>
      </c>
      <c r="AR400" s="14" t="s">
        <v>2175</v>
      </c>
      <c r="AS400" s="14" t="s">
        <v>2176</v>
      </c>
      <c r="AT400" s="14" t="s">
        <v>2177</v>
      </c>
      <c r="AU400" s="14">
        <v>0.0</v>
      </c>
    </row>
    <row r="401">
      <c r="A401" s="14">
        <v>439.0</v>
      </c>
      <c r="B401">
        <v>0.0</v>
      </c>
      <c r="C401">
        <v>0.0</v>
      </c>
      <c r="D401">
        <v>0.0</v>
      </c>
      <c r="E401">
        <v>0.0</v>
      </c>
      <c r="F401">
        <v>0.0</v>
      </c>
      <c r="G401">
        <v>1.0</v>
      </c>
      <c r="H401" s="14">
        <v>25124.0</v>
      </c>
      <c r="I401" s="14">
        <v>49.0</v>
      </c>
      <c r="J401" s="14">
        <v>7.0</v>
      </c>
      <c r="K401" s="14">
        <v>0.0</v>
      </c>
      <c r="L401" s="14">
        <v>8.0</v>
      </c>
      <c r="M401" s="14">
        <v>20.0</v>
      </c>
      <c r="N401" s="14" t="s">
        <v>167</v>
      </c>
      <c r="O401" s="14">
        <v>1.0</v>
      </c>
      <c r="T401" s="14">
        <v>1.0</v>
      </c>
      <c r="U401" t="s">
        <v>2179</v>
      </c>
      <c r="V401" t="s">
        <v>207</v>
      </c>
      <c r="W401" t="s">
        <v>123</v>
      </c>
      <c r="X401" s="14">
        <v>25.0</v>
      </c>
      <c r="Y401" s="14" t="s">
        <v>2180</v>
      </c>
      <c r="Z401" s="14" t="s">
        <v>114</v>
      </c>
      <c r="AA401">
        <v>0.0</v>
      </c>
      <c r="AB401">
        <v>0.0</v>
      </c>
      <c r="AC401">
        <v>0.0</v>
      </c>
      <c r="AD401">
        <v>0.0</v>
      </c>
      <c r="AE401">
        <v>1.0</v>
      </c>
      <c r="AF401">
        <v>1.0</v>
      </c>
      <c r="AG401">
        <v>0.0</v>
      </c>
      <c r="AH401">
        <v>0.0</v>
      </c>
      <c r="AI401">
        <v>0.0</v>
      </c>
      <c r="AJ401">
        <v>1.0</v>
      </c>
      <c r="AK401" t="s">
        <v>97</v>
      </c>
      <c r="AL401">
        <v>6.0</v>
      </c>
      <c r="AM401">
        <v>6.0</v>
      </c>
      <c r="AN401" s="14">
        <v>6.0</v>
      </c>
      <c r="AO401" s="14" t="s">
        <v>2182</v>
      </c>
      <c r="AP401" t="s">
        <v>101</v>
      </c>
      <c r="AQ401" s="14">
        <v>9.0</v>
      </c>
      <c r="AR401" s="14" t="s">
        <v>2183</v>
      </c>
      <c r="AS401" s="14" t="s">
        <v>2184</v>
      </c>
      <c r="AT401" s="14" t="s">
        <v>2185</v>
      </c>
      <c r="AU401" s="14">
        <v>1.0</v>
      </c>
    </row>
    <row r="402">
      <c r="A402" s="14">
        <v>440.0</v>
      </c>
      <c r="B402">
        <v>0.0</v>
      </c>
      <c r="C402">
        <v>1.0</v>
      </c>
      <c r="D402">
        <v>0.0</v>
      </c>
      <c r="E402">
        <v>0.0</v>
      </c>
      <c r="F402">
        <v>0.0</v>
      </c>
      <c r="G402">
        <v>0.0</v>
      </c>
      <c r="H402" s="14">
        <v>22573.0</v>
      </c>
      <c r="I402" s="14">
        <v>56.0</v>
      </c>
      <c r="J402" s="14">
        <v>7.0</v>
      </c>
      <c r="K402" s="14">
        <v>0.0</v>
      </c>
      <c r="L402" s="14">
        <v>10.0</v>
      </c>
      <c r="M402" s="14">
        <v>10.0</v>
      </c>
      <c r="N402" s="14" t="s">
        <v>192</v>
      </c>
      <c r="O402" s="14">
        <v>1.0</v>
      </c>
      <c r="T402" s="14">
        <v>1.0</v>
      </c>
      <c r="U402" t="s">
        <v>315</v>
      </c>
      <c r="V402" t="s">
        <v>2186</v>
      </c>
      <c r="W402" t="s">
        <v>684</v>
      </c>
      <c r="X402" s="14">
        <v>35.0</v>
      </c>
      <c r="Y402" s="14" t="s">
        <v>2187</v>
      </c>
      <c r="Z402" s="14" t="s">
        <v>96</v>
      </c>
      <c r="AA402">
        <v>0.0</v>
      </c>
      <c r="AB402">
        <v>0.0</v>
      </c>
      <c r="AC402">
        <v>0.0</v>
      </c>
      <c r="AD402">
        <v>0.0</v>
      </c>
      <c r="AE402">
        <v>0.0</v>
      </c>
      <c r="AF402">
        <v>1.0</v>
      </c>
      <c r="AG402">
        <v>0.0</v>
      </c>
      <c r="AH402">
        <v>0.0</v>
      </c>
      <c r="AI402">
        <v>0.0</v>
      </c>
      <c r="AJ402">
        <v>0.0</v>
      </c>
      <c r="AK402" t="s">
        <v>97</v>
      </c>
      <c r="AL402">
        <v>5.0</v>
      </c>
      <c r="AM402">
        <v>3.0</v>
      </c>
      <c r="AN402" s="14">
        <v>10.0</v>
      </c>
      <c r="AO402" s="14" t="s">
        <v>2188</v>
      </c>
      <c r="AP402" t="s">
        <v>84</v>
      </c>
      <c r="AQ402" s="14">
        <v>10.0</v>
      </c>
      <c r="AR402" s="14" t="s">
        <v>2189</v>
      </c>
      <c r="AS402" s="14" t="s">
        <v>2190</v>
      </c>
      <c r="AT402" s="14" t="s">
        <v>202</v>
      </c>
      <c r="AU402" s="14">
        <v>1.0</v>
      </c>
    </row>
    <row r="403">
      <c r="A403" s="14">
        <v>442.0</v>
      </c>
      <c r="B403">
        <v>0.0</v>
      </c>
      <c r="C403">
        <v>1.0</v>
      </c>
      <c r="D403">
        <v>0.0</v>
      </c>
      <c r="E403">
        <v>0.0</v>
      </c>
      <c r="F403">
        <v>0.0</v>
      </c>
      <c r="G403">
        <v>0.0</v>
      </c>
      <c r="H403" s="14">
        <v>33732.0</v>
      </c>
      <c r="I403" s="14">
        <v>26.0</v>
      </c>
      <c r="J403" s="14">
        <v>7.0</v>
      </c>
      <c r="K403" s="14">
        <v>0.0</v>
      </c>
      <c r="L403" s="14">
        <v>12.0</v>
      </c>
      <c r="M403" s="14">
        <v>20.0</v>
      </c>
      <c r="N403" s="14" t="s">
        <v>291</v>
      </c>
      <c r="O403" s="14">
        <v>1.0</v>
      </c>
      <c r="T403" s="14">
        <v>1.0</v>
      </c>
      <c r="U403" t="s">
        <v>213</v>
      </c>
      <c r="V403" t="s">
        <v>111</v>
      </c>
      <c r="W403" t="s">
        <v>333</v>
      </c>
      <c r="X403" s="14">
        <v>3.0</v>
      </c>
      <c r="Y403" s="14" t="s">
        <v>2196</v>
      </c>
      <c r="Z403" s="14" t="s">
        <v>78</v>
      </c>
      <c r="AA403">
        <v>0.0</v>
      </c>
      <c r="AB403">
        <v>0.0</v>
      </c>
      <c r="AC403">
        <v>0.0</v>
      </c>
      <c r="AD403">
        <v>0.0</v>
      </c>
      <c r="AE403">
        <v>1.0</v>
      </c>
      <c r="AF403">
        <v>0.0</v>
      </c>
      <c r="AG403">
        <v>0.0</v>
      </c>
      <c r="AH403">
        <v>0.0</v>
      </c>
      <c r="AI403">
        <v>0.0</v>
      </c>
      <c r="AJ403">
        <v>0.0</v>
      </c>
      <c r="AK403" t="s">
        <v>79</v>
      </c>
      <c r="AL403">
        <v>10.0</v>
      </c>
      <c r="AM403">
        <v>8.0</v>
      </c>
      <c r="AN403" s="14">
        <v>8.0</v>
      </c>
      <c r="AO403" s="14" t="s">
        <v>2197</v>
      </c>
      <c r="AP403" t="s">
        <v>101</v>
      </c>
      <c r="AQ403" s="14">
        <v>9.0</v>
      </c>
      <c r="AR403" s="14" t="s">
        <v>2198</v>
      </c>
      <c r="AU403" s="14">
        <v>1.0</v>
      </c>
    </row>
    <row r="404">
      <c r="A404" s="14">
        <v>443.0</v>
      </c>
      <c r="B404">
        <v>1.0</v>
      </c>
      <c r="C404">
        <v>1.0</v>
      </c>
      <c r="D404">
        <v>1.0</v>
      </c>
      <c r="E404">
        <v>0.0</v>
      </c>
      <c r="F404">
        <v>1.0</v>
      </c>
      <c r="G404">
        <v>0.0</v>
      </c>
      <c r="H404" s="14">
        <v>32315.0</v>
      </c>
      <c r="I404" s="14">
        <v>30.0</v>
      </c>
      <c r="J404" s="14">
        <v>8.0</v>
      </c>
      <c r="K404" s="14">
        <v>1.0</v>
      </c>
      <c r="L404" s="14">
        <v>8.0</v>
      </c>
      <c r="M404" s="14">
        <v>25.0</v>
      </c>
      <c r="N404" s="14" t="s">
        <v>405</v>
      </c>
      <c r="O404" s="14">
        <v>1.0</v>
      </c>
      <c r="T404" s="14">
        <v>1.0</v>
      </c>
      <c r="U404" t="s">
        <v>315</v>
      </c>
      <c r="V404" t="s">
        <v>111</v>
      </c>
      <c r="W404" t="s">
        <v>123</v>
      </c>
      <c r="X404" s="14">
        <v>1.0</v>
      </c>
      <c r="Y404" s="14" t="s">
        <v>101</v>
      </c>
      <c r="Z404" s="14" t="s">
        <v>96</v>
      </c>
      <c r="AA404">
        <v>0.0</v>
      </c>
      <c r="AB404">
        <v>0.0</v>
      </c>
      <c r="AC404">
        <v>1.0</v>
      </c>
      <c r="AD404">
        <v>1.0</v>
      </c>
      <c r="AE404">
        <v>0.0</v>
      </c>
      <c r="AF404">
        <v>1.0</v>
      </c>
      <c r="AG404">
        <v>0.0</v>
      </c>
      <c r="AH404">
        <v>0.0</v>
      </c>
      <c r="AI404">
        <v>0.0</v>
      </c>
      <c r="AJ404">
        <v>0.0</v>
      </c>
      <c r="AK404" t="s">
        <v>116</v>
      </c>
      <c r="AL404">
        <v>1.0</v>
      </c>
      <c r="AM404">
        <v>1.0</v>
      </c>
      <c r="AN404" s="14">
        <v>30.0</v>
      </c>
      <c r="AO404" s="14" t="s">
        <v>2199</v>
      </c>
      <c r="AP404" t="s">
        <v>101</v>
      </c>
      <c r="AQ404" s="14">
        <v>10.0</v>
      </c>
      <c r="AR404" s="14" t="s">
        <v>2200</v>
      </c>
      <c r="AT404" s="14" t="s">
        <v>2201</v>
      </c>
      <c r="AU404" s="14">
        <v>1.0</v>
      </c>
    </row>
    <row r="405">
      <c r="A405" s="14">
        <v>444.0</v>
      </c>
      <c r="B405">
        <v>1.0</v>
      </c>
      <c r="C405">
        <v>0.0</v>
      </c>
      <c r="D405">
        <v>0.0</v>
      </c>
      <c r="E405">
        <v>0.0</v>
      </c>
      <c r="F405">
        <v>0.0</v>
      </c>
      <c r="G405">
        <v>0.0</v>
      </c>
      <c r="H405" s="14">
        <v>23257.0</v>
      </c>
      <c r="I405" s="14">
        <v>55.0</v>
      </c>
      <c r="J405" s="14">
        <v>7.0</v>
      </c>
      <c r="K405" s="14">
        <v>90.0</v>
      </c>
      <c r="L405" s="14">
        <v>8.0</v>
      </c>
      <c r="M405" s="14">
        <v>10.0</v>
      </c>
      <c r="N405" s="14" t="s">
        <v>106</v>
      </c>
      <c r="O405" s="14">
        <v>0.0</v>
      </c>
      <c r="P405" s="14" t="s">
        <v>89</v>
      </c>
      <c r="R405" t="s">
        <v>89</v>
      </c>
      <c r="S405" t="s">
        <v>135</v>
      </c>
      <c r="T405" s="14">
        <v>1.0</v>
      </c>
      <c r="U405" t="s">
        <v>515</v>
      </c>
      <c r="V405" t="s">
        <v>111</v>
      </c>
      <c r="W405" t="s">
        <v>76</v>
      </c>
      <c r="X405" s="14">
        <v>28.0</v>
      </c>
      <c r="Y405" s="14" t="s">
        <v>2202</v>
      </c>
      <c r="Z405" s="14" t="s">
        <v>96</v>
      </c>
      <c r="AA405">
        <v>0.0</v>
      </c>
      <c r="AB405">
        <v>0.0</v>
      </c>
      <c r="AC405">
        <v>0.0</v>
      </c>
      <c r="AD405">
        <v>0.0</v>
      </c>
      <c r="AE405">
        <v>0.0</v>
      </c>
      <c r="AF405">
        <v>0.0</v>
      </c>
      <c r="AG405">
        <v>0.0</v>
      </c>
      <c r="AH405">
        <v>0.0</v>
      </c>
      <c r="AI405">
        <v>0.0</v>
      </c>
      <c r="AJ405">
        <v>1.0</v>
      </c>
      <c r="AK405" t="s">
        <v>97</v>
      </c>
      <c r="AL405">
        <v>6.0</v>
      </c>
      <c r="AM405">
        <v>6.0</v>
      </c>
      <c r="AN405" s="14">
        <v>10.0</v>
      </c>
      <c r="AO405" s="14" t="s">
        <v>2204</v>
      </c>
      <c r="AP405" t="s">
        <v>101</v>
      </c>
      <c r="AQ405" s="14">
        <v>9.0</v>
      </c>
      <c r="AR405" s="14" t="s">
        <v>2205</v>
      </c>
      <c r="AU405" s="14">
        <v>0.0</v>
      </c>
    </row>
    <row r="406">
      <c r="A406" s="14">
        <v>445.0</v>
      </c>
      <c r="B406">
        <v>0.0</v>
      </c>
      <c r="C406">
        <v>1.0</v>
      </c>
      <c r="D406">
        <v>0.0</v>
      </c>
      <c r="E406">
        <v>1.0</v>
      </c>
      <c r="F406">
        <v>1.0</v>
      </c>
      <c r="G406">
        <v>0.0</v>
      </c>
      <c r="H406" s="14">
        <v>32727.0</v>
      </c>
      <c r="I406" s="14">
        <v>29.0</v>
      </c>
      <c r="J406" s="14">
        <v>5.0</v>
      </c>
      <c r="K406" s="14">
        <v>0.0</v>
      </c>
      <c r="L406" s="14">
        <v>16.0</v>
      </c>
      <c r="M406" s="14">
        <v>2.0</v>
      </c>
      <c r="N406" s="14" t="s">
        <v>437</v>
      </c>
      <c r="O406" s="14">
        <v>0.0</v>
      </c>
      <c r="P406" s="14" t="s">
        <v>129</v>
      </c>
      <c r="R406" t="s">
        <v>129</v>
      </c>
      <c r="S406" t="s">
        <v>130</v>
      </c>
      <c r="T406" s="14">
        <v>1.0</v>
      </c>
      <c r="U406" t="s">
        <v>524</v>
      </c>
      <c r="V406" t="s">
        <v>75</v>
      </c>
      <c r="W406" t="s">
        <v>123</v>
      </c>
      <c r="X406" s="14">
        <v>5.0</v>
      </c>
      <c r="Y406" s="14" t="s">
        <v>2206</v>
      </c>
      <c r="Z406" s="14" t="s">
        <v>78</v>
      </c>
      <c r="AA406">
        <v>0.0</v>
      </c>
      <c r="AB406">
        <v>0.0</v>
      </c>
      <c r="AC406">
        <v>0.0</v>
      </c>
      <c r="AD406">
        <v>0.0</v>
      </c>
      <c r="AE406">
        <v>0.0</v>
      </c>
      <c r="AF406">
        <v>1.0</v>
      </c>
      <c r="AG406">
        <v>0.0</v>
      </c>
      <c r="AH406">
        <v>0.0</v>
      </c>
      <c r="AI406">
        <v>0.0</v>
      </c>
      <c r="AJ406">
        <v>0.0</v>
      </c>
      <c r="AK406" t="s">
        <v>97</v>
      </c>
      <c r="AL406">
        <v>6.0</v>
      </c>
      <c r="AM406">
        <v>6.0</v>
      </c>
      <c r="AN406" s="14">
        <v>12.0</v>
      </c>
      <c r="AO406" s="14" t="s">
        <v>2207</v>
      </c>
      <c r="AP406" t="s">
        <v>101</v>
      </c>
      <c r="AQ406" s="14">
        <v>10.0</v>
      </c>
      <c r="AR406" s="14" t="s">
        <v>2208</v>
      </c>
      <c r="AS406" s="14" t="s">
        <v>2209</v>
      </c>
      <c r="AU406" s="14">
        <v>1.0</v>
      </c>
    </row>
    <row r="407">
      <c r="A407" s="14">
        <v>446.0</v>
      </c>
      <c r="B407">
        <v>1.0</v>
      </c>
      <c r="C407">
        <v>1.0</v>
      </c>
      <c r="D407">
        <v>0.0</v>
      </c>
      <c r="E407">
        <v>0.0</v>
      </c>
      <c r="F407">
        <v>1.0</v>
      </c>
      <c r="G407">
        <v>0.0</v>
      </c>
      <c r="H407" s="14">
        <v>33114.0</v>
      </c>
      <c r="I407" s="14">
        <v>28.0</v>
      </c>
      <c r="J407" s="14">
        <v>6.0</v>
      </c>
      <c r="K407" s="14">
        <v>180.0</v>
      </c>
      <c r="L407" s="14">
        <v>10.0</v>
      </c>
      <c r="M407" s="14">
        <v>9.0</v>
      </c>
      <c r="N407" s="14" t="s">
        <v>128</v>
      </c>
      <c r="O407" s="14">
        <v>1.0</v>
      </c>
      <c r="T407" s="14">
        <v>1.0</v>
      </c>
      <c r="U407" t="s">
        <v>224</v>
      </c>
      <c r="V407" t="s">
        <v>111</v>
      </c>
      <c r="W407" t="s">
        <v>2210</v>
      </c>
      <c r="X407" s="14">
        <v>1.0</v>
      </c>
      <c r="Y407" s="14" t="s">
        <v>2211</v>
      </c>
      <c r="Z407" s="14" t="s">
        <v>114</v>
      </c>
      <c r="AA407">
        <v>0.0</v>
      </c>
      <c r="AB407">
        <v>0.0</v>
      </c>
      <c r="AC407">
        <v>0.0</v>
      </c>
      <c r="AD407">
        <v>0.0</v>
      </c>
      <c r="AE407">
        <v>0.0</v>
      </c>
      <c r="AF407">
        <v>1.0</v>
      </c>
      <c r="AG407">
        <v>0.0</v>
      </c>
      <c r="AH407">
        <v>0.0</v>
      </c>
      <c r="AI407">
        <v>0.0</v>
      </c>
      <c r="AJ407">
        <v>0.0</v>
      </c>
      <c r="AK407" t="s">
        <v>1190</v>
      </c>
      <c r="AL407">
        <v>10.0</v>
      </c>
      <c r="AM407">
        <v>6.0</v>
      </c>
      <c r="AN407" s="14">
        <v>6.0</v>
      </c>
      <c r="AO407" s="14" t="s">
        <v>2212</v>
      </c>
      <c r="AP407" t="s">
        <v>294</v>
      </c>
      <c r="AQ407" s="14">
        <v>9.0</v>
      </c>
      <c r="AR407" s="14" t="s">
        <v>2213</v>
      </c>
      <c r="AS407" s="14" t="s">
        <v>2214</v>
      </c>
      <c r="AT407" s="14" t="s">
        <v>2215</v>
      </c>
      <c r="AU407" s="14">
        <v>1.0</v>
      </c>
    </row>
    <row r="408">
      <c r="A408" s="14">
        <v>447.0</v>
      </c>
      <c r="B408">
        <v>1.0</v>
      </c>
      <c r="C408">
        <v>0.0</v>
      </c>
      <c r="D408">
        <v>0.0</v>
      </c>
      <c r="E408">
        <v>0.0</v>
      </c>
      <c r="F408">
        <v>0.0</v>
      </c>
      <c r="G408">
        <v>0.0</v>
      </c>
      <c r="H408" s="14">
        <v>34025.0</v>
      </c>
      <c r="I408" s="14">
        <v>25.0</v>
      </c>
      <c r="J408" s="14">
        <v>9.0</v>
      </c>
      <c r="K408" s="14">
        <v>1.0</v>
      </c>
      <c r="L408" s="14">
        <v>6.0</v>
      </c>
      <c r="M408" s="14">
        <v>5.0</v>
      </c>
      <c r="N408" s="14" t="s">
        <v>405</v>
      </c>
      <c r="O408" s="14">
        <v>1.0</v>
      </c>
      <c r="T408" s="14">
        <v>1.0</v>
      </c>
      <c r="U408" t="s">
        <v>315</v>
      </c>
      <c r="V408" t="s">
        <v>111</v>
      </c>
      <c r="W408" t="s">
        <v>123</v>
      </c>
      <c r="X408" s="14">
        <v>2.0</v>
      </c>
      <c r="Y408" s="14" t="s">
        <v>2216</v>
      </c>
      <c r="Z408" s="14" t="s">
        <v>78</v>
      </c>
      <c r="AA408">
        <v>0.0</v>
      </c>
      <c r="AB408">
        <v>0.0</v>
      </c>
      <c r="AC408">
        <v>0.0</v>
      </c>
      <c r="AD408">
        <v>1.0</v>
      </c>
      <c r="AE408">
        <v>0.0</v>
      </c>
      <c r="AF408">
        <v>0.0</v>
      </c>
      <c r="AG408">
        <v>0.0</v>
      </c>
      <c r="AH408">
        <v>0.0</v>
      </c>
      <c r="AI408">
        <v>0.0</v>
      </c>
      <c r="AJ408">
        <v>0.0</v>
      </c>
      <c r="AK408" t="s">
        <v>116</v>
      </c>
      <c r="AL408">
        <v>6.0</v>
      </c>
      <c r="AM408">
        <v>5.0</v>
      </c>
      <c r="AN408" s="14">
        <v>100.0</v>
      </c>
      <c r="AO408" s="14" t="s">
        <v>2217</v>
      </c>
      <c r="AP408" t="s">
        <v>101</v>
      </c>
      <c r="AQ408" s="14">
        <v>9.0</v>
      </c>
      <c r="AR408" s="14" t="s">
        <v>2218</v>
      </c>
      <c r="AS408" s="14" t="s">
        <v>2219</v>
      </c>
      <c r="AU408" s="14">
        <v>1.0</v>
      </c>
    </row>
    <row r="409">
      <c r="A409" s="14">
        <v>448.0</v>
      </c>
      <c r="B409">
        <v>0.0</v>
      </c>
      <c r="C409">
        <v>1.0</v>
      </c>
      <c r="D409">
        <v>0.0</v>
      </c>
      <c r="E409">
        <v>0.0</v>
      </c>
      <c r="F409">
        <v>0.0</v>
      </c>
      <c r="G409">
        <v>0.0</v>
      </c>
      <c r="H409" s="14">
        <v>33077.0</v>
      </c>
      <c r="I409" s="14">
        <v>28.0</v>
      </c>
      <c r="J409" s="14">
        <v>8.0</v>
      </c>
      <c r="K409" s="14">
        <v>6.0</v>
      </c>
      <c r="L409" s="14">
        <v>14.0</v>
      </c>
      <c r="M409" s="14">
        <v>6.0</v>
      </c>
      <c r="N409" s="14" t="s">
        <v>70</v>
      </c>
      <c r="O409" s="14">
        <v>0.0</v>
      </c>
      <c r="P409" s="14" t="s">
        <v>89</v>
      </c>
      <c r="R409" t="s">
        <v>89</v>
      </c>
      <c r="S409" t="s">
        <v>135</v>
      </c>
      <c r="T409" s="14">
        <v>1.0</v>
      </c>
      <c r="U409" t="s">
        <v>315</v>
      </c>
      <c r="V409" t="s">
        <v>111</v>
      </c>
      <c r="W409" t="s">
        <v>123</v>
      </c>
      <c r="X409" s="14">
        <v>5.0</v>
      </c>
      <c r="Y409" s="14" t="s">
        <v>2220</v>
      </c>
      <c r="Z409" s="14" t="s">
        <v>78</v>
      </c>
      <c r="AA409">
        <v>0.0</v>
      </c>
      <c r="AB409">
        <v>0.0</v>
      </c>
      <c r="AC409">
        <v>0.0</v>
      </c>
      <c r="AD409">
        <v>1.0</v>
      </c>
      <c r="AE409">
        <v>0.0</v>
      </c>
      <c r="AF409">
        <v>0.0</v>
      </c>
      <c r="AG409">
        <v>0.0</v>
      </c>
      <c r="AH409">
        <v>0.0</v>
      </c>
      <c r="AI409">
        <v>0.0</v>
      </c>
      <c r="AJ409">
        <v>0.0</v>
      </c>
      <c r="AK409" t="s">
        <v>116</v>
      </c>
      <c r="AL409">
        <v>6.0</v>
      </c>
      <c r="AM409">
        <v>4.0</v>
      </c>
      <c r="AN409" s="14">
        <v>3.0</v>
      </c>
      <c r="AO409" s="14" t="s">
        <v>2221</v>
      </c>
      <c r="AP409" t="s">
        <v>84</v>
      </c>
      <c r="AQ409" s="14">
        <v>10.0</v>
      </c>
      <c r="AR409" s="14" t="s">
        <v>2222</v>
      </c>
      <c r="AS409" s="14" t="s">
        <v>2223</v>
      </c>
      <c r="AU409" s="14">
        <v>0.0</v>
      </c>
    </row>
    <row r="410">
      <c r="A410" s="14">
        <v>449.0</v>
      </c>
      <c r="B410">
        <v>0.0</v>
      </c>
      <c r="C410">
        <v>0.0</v>
      </c>
      <c r="D410">
        <v>0.0</v>
      </c>
      <c r="E410">
        <v>0.0</v>
      </c>
      <c r="F410">
        <v>1.0</v>
      </c>
      <c r="G410">
        <v>0.0</v>
      </c>
      <c r="H410" s="14">
        <v>27948.0</v>
      </c>
      <c r="I410" s="14">
        <v>42.0</v>
      </c>
      <c r="J410" s="14">
        <v>6.0</v>
      </c>
      <c r="K410" s="14">
        <v>50.0</v>
      </c>
      <c r="L410" s="14">
        <v>8.0</v>
      </c>
      <c r="M410" s="14">
        <v>5.0</v>
      </c>
      <c r="N410" s="14" t="s">
        <v>405</v>
      </c>
      <c r="O410" s="14">
        <v>1.0</v>
      </c>
      <c r="T410" s="14">
        <v>1.0</v>
      </c>
      <c r="U410" t="s">
        <v>1898</v>
      </c>
      <c r="V410" t="s">
        <v>75</v>
      </c>
      <c r="W410" t="s">
        <v>374</v>
      </c>
      <c r="X410" s="14">
        <v>5.0</v>
      </c>
      <c r="Y410" s="14" t="s">
        <v>2224</v>
      </c>
      <c r="Z410" s="14" t="s">
        <v>96</v>
      </c>
      <c r="AA410">
        <v>0.0</v>
      </c>
      <c r="AB410">
        <v>0.0</v>
      </c>
      <c r="AC410">
        <v>0.0</v>
      </c>
      <c r="AD410">
        <v>1.0</v>
      </c>
      <c r="AE410">
        <v>0.0</v>
      </c>
      <c r="AF410">
        <v>0.0</v>
      </c>
      <c r="AG410">
        <v>1.0</v>
      </c>
      <c r="AH410">
        <v>0.0</v>
      </c>
      <c r="AI410">
        <v>0.0</v>
      </c>
      <c r="AJ410">
        <v>0.0</v>
      </c>
      <c r="AK410" t="s">
        <v>97</v>
      </c>
      <c r="AL410">
        <v>5.0</v>
      </c>
      <c r="AM410">
        <v>3.0</v>
      </c>
      <c r="AN410" s="14">
        <v>20.0</v>
      </c>
      <c r="AO410" s="14" t="s">
        <v>2225</v>
      </c>
      <c r="AP410" t="s">
        <v>2226</v>
      </c>
      <c r="AQ410" s="14">
        <v>9.0</v>
      </c>
      <c r="AR410" s="14" t="s">
        <v>2227</v>
      </c>
      <c r="AS410" s="14" t="s">
        <v>1414</v>
      </c>
      <c r="AU410" s="14">
        <v>0.0</v>
      </c>
    </row>
    <row r="411">
      <c r="A411" s="14">
        <v>450.0</v>
      </c>
      <c r="B411">
        <v>1.0</v>
      </c>
      <c r="C411">
        <v>0.0</v>
      </c>
      <c r="D411">
        <v>0.0</v>
      </c>
      <c r="E411">
        <v>0.0</v>
      </c>
      <c r="F411">
        <v>1.0</v>
      </c>
      <c r="G411">
        <v>0.0</v>
      </c>
      <c r="H411" s="14">
        <v>29093.0</v>
      </c>
      <c r="I411" s="14">
        <v>39.0</v>
      </c>
      <c r="J411" s="14">
        <v>8.0</v>
      </c>
      <c r="K411" s="14">
        <v>75.0</v>
      </c>
      <c r="L411" s="14">
        <v>9.0</v>
      </c>
      <c r="M411" s="14">
        <v>20.0</v>
      </c>
      <c r="N411" s="14" t="s">
        <v>128</v>
      </c>
      <c r="O411" s="14">
        <v>0.0</v>
      </c>
      <c r="P411" s="14" t="s">
        <v>89</v>
      </c>
      <c r="R411" t="s">
        <v>89</v>
      </c>
      <c r="S411" t="s">
        <v>130</v>
      </c>
      <c r="T411" s="14">
        <v>1.0</v>
      </c>
      <c r="U411" t="s">
        <v>145</v>
      </c>
      <c r="V411" t="s">
        <v>147</v>
      </c>
      <c r="W411" t="s">
        <v>123</v>
      </c>
      <c r="X411" s="14">
        <v>14.0</v>
      </c>
      <c r="Y411" s="14" t="s">
        <v>631</v>
      </c>
      <c r="Z411" s="14" t="s">
        <v>114</v>
      </c>
      <c r="AA411">
        <v>0.0</v>
      </c>
      <c r="AB411">
        <v>0.0</v>
      </c>
      <c r="AC411">
        <v>0.0</v>
      </c>
      <c r="AD411">
        <v>1.0</v>
      </c>
      <c r="AE411">
        <v>0.0</v>
      </c>
      <c r="AF411">
        <v>0.0</v>
      </c>
      <c r="AG411">
        <v>0.0</v>
      </c>
      <c r="AH411">
        <v>0.0</v>
      </c>
      <c r="AI411">
        <v>0.0</v>
      </c>
      <c r="AJ411">
        <v>0.0</v>
      </c>
      <c r="AK411" t="s">
        <v>97</v>
      </c>
      <c r="AL411">
        <v>6.0</v>
      </c>
      <c r="AM411">
        <v>10.0</v>
      </c>
      <c r="AN411" s="14">
        <v>15.0</v>
      </c>
      <c r="AO411" s="14" t="s">
        <v>2228</v>
      </c>
      <c r="AP411" t="s">
        <v>2229</v>
      </c>
      <c r="AQ411" s="14">
        <v>10.0</v>
      </c>
      <c r="AR411" s="14" t="s">
        <v>2230</v>
      </c>
      <c r="AS411" s="14" t="s">
        <v>2231</v>
      </c>
      <c r="AT411" s="14" t="s">
        <v>154</v>
      </c>
      <c r="AU411" s="14">
        <v>1.0</v>
      </c>
    </row>
    <row r="412">
      <c r="A412" s="14">
        <v>451.0</v>
      </c>
      <c r="B412">
        <v>1.0</v>
      </c>
      <c r="C412">
        <v>0.0</v>
      </c>
      <c r="D412">
        <v>0.0</v>
      </c>
      <c r="E412">
        <v>1.0</v>
      </c>
      <c r="F412">
        <v>1.0</v>
      </c>
      <c r="G412">
        <v>0.0</v>
      </c>
      <c r="H412" s="14">
        <v>32527.0</v>
      </c>
      <c r="I412" s="14">
        <v>29.0</v>
      </c>
      <c r="J412" s="14">
        <v>8.0</v>
      </c>
      <c r="K412" s="14">
        <v>0.0</v>
      </c>
      <c r="L412" s="14">
        <v>10.0</v>
      </c>
      <c r="M412" s="14">
        <v>60.0</v>
      </c>
      <c r="N412" s="14" t="s">
        <v>167</v>
      </c>
      <c r="O412" s="14">
        <v>1.0</v>
      </c>
      <c r="T412" s="14">
        <v>1.0</v>
      </c>
      <c r="U412" t="s">
        <v>259</v>
      </c>
      <c r="V412" t="s">
        <v>451</v>
      </c>
      <c r="W412" t="s">
        <v>123</v>
      </c>
      <c r="X412" s="14">
        <v>1.0</v>
      </c>
      <c r="Y412" s="14" t="s">
        <v>2232</v>
      </c>
      <c r="Z412" s="14" t="s">
        <v>78</v>
      </c>
      <c r="AA412">
        <v>0.0</v>
      </c>
      <c r="AB412">
        <v>0.0</v>
      </c>
      <c r="AC412">
        <v>0.0</v>
      </c>
      <c r="AD412">
        <v>1.0</v>
      </c>
      <c r="AE412">
        <v>1.0</v>
      </c>
      <c r="AF412">
        <v>0.0</v>
      </c>
      <c r="AG412">
        <v>0.0</v>
      </c>
      <c r="AH412">
        <v>0.0</v>
      </c>
      <c r="AI412">
        <v>0.0</v>
      </c>
      <c r="AJ412">
        <v>0.0</v>
      </c>
      <c r="AK412" t="s">
        <v>79</v>
      </c>
      <c r="AL412">
        <v>5.0</v>
      </c>
      <c r="AM412">
        <v>2.0</v>
      </c>
      <c r="AN412" s="14">
        <v>6.0</v>
      </c>
      <c r="AO412" s="14" t="s">
        <v>2233</v>
      </c>
      <c r="AP412" t="s">
        <v>101</v>
      </c>
      <c r="AQ412" s="14">
        <v>7.0</v>
      </c>
      <c r="AR412" s="14" t="s">
        <v>2234</v>
      </c>
      <c r="AS412" s="14" t="s">
        <v>2235</v>
      </c>
      <c r="AT412" s="14" t="s">
        <v>2236</v>
      </c>
      <c r="AU412" s="14">
        <v>0.0</v>
      </c>
    </row>
    <row r="413">
      <c r="A413" s="14">
        <v>452.0</v>
      </c>
      <c r="B413">
        <v>1.0</v>
      </c>
      <c r="C413">
        <v>0.0</v>
      </c>
      <c r="D413">
        <v>0.0</v>
      </c>
      <c r="E413">
        <v>0.0</v>
      </c>
      <c r="F413">
        <v>0.0</v>
      </c>
      <c r="G413">
        <v>0.0</v>
      </c>
      <c r="H413" s="14">
        <v>27608.0</v>
      </c>
      <c r="I413" s="14">
        <v>43.0</v>
      </c>
      <c r="J413" s="14">
        <v>7.0</v>
      </c>
      <c r="K413" s="14">
        <v>70.0</v>
      </c>
      <c r="L413" s="14">
        <v>8.0</v>
      </c>
      <c r="M413" s="14">
        <v>50.0</v>
      </c>
      <c r="N413" s="14" t="s">
        <v>167</v>
      </c>
      <c r="O413" s="14">
        <v>1.0</v>
      </c>
      <c r="T413" s="14">
        <v>1.0</v>
      </c>
      <c r="U413" t="s">
        <v>315</v>
      </c>
      <c r="V413" t="s">
        <v>111</v>
      </c>
      <c r="W413" t="s">
        <v>412</v>
      </c>
      <c r="X413" s="14">
        <v>15.0</v>
      </c>
      <c r="Y413" s="14" t="s">
        <v>2237</v>
      </c>
      <c r="Z413" s="14" t="s">
        <v>114</v>
      </c>
      <c r="AA413">
        <v>0.0</v>
      </c>
      <c r="AB413">
        <v>0.0</v>
      </c>
      <c r="AC413">
        <v>0.0</v>
      </c>
      <c r="AD413">
        <v>0.0</v>
      </c>
      <c r="AE413">
        <v>1.0</v>
      </c>
      <c r="AF413">
        <v>0.0</v>
      </c>
      <c r="AG413">
        <v>0.0</v>
      </c>
      <c r="AH413">
        <v>0.0</v>
      </c>
      <c r="AI413">
        <v>0.0</v>
      </c>
      <c r="AJ413">
        <v>0.0</v>
      </c>
      <c r="AK413" t="s">
        <v>97</v>
      </c>
      <c r="AL413">
        <v>6.0</v>
      </c>
      <c r="AM413">
        <v>4.0</v>
      </c>
      <c r="AN413" s="14">
        <v>25.0</v>
      </c>
      <c r="AO413" s="14" t="s">
        <v>434</v>
      </c>
      <c r="AP413" t="s">
        <v>101</v>
      </c>
      <c r="AQ413" s="14">
        <v>7.0</v>
      </c>
      <c r="AR413" s="14" t="s">
        <v>1885</v>
      </c>
      <c r="AU413" s="14">
        <v>0.0</v>
      </c>
    </row>
    <row r="414">
      <c r="A414" s="14">
        <v>453.0</v>
      </c>
      <c r="B414">
        <v>0.0</v>
      </c>
      <c r="C414">
        <v>1.0</v>
      </c>
      <c r="D414">
        <v>0.0</v>
      </c>
      <c r="E414">
        <v>0.0</v>
      </c>
      <c r="F414">
        <v>0.0</v>
      </c>
      <c r="G414">
        <v>0.0</v>
      </c>
      <c r="H414" s="14">
        <v>31265.0</v>
      </c>
      <c r="I414" s="14">
        <v>33.0</v>
      </c>
      <c r="J414" s="14">
        <v>7.0</v>
      </c>
      <c r="K414" s="14">
        <v>0.0</v>
      </c>
      <c r="L414" s="14">
        <v>6.0</v>
      </c>
      <c r="M414" s="14">
        <v>20.0</v>
      </c>
      <c r="N414" s="14" t="s">
        <v>87</v>
      </c>
      <c r="O414" s="14">
        <v>0.0</v>
      </c>
      <c r="P414" s="14" t="s">
        <v>71</v>
      </c>
      <c r="R414" t="s">
        <v>71</v>
      </c>
      <c r="S414" t="s">
        <v>72</v>
      </c>
      <c r="T414" s="14">
        <v>1.0</v>
      </c>
      <c r="U414" t="s">
        <v>224</v>
      </c>
      <c r="V414" t="s">
        <v>111</v>
      </c>
      <c r="W414" t="s">
        <v>123</v>
      </c>
      <c r="X414" s="14">
        <v>2.0</v>
      </c>
      <c r="Z414" s="14" t="s">
        <v>114</v>
      </c>
      <c r="AA414">
        <v>0.0</v>
      </c>
      <c r="AB414">
        <v>0.0</v>
      </c>
      <c r="AC414">
        <v>0.0</v>
      </c>
      <c r="AD414">
        <v>0.0</v>
      </c>
      <c r="AE414">
        <v>0.0</v>
      </c>
      <c r="AF414">
        <v>1.0</v>
      </c>
      <c r="AG414">
        <v>0.0</v>
      </c>
      <c r="AH414">
        <v>0.0</v>
      </c>
      <c r="AI414">
        <v>0.0</v>
      </c>
      <c r="AJ414">
        <v>0.0</v>
      </c>
      <c r="AK414" t="s">
        <v>79</v>
      </c>
      <c r="AL414">
        <v>5.0</v>
      </c>
      <c r="AM414">
        <v>5.0</v>
      </c>
      <c r="AN414" s="14">
        <v>10.0</v>
      </c>
      <c r="AO414" s="14" t="s">
        <v>808</v>
      </c>
      <c r="AP414" t="s">
        <v>84</v>
      </c>
      <c r="AQ414" s="14">
        <v>7.0</v>
      </c>
      <c r="AR414" s="14" t="s">
        <v>2238</v>
      </c>
      <c r="AU414" s="14">
        <v>0.0</v>
      </c>
    </row>
    <row r="415">
      <c r="A415" s="14">
        <v>454.0</v>
      </c>
      <c r="B415">
        <v>0.0</v>
      </c>
      <c r="C415">
        <v>1.0</v>
      </c>
      <c r="D415">
        <v>0.0</v>
      </c>
      <c r="E415">
        <v>0.0</v>
      </c>
      <c r="F415">
        <v>0.0</v>
      </c>
      <c r="G415">
        <v>0.0</v>
      </c>
      <c r="H415" s="14">
        <v>30445.0</v>
      </c>
      <c r="I415" s="14">
        <v>35.0</v>
      </c>
      <c r="J415" s="14">
        <v>7.0</v>
      </c>
      <c r="K415" s="14">
        <v>30.0</v>
      </c>
      <c r="L415" s="14">
        <v>15.0</v>
      </c>
      <c r="M415" s="14">
        <v>8.0</v>
      </c>
      <c r="N415" s="14" t="s">
        <v>134</v>
      </c>
      <c r="O415" s="14">
        <v>1.0</v>
      </c>
      <c r="T415" s="14">
        <v>1.0</v>
      </c>
      <c r="U415" t="s">
        <v>315</v>
      </c>
      <c r="V415" t="s">
        <v>75</v>
      </c>
      <c r="W415" t="s">
        <v>531</v>
      </c>
      <c r="X415" s="14">
        <v>14.0</v>
      </c>
      <c r="Y415" s="14" t="s">
        <v>2239</v>
      </c>
      <c r="Z415" s="14" t="s">
        <v>78</v>
      </c>
      <c r="AA415">
        <v>0.0</v>
      </c>
      <c r="AB415">
        <v>0.0</v>
      </c>
      <c r="AC415">
        <v>0.0</v>
      </c>
      <c r="AD415">
        <v>0.0</v>
      </c>
      <c r="AE415">
        <v>0.0</v>
      </c>
      <c r="AF415">
        <v>1.0</v>
      </c>
      <c r="AG415">
        <v>0.0</v>
      </c>
      <c r="AH415">
        <v>0.0</v>
      </c>
      <c r="AI415">
        <v>0.0</v>
      </c>
      <c r="AJ415">
        <v>0.0</v>
      </c>
      <c r="AK415" t="s">
        <v>79</v>
      </c>
      <c r="AL415">
        <v>5.0</v>
      </c>
      <c r="AM415">
        <v>4.0</v>
      </c>
      <c r="AN415" s="14">
        <v>12.0</v>
      </c>
      <c r="AO415" s="14" t="s">
        <v>2240</v>
      </c>
      <c r="AP415" t="s">
        <v>101</v>
      </c>
      <c r="AQ415" s="14">
        <v>10.0</v>
      </c>
      <c r="AR415" s="14" t="s">
        <v>2241</v>
      </c>
      <c r="AS415" s="14" t="s">
        <v>2231</v>
      </c>
      <c r="AT415" s="14" t="s">
        <v>2242</v>
      </c>
      <c r="AU415" s="14">
        <v>1.0</v>
      </c>
    </row>
    <row r="416">
      <c r="A416" s="14">
        <v>455.0</v>
      </c>
      <c r="B416">
        <v>1.0</v>
      </c>
      <c r="C416">
        <v>0.0</v>
      </c>
      <c r="D416">
        <v>0.0</v>
      </c>
      <c r="E416">
        <v>0.0</v>
      </c>
      <c r="F416">
        <v>1.0</v>
      </c>
      <c r="G416">
        <v>0.0</v>
      </c>
      <c r="H416" s="14">
        <v>32097.0</v>
      </c>
      <c r="I416" s="14">
        <v>30.0</v>
      </c>
      <c r="J416" s="14">
        <v>7.0</v>
      </c>
      <c r="K416" s="14">
        <v>0.0</v>
      </c>
      <c r="L416" s="14">
        <v>8.0</v>
      </c>
      <c r="M416" s="14">
        <v>50.0</v>
      </c>
      <c r="N416" s="14" t="s">
        <v>405</v>
      </c>
      <c r="O416" s="14">
        <v>1.0</v>
      </c>
      <c r="T416" s="14">
        <v>0.0</v>
      </c>
      <c r="Z416" s="14" t="s">
        <v>114</v>
      </c>
      <c r="AA416">
        <v>1.0</v>
      </c>
      <c r="AB416">
        <v>0.0</v>
      </c>
      <c r="AC416">
        <v>1.0</v>
      </c>
      <c r="AD416">
        <v>1.0</v>
      </c>
      <c r="AE416">
        <v>0.0</v>
      </c>
      <c r="AF416">
        <v>0.0</v>
      </c>
      <c r="AG416">
        <v>0.0</v>
      </c>
      <c r="AH416">
        <v>0.0</v>
      </c>
      <c r="AI416">
        <v>0.0</v>
      </c>
      <c r="AJ416">
        <v>0.0</v>
      </c>
      <c r="AK416" t="s">
        <v>97</v>
      </c>
      <c r="AL416">
        <v>20.0</v>
      </c>
      <c r="AM416">
        <v>10.0</v>
      </c>
      <c r="AN416" s="14">
        <v>5.0</v>
      </c>
      <c r="AO416" s="14" t="s">
        <v>2243</v>
      </c>
      <c r="AP416" t="s">
        <v>2244</v>
      </c>
      <c r="AQ416" s="14">
        <v>9.0</v>
      </c>
      <c r="AR416" s="14" t="s">
        <v>2245</v>
      </c>
      <c r="AS416" s="14" t="s">
        <v>2246</v>
      </c>
      <c r="AT416" s="14" t="s">
        <v>2247</v>
      </c>
      <c r="AU416" s="14">
        <v>1.0</v>
      </c>
    </row>
    <row r="417">
      <c r="A417" s="14">
        <v>456.0</v>
      </c>
      <c r="B417">
        <v>1.0</v>
      </c>
      <c r="C417">
        <v>0.0</v>
      </c>
      <c r="D417">
        <v>0.0</v>
      </c>
      <c r="E417">
        <v>1.0</v>
      </c>
      <c r="F417">
        <v>1.0</v>
      </c>
      <c r="G417">
        <v>0.0</v>
      </c>
      <c r="H417" s="14">
        <v>35411.0</v>
      </c>
      <c r="I417" s="14">
        <v>21.0</v>
      </c>
      <c r="J417" s="14">
        <v>7.0</v>
      </c>
      <c r="K417" s="14">
        <v>50.0</v>
      </c>
      <c r="L417" s="14">
        <v>9.0</v>
      </c>
      <c r="M417" s="14">
        <v>15.0</v>
      </c>
      <c r="N417" s="14" t="s">
        <v>128</v>
      </c>
      <c r="O417" s="14">
        <v>1.0</v>
      </c>
      <c r="T417" s="14">
        <v>0.0</v>
      </c>
      <c r="Z417" s="14" t="s">
        <v>78</v>
      </c>
      <c r="AA417">
        <v>0.0</v>
      </c>
      <c r="AB417">
        <v>0.0</v>
      </c>
      <c r="AC417">
        <v>0.0</v>
      </c>
      <c r="AD417">
        <v>1.0</v>
      </c>
      <c r="AE417">
        <v>0.0</v>
      </c>
      <c r="AF417">
        <v>0.0</v>
      </c>
      <c r="AG417">
        <v>0.0</v>
      </c>
      <c r="AH417">
        <v>0.0</v>
      </c>
      <c r="AI417">
        <v>0.0</v>
      </c>
      <c r="AJ417">
        <v>0.0</v>
      </c>
      <c r="AK417" t="s">
        <v>97</v>
      </c>
      <c r="AL417">
        <v>5.0</v>
      </c>
      <c r="AM417">
        <v>6.0</v>
      </c>
      <c r="AN417" s="14">
        <v>14.0</v>
      </c>
      <c r="AO417" s="14" t="s">
        <v>2248</v>
      </c>
      <c r="AP417" t="s">
        <v>84</v>
      </c>
      <c r="AQ417" s="14">
        <v>10.0</v>
      </c>
      <c r="AR417" s="14" t="s">
        <v>2249</v>
      </c>
      <c r="AS417" s="14" t="s">
        <v>2250</v>
      </c>
      <c r="AT417" s="14" t="s">
        <v>2251</v>
      </c>
      <c r="AU417" s="14">
        <v>1.0</v>
      </c>
    </row>
    <row r="418">
      <c r="A418" s="14">
        <v>457.0</v>
      </c>
      <c r="B418">
        <v>0.0</v>
      </c>
      <c r="C418">
        <v>0.0</v>
      </c>
      <c r="D418">
        <v>0.0</v>
      </c>
      <c r="E418">
        <v>0.0</v>
      </c>
      <c r="F418">
        <v>1.0</v>
      </c>
      <c r="G418">
        <v>0.0</v>
      </c>
      <c r="H418" s="14">
        <v>28051.0</v>
      </c>
      <c r="I418" s="14">
        <v>41.0</v>
      </c>
      <c r="J418" s="14">
        <v>8.0</v>
      </c>
      <c r="K418" s="14">
        <v>10.0</v>
      </c>
      <c r="L418" s="14">
        <v>14.0</v>
      </c>
      <c r="M418" s="14">
        <v>0.0</v>
      </c>
      <c r="N418" s="14" t="s">
        <v>291</v>
      </c>
      <c r="O418" s="14">
        <v>0.0</v>
      </c>
      <c r="P418" s="14" t="s">
        <v>129</v>
      </c>
      <c r="R418" t="s">
        <v>129</v>
      </c>
      <c r="S418" t="s">
        <v>135</v>
      </c>
      <c r="T418" s="14">
        <v>1.0</v>
      </c>
      <c r="U418" t="s">
        <v>515</v>
      </c>
      <c r="V418" t="s">
        <v>111</v>
      </c>
      <c r="W418" t="s">
        <v>123</v>
      </c>
      <c r="X418" s="14">
        <v>10.0</v>
      </c>
      <c r="Z418" s="14" t="s">
        <v>96</v>
      </c>
      <c r="AA418">
        <v>0.0</v>
      </c>
      <c r="AB418">
        <v>0.0</v>
      </c>
      <c r="AC418">
        <v>0.0</v>
      </c>
      <c r="AD418">
        <v>0.0</v>
      </c>
      <c r="AE418">
        <v>0.0</v>
      </c>
      <c r="AF418">
        <v>1.0</v>
      </c>
      <c r="AG418">
        <v>0.0</v>
      </c>
      <c r="AH418">
        <v>0.0</v>
      </c>
      <c r="AI418">
        <v>0.0</v>
      </c>
      <c r="AJ418">
        <v>0.0</v>
      </c>
      <c r="AK418" t="s">
        <v>97</v>
      </c>
      <c r="AL418">
        <v>5.0</v>
      </c>
      <c r="AM418">
        <v>4.0</v>
      </c>
      <c r="AN418" s="14">
        <v>12.0</v>
      </c>
      <c r="AO418" s="14" t="s">
        <v>2252</v>
      </c>
      <c r="AP418" t="s">
        <v>84</v>
      </c>
      <c r="AQ418" s="14">
        <v>9.0</v>
      </c>
      <c r="AR418" s="14" t="s">
        <v>2253</v>
      </c>
      <c r="AS418" s="14" t="s">
        <v>2254</v>
      </c>
      <c r="AT418" s="14" t="s">
        <v>2255</v>
      </c>
      <c r="AU418" s="14">
        <v>0.0</v>
      </c>
    </row>
    <row r="419">
      <c r="A419" s="14">
        <v>458.0</v>
      </c>
      <c r="B419">
        <v>1.0</v>
      </c>
      <c r="C419">
        <v>0.0</v>
      </c>
      <c r="D419">
        <v>1.0</v>
      </c>
      <c r="E419">
        <v>1.0</v>
      </c>
      <c r="F419">
        <v>1.0</v>
      </c>
      <c r="G419">
        <v>0.0</v>
      </c>
      <c r="H419" s="14">
        <v>35749.0</v>
      </c>
      <c r="I419" s="14">
        <v>20.0</v>
      </c>
      <c r="J419" s="14">
        <v>7.0</v>
      </c>
      <c r="K419" s="14">
        <v>120.0</v>
      </c>
      <c r="L419" s="14">
        <v>15.0</v>
      </c>
      <c r="M419" s="14">
        <v>100.0</v>
      </c>
      <c r="N419" s="14" t="s">
        <v>134</v>
      </c>
      <c r="O419" s="14">
        <v>0.0</v>
      </c>
      <c r="P419" s="14" t="s">
        <v>193</v>
      </c>
      <c r="R419" t="s">
        <v>193</v>
      </c>
      <c r="S419" t="s">
        <v>2256</v>
      </c>
      <c r="T419" s="14">
        <v>0.0</v>
      </c>
      <c r="Z419" s="14" t="s">
        <v>78</v>
      </c>
      <c r="AA419">
        <v>0.0</v>
      </c>
      <c r="AB419">
        <v>0.0</v>
      </c>
      <c r="AC419">
        <v>0.0</v>
      </c>
      <c r="AD419">
        <v>0.0</v>
      </c>
      <c r="AE419">
        <v>0.0</v>
      </c>
      <c r="AF419">
        <v>1.0</v>
      </c>
      <c r="AG419">
        <v>0.0</v>
      </c>
      <c r="AH419">
        <v>0.0</v>
      </c>
      <c r="AI419">
        <v>0.0</v>
      </c>
      <c r="AJ419">
        <v>0.0</v>
      </c>
      <c r="AK419" t="s">
        <v>79</v>
      </c>
      <c r="AL419">
        <v>6.0</v>
      </c>
      <c r="AM419">
        <v>6.0</v>
      </c>
      <c r="AN419" s="14">
        <v>4.0</v>
      </c>
      <c r="AO419" s="14" t="s">
        <v>2257</v>
      </c>
      <c r="AP419" t="s">
        <v>84</v>
      </c>
      <c r="AQ419" s="14">
        <v>9.0</v>
      </c>
      <c r="AR419" s="14" t="s">
        <v>2258</v>
      </c>
      <c r="AS419" s="14" t="s">
        <v>2259</v>
      </c>
      <c r="AU419" s="14">
        <v>1.0</v>
      </c>
    </row>
    <row r="420">
      <c r="A420" s="14">
        <v>459.0</v>
      </c>
      <c r="B420">
        <v>1.0</v>
      </c>
      <c r="C420">
        <v>1.0</v>
      </c>
      <c r="D420">
        <v>0.0</v>
      </c>
      <c r="E420">
        <v>0.0</v>
      </c>
      <c r="F420">
        <v>0.0</v>
      </c>
      <c r="G420">
        <v>0.0</v>
      </c>
      <c r="H420" s="14">
        <v>26900.0</v>
      </c>
      <c r="I420" s="14">
        <v>45.0</v>
      </c>
      <c r="J420" s="14">
        <v>6.0</v>
      </c>
      <c r="K420" s="14">
        <v>60.0</v>
      </c>
      <c r="L420" s="14">
        <v>16.0</v>
      </c>
      <c r="M420" s="14">
        <v>10.0</v>
      </c>
      <c r="N420" s="14" t="s">
        <v>134</v>
      </c>
      <c r="O420" s="14">
        <v>0.0</v>
      </c>
      <c r="P420" s="14" t="s">
        <v>129</v>
      </c>
      <c r="R420" t="s">
        <v>129</v>
      </c>
      <c r="S420" t="s">
        <v>130</v>
      </c>
      <c r="T420" s="14">
        <v>0.0</v>
      </c>
      <c r="Z420" s="14" t="s">
        <v>114</v>
      </c>
      <c r="AA420">
        <v>0.0</v>
      </c>
      <c r="AB420">
        <v>0.0</v>
      </c>
      <c r="AC420">
        <v>1.0</v>
      </c>
      <c r="AD420">
        <v>0.0</v>
      </c>
      <c r="AE420">
        <v>0.0</v>
      </c>
      <c r="AF420">
        <v>0.0</v>
      </c>
      <c r="AG420">
        <v>0.0</v>
      </c>
      <c r="AH420">
        <v>0.0</v>
      </c>
      <c r="AI420">
        <v>0.0</v>
      </c>
      <c r="AJ420">
        <v>0.0</v>
      </c>
      <c r="AK420" t="s">
        <v>97</v>
      </c>
      <c r="AL420">
        <v>40.0</v>
      </c>
      <c r="AM420">
        <v>20.0</v>
      </c>
      <c r="AN420" s="14">
        <v>25.0</v>
      </c>
      <c r="AO420" s="14" t="s">
        <v>2260</v>
      </c>
      <c r="AP420" t="s">
        <v>101</v>
      </c>
      <c r="AQ420" s="14">
        <v>9.0</v>
      </c>
      <c r="AR420" s="14" t="s">
        <v>2261</v>
      </c>
      <c r="AS420" s="14" t="s">
        <v>2262</v>
      </c>
      <c r="AT420" s="14" t="s">
        <v>2263</v>
      </c>
      <c r="AU420" s="14">
        <v>1.0</v>
      </c>
    </row>
    <row r="421">
      <c r="A421" s="14">
        <v>460.0</v>
      </c>
      <c r="B421">
        <v>1.0</v>
      </c>
      <c r="C421">
        <v>0.0</v>
      </c>
      <c r="D421">
        <v>0.0</v>
      </c>
      <c r="E421">
        <v>0.0</v>
      </c>
      <c r="F421">
        <v>0.0</v>
      </c>
      <c r="G421">
        <v>0.0</v>
      </c>
      <c r="H421" s="14">
        <v>32226.0</v>
      </c>
      <c r="I421" s="14">
        <v>30.0</v>
      </c>
      <c r="J421" s="14">
        <v>6.0</v>
      </c>
      <c r="K421" s="14">
        <v>20.0</v>
      </c>
      <c r="L421" s="14">
        <v>8.0</v>
      </c>
      <c r="M421" s="14">
        <v>3.0</v>
      </c>
      <c r="N421" s="14" t="s">
        <v>405</v>
      </c>
      <c r="O421" s="14">
        <v>1.0</v>
      </c>
      <c r="T421" s="14">
        <v>1.0</v>
      </c>
      <c r="U421" t="s">
        <v>315</v>
      </c>
      <c r="V421" t="s">
        <v>147</v>
      </c>
      <c r="W421" t="s">
        <v>123</v>
      </c>
      <c r="X421" s="14">
        <v>2.0</v>
      </c>
      <c r="Y421" s="14" t="s">
        <v>1806</v>
      </c>
      <c r="Z421" s="14" t="s">
        <v>114</v>
      </c>
      <c r="AA421">
        <v>0.0</v>
      </c>
      <c r="AB421">
        <v>0.0</v>
      </c>
      <c r="AC421">
        <v>0.0</v>
      </c>
      <c r="AD421">
        <v>1.0</v>
      </c>
      <c r="AE421">
        <v>0.0</v>
      </c>
      <c r="AF421">
        <v>0.0</v>
      </c>
      <c r="AG421">
        <v>0.0</v>
      </c>
      <c r="AH421">
        <v>0.0</v>
      </c>
      <c r="AI421">
        <v>0.0</v>
      </c>
      <c r="AJ421">
        <v>0.0</v>
      </c>
      <c r="AK421" t="s">
        <v>2264</v>
      </c>
      <c r="AL421">
        <v>5.0</v>
      </c>
      <c r="AM421">
        <v>5.0</v>
      </c>
      <c r="AN421" s="14">
        <v>20.0</v>
      </c>
      <c r="AO421" s="14" t="s">
        <v>2265</v>
      </c>
      <c r="AP421" t="s">
        <v>84</v>
      </c>
      <c r="AQ421" s="14">
        <v>10.0</v>
      </c>
      <c r="AR421" s="14" t="s">
        <v>102</v>
      </c>
      <c r="AS421" s="14" t="s">
        <v>102</v>
      </c>
      <c r="AT421" s="14" t="s">
        <v>392</v>
      </c>
      <c r="AU421" s="14">
        <v>0.0</v>
      </c>
    </row>
    <row r="422">
      <c r="A422" s="14">
        <v>462.0</v>
      </c>
      <c r="B422">
        <v>1.0</v>
      </c>
      <c r="C422">
        <v>0.0</v>
      </c>
      <c r="D422">
        <v>0.0</v>
      </c>
      <c r="E422">
        <v>0.0</v>
      </c>
      <c r="F422">
        <v>0.0</v>
      </c>
      <c r="G422">
        <v>0.0</v>
      </c>
      <c r="H422" s="14">
        <v>33863.0</v>
      </c>
      <c r="I422" s="14">
        <v>25.0</v>
      </c>
      <c r="J422" s="14">
        <v>7.0</v>
      </c>
      <c r="K422" s="14">
        <v>0.0</v>
      </c>
      <c r="L422" s="14">
        <v>15.0</v>
      </c>
      <c r="M422" s="14">
        <v>5.0</v>
      </c>
      <c r="N422" s="14" t="s">
        <v>167</v>
      </c>
      <c r="O422" s="14">
        <v>0.0</v>
      </c>
      <c r="P422" s="14" t="s">
        <v>71</v>
      </c>
      <c r="R422" t="s">
        <v>71</v>
      </c>
      <c r="S422" t="s">
        <v>130</v>
      </c>
      <c r="T422" s="14">
        <v>0.0</v>
      </c>
      <c r="Z422" s="14" t="s">
        <v>114</v>
      </c>
      <c r="AA422">
        <v>0.0</v>
      </c>
      <c r="AB422">
        <v>0.0</v>
      </c>
      <c r="AC422">
        <v>0.0</v>
      </c>
      <c r="AD422">
        <v>0.0</v>
      </c>
      <c r="AE422">
        <v>0.0</v>
      </c>
      <c r="AF422">
        <v>1.0</v>
      </c>
      <c r="AG422">
        <v>0.0</v>
      </c>
      <c r="AH422">
        <v>0.0</v>
      </c>
      <c r="AI422">
        <v>0.0</v>
      </c>
      <c r="AJ422">
        <v>0.0</v>
      </c>
      <c r="AK422" t="s">
        <v>97</v>
      </c>
      <c r="AL422">
        <v>5.0</v>
      </c>
      <c r="AM422">
        <v>5.0</v>
      </c>
      <c r="AN422" s="14">
        <v>100.0</v>
      </c>
      <c r="AO422" s="14" t="s">
        <v>2269</v>
      </c>
      <c r="AP422" t="s">
        <v>101</v>
      </c>
      <c r="AQ422" s="14">
        <v>10.0</v>
      </c>
      <c r="AR422" s="14" t="s">
        <v>2270</v>
      </c>
      <c r="AS422" s="14" t="s">
        <v>2271</v>
      </c>
      <c r="AU422" s="14">
        <v>1.0</v>
      </c>
    </row>
    <row r="423">
      <c r="A423" s="14">
        <v>463.0</v>
      </c>
      <c r="B423">
        <v>1.0</v>
      </c>
      <c r="C423">
        <v>0.0</v>
      </c>
      <c r="D423">
        <v>0.0</v>
      </c>
      <c r="E423">
        <v>0.0</v>
      </c>
      <c r="F423">
        <v>0.0</v>
      </c>
      <c r="G423">
        <v>0.0</v>
      </c>
      <c r="H423" s="14">
        <v>31904.0</v>
      </c>
      <c r="I423" s="14">
        <v>31.0</v>
      </c>
      <c r="J423" s="14">
        <v>8.0</v>
      </c>
      <c r="K423" s="14">
        <v>0.0</v>
      </c>
      <c r="L423" s="14">
        <v>10.0</v>
      </c>
      <c r="M423" s="14">
        <v>12.0</v>
      </c>
      <c r="N423" s="14" t="s">
        <v>291</v>
      </c>
      <c r="O423" s="14">
        <v>0.0</v>
      </c>
      <c r="P423" s="14" t="s">
        <v>71</v>
      </c>
      <c r="R423" t="s">
        <v>71</v>
      </c>
      <c r="S423" t="s">
        <v>72</v>
      </c>
      <c r="T423" s="14">
        <v>0.0</v>
      </c>
      <c r="Z423" s="14" t="s">
        <v>78</v>
      </c>
      <c r="AA423">
        <v>0.0</v>
      </c>
      <c r="AB423">
        <v>0.0</v>
      </c>
      <c r="AC423">
        <v>1.0</v>
      </c>
      <c r="AD423">
        <v>0.0</v>
      </c>
      <c r="AE423">
        <v>0.0</v>
      </c>
      <c r="AF423">
        <v>0.0</v>
      </c>
      <c r="AG423">
        <v>0.0</v>
      </c>
      <c r="AH423">
        <v>0.0</v>
      </c>
      <c r="AI423">
        <v>0.0</v>
      </c>
      <c r="AJ423">
        <v>0.0</v>
      </c>
      <c r="AK423" t="s">
        <v>97</v>
      </c>
      <c r="AL423">
        <v>5.0</v>
      </c>
      <c r="AM423">
        <v>5.0</v>
      </c>
      <c r="AN423" s="14">
        <v>5.0</v>
      </c>
      <c r="AO423" s="14" t="s">
        <v>2272</v>
      </c>
      <c r="AP423" t="s">
        <v>101</v>
      </c>
      <c r="AQ423" s="14">
        <v>8.0</v>
      </c>
      <c r="AR423" s="14" t="s">
        <v>102</v>
      </c>
      <c r="AS423" s="14" t="s">
        <v>2273</v>
      </c>
      <c r="AT423" s="14" t="s">
        <v>2274</v>
      </c>
      <c r="AU423" s="14">
        <v>1.0</v>
      </c>
    </row>
    <row r="424">
      <c r="A424" s="14">
        <v>464.0</v>
      </c>
      <c r="B424">
        <v>1.0</v>
      </c>
      <c r="C424">
        <v>0.0</v>
      </c>
      <c r="D424">
        <v>1.0</v>
      </c>
      <c r="E424">
        <v>0.0</v>
      </c>
      <c r="F424">
        <v>1.0</v>
      </c>
      <c r="G424">
        <v>0.0</v>
      </c>
      <c r="H424" s="14">
        <v>29535.0</v>
      </c>
      <c r="I424" s="14">
        <v>37.0</v>
      </c>
      <c r="J424" s="14">
        <v>7.0</v>
      </c>
      <c r="K424" s="14">
        <v>0.0</v>
      </c>
      <c r="L424" s="14">
        <v>10.0</v>
      </c>
      <c r="M424" s="14">
        <v>0.0</v>
      </c>
      <c r="N424" s="14" t="s">
        <v>167</v>
      </c>
      <c r="O424" s="14">
        <v>0.0</v>
      </c>
      <c r="P424" s="14" t="s">
        <v>89</v>
      </c>
      <c r="R424" t="s">
        <v>89</v>
      </c>
      <c r="S424" t="s">
        <v>130</v>
      </c>
      <c r="T424" s="14">
        <v>1.0</v>
      </c>
      <c r="U424" t="s">
        <v>224</v>
      </c>
      <c r="V424" t="s">
        <v>111</v>
      </c>
      <c r="W424" t="s">
        <v>123</v>
      </c>
      <c r="X424" s="14">
        <v>1.0</v>
      </c>
      <c r="Y424" s="14" t="s">
        <v>149</v>
      </c>
      <c r="Z424" s="14" t="s">
        <v>114</v>
      </c>
      <c r="AA424">
        <v>0.0</v>
      </c>
      <c r="AB424">
        <v>0.0</v>
      </c>
      <c r="AC424">
        <v>1.0</v>
      </c>
      <c r="AD424">
        <v>0.0</v>
      </c>
      <c r="AE424">
        <v>0.0</v>
      </c>
      <c r="AF424">
        <v>0.0</v>
      </c>
      <c r="AG424">
        <v>0.0</v>
      </c>
      <c r="AH424">
        <v>0.0</v>
      </c>
      <c r="AI424">
        <v>0.0</v>
      </c>
      <c r="AJ424">
        <v>0.0</v>
      </c>
      <c r="AK424" t="s">
        <v>116</v>
      </c>
      <c r="AL424">
        <v>6.0</v>
      </c>
      <c r="AM424">
        <v>3.0</v>
      </c>
      <c r="AN424" s="14">
        <v>8.0</v>
      </c>
      <c r="AO424" s="14" t="s">
        <v>2275</v>
      </c>
      <c r="AP424" t="s">
        <v>1986</v>
      </c>
      <c r="AQ424" s="14">
        <v>6.0</v>
      </c>
      <c r="AR424" s="14" t="s">
        <v>2276</v>
      </c>
      <c r="AS424" s="14" t="s">
        <v>2277</v>
      </c>
      <c r="AU424" s="14">
        <v>1.0</v>
      </c>
    </row>
    <row r="425">
      <c r="A425" s="14">
        <v>465.0</v>
      </c>
      <c r="B425">
        <v>1.0</v>
      </c>
      <c r="C425">
        <v>0.0</v>
      </c>
      <c r="D425">
        <v>0.0</v>
      </c>
      <c r="E425">
        <v>0.0</v>
      </c>
      <c r="F425">
        <v>1.0</v>
      </c>
      <c r="G425">
        <v>0.0</v>
      </c>
      <c r="H425" s="14">
        <v>31458.0</v>
      </c>
      <c r="I425" s="14">
        <v>32.0</v>
      </c>
      <c r="J425" s="14">
        <v>7.0</v>
      </c>
      <c r="K425" s="14">
        <v>90.0</v>
      </c>
      <c r="L425" s="14">
        <v>14.0</v>
      </c>
      <c r="M425" s="14">
        <v>0.0</v>
      </c>
      <c r="N425" s="14" t="s">
        <v>87</v>
      </c>
      <c r="O425" s="14">
        <v>0.0</v>
      </c>
      <c r="P425" s="14" t="s">
        <v>193</v>
      </c>
      <c r="R425" t="s">
        <v>193</v>
      </c>
      <c r="S425" t="s">
        <v>130</v>
      </c>
      <c r="T425" s="14">
        <v>1.0</v>
      </c>
      <c r="U425" t="s">
        <v>2278</v>
      </c>
      <c r="V425" t="s">
        <v>147</v>
      </c>
      <c r="W425" t="s">
        <v>76</v>
      </c>
      <c r="X425" s="14">
        <v>1.0</v>
      </c>
      <c r="Y425" s="14" t="s">
        <v>2146</v>
      </c>
      <c r="Z425" s="14" t="s">
        <v>78</v>
      </c>
      <c r="AA425">
        <v>0.0</v>
      </c>
      <c r="AB425">
        <v>0.0</v>
      </c>
      <c r="AC425">
        <v>1.0</v>
      </c>
      <c r="AD425">
        <v>1.0</v>
      </c>
      <c r="AE425">
        <v>1.0</v>
      </c>
      <c r="AF425">
        <v>1.0</v>
      </c>
      <c r="AG425">
        <v>1.0</v>
      </c>
      <c r="AH425">
        <v>0.0</v>
      </c>
      <c r="AI425">
        <v>0.0</v>
      </c>
      <c r="AJ425">
        <v>0.0</v>
      </c>
      <c r="AK425" t="s">
        <v>97</v>
      </c>
      <c r="AL425">
        <v>10.0</v>
      </c>
      <c r="AM425">
        <v>8.0</v>
      </c>
      <c r="AN425" s="14">
        <v>12.0</v>
      </c>
      <c r="AO425" s="14" t="s">
        <v>2279</v>
      </c>
      <c r="AP425" t="s">
        <v>2280</v>
      </c>
      <c r="AQ425" s="14">
        <v>9.0</v>
      </c>
      <c r="AR425" s="14" t="s">
        <v>2281</v>
      </c>
      <c r="AS425" s="14" t="s">
        <v>2282</v>
      </c>
      <c r="AT425" s="14" t="s">
        <v>2283</v>
      </c>
    </row>
    <row r="426">
      <c r="A426" s="14">
        <v>466.0</v>
      </c>
      <c r="B426">
        <v>0.0</v>
      </c>
      <c r="C426">
        <v>1.0</v>
      </c>
      <c r="D426">
        <v>0.0</v>
      </c>
      <c r="E426">
        <v>0.0</v>
      </c>
      <c r="F426">
        <v>1.0</v>
      </c>
      <c r="G426">
        <v>0.0</v>
      </c>
      <c r="H426" s="14">
        <v>20026.0</v>
      </c>
      <c r="I426" s="14">
        <v>63.0</v>
      </c>
      <c r="J426" s="14">
        <v>6.0</v>
      </c>
      <c r="K426" s="14">
        <v>48.0</v>
      </c>
      <c r="L426" s="14">
        <v>10.0</v>
      </c>
      <c r="M426" s="14">
        <v>4.0</v>
      </c>
      <c r="N426" s="14" t="s">
        <v>405</v>
      </c>
      <c r="O426" s="14">
        <v>0.0</v>
      </c>
      <c r="P426" s="14" t="s">
        <v>129</v>
      </c>
      <c r="R426" t="s">
        <v>129</v>
      </c>
      <c r="S426" t="s">
        <v>130</v>
      </c>
      <c r="T426" s="14">
        <v>1.0</v>
      </c>
      <c r="U426" t="s">
        <v>524</v>
      </c>
      <c r="V426" t="s">
        <v>75</v>
      </c>
      <c r="W426" t="s">
        <v>123</v>
      </c>
      <c r="X426" s="14">
        <v>40.0</v>
      </c>
      <c r="Y426" s="14" t="s">
        <v>2284</v>
      </c>
      <c r="Z426" s="14" t="s">
        <v>114</v>
      </c>
      <c r="AA426">
        <v>0.0</v>
      </c>
      <c r="AB426">
        <v>0.0</v>
      </c>
      <c r="AC426">
        <v>0.0</v>
      </c>
      <c r="AD426">
        <v>1.0</v>
      </c>
      <c r="AE426">
        <v>0.0</v>
      </c>
      <c r="AF426">
        <v>0.0</v>
      </c>
      <c r="AG426">
        <v>0.0</v>
      </c>
      <c r="AH426">
        <v>0.0</v>
      </c>
      <c r="AI426">
        <v>0.0</v>
      </c>
      <c r="AJ426">
        <v>0.0</v>
      </c>
      <c r="AK426" t="s">
        <v>97</v>
      </c>
      <c r="AL426">
        <v>6.0</v>
      </c>
      <c r="AM426">
        <v>6.0</v>
      </c>
      <c r="AN426" s="14">
        <v>100.0</v>
      </c>
      <c r="AO426" s="14" t="s">
        <v>2285</v>
      </c>
      <c r="AP426" t="s">
        <v>101</v>
      </c>
      <c r="AQ426" s="14">
        <v>9.0</v>
      </c>
      <c r="AR426" s="14" t="s">
        <v>2286</v>
      </c>
      <c r="AS426" s="14" t="s">
        <v>2287</v>
      </c>
      <c r="AU426" s="14">
        <v>1.0</v>
      </c>
    </row>
    <row r="427">
      <c r="A427" s="14">
        <v>467.0</v>
      </c>
      <c r="B427">
        <v>1.0</v>
      </c>
      <c r="C427">
        <v>0.0</v>
      </c>
      <c r="D427">
        <v>0.0</v>
      </c>
      <c r="E427">
        <v>0.0</v>
      </c>
      <c r="F427">
        <v>0.0</v>
      </c>
      <c r="G427">
        <v>0.0</v>
      </c>
      <c r="H427" s="14">
        <v>29644.0</v>
      </c>
      <c r="I427" s="14">
        <v>37.0</v>
      </c>
      <c r="J427" s="14">
        <v>7.0</v>
      </c>
      <c r="K427" s="14">
        <v>0.0</v>
      </c>
      <c r="L427" s="14">
        <v>11.0</v>
      </c>
      <c r="M427" s="14">
        <v>12.0</v>
      </c>
      <c r="N427" s="14" t="s">
        <v>167</v>
      </c>
      <c r="O427" s="14">
        <v>1.0</v>
      </c>
      <c r="T427" s="14">
        <v>1.0</v>
      </c>
      <c r="U427" t="s">
        <v>195</v>
      </c>
      <c r="V427" t="s">
        <v>122</v>
      </c>
      <c r="W427" t="s">
        <v>123</v>
      </c>
      <c r="X427" s="14">
        <v>18.0</v>
      </c>
      <c r="Y427" s="14" t="s">
        <v>2288</v>
      </c>
      <c r="Z427" s="14" t="s">
        <v>464</v>
      </c>
      <c r="AA427">
        <v>0.0</v>
      </c>
      <c r="AB427">
        <v>0.0</v>
      </c>
      <c r="AC427">
        <v>0.0</v>
      </c>
      <c r="AD427">
        <v>0.0</v>
      </c>
      <c r="AE427">
        <v>0.0</v>
      </c>
      <c r="AF427">
        <v>1.0</v>
      </c>
      <c r="AG427">
        <v>0.0</v>
      </c>
      <c r="AH427">
        <v>0.0</v>
      </c>
      <c r="AI427">
        <v>0.0</v>
      </c>
      <c r="AJ427">
        <v>0.0</v>
      </c>
      <c r="AK427" t="s">
        <v>79</v>
      </c>
      <c r="AL427">
        <v>20.0</v>
      </c>
      <c r="AM427">
        <v>10.0</v>
      </c>
      <c r="AN427" s="14">
        <v>30.0</v>
      </c>
      <c r="AO427" s="14" t="s">
        <v>2289</v>
      </c>
      <c r="AP427" t="s">
        <v>2290</v>
      </c>
      <c r="AQ427" s="14">
        <v>10.0</v>
      </c>
      <c r="AR427" s="14" t="s">
        <v>2291</v>
      </c>
      <c r="AS427" s="14" t="s">
        <v>2292</v>
      </c>
      <c r="AT427" s="14" t="s">
        <v>2293</v>
      </c>
      <c r="AU427" s="14">
        <v>0.0</v>
      </c>
    </row>
    <row r="428">
      <c r="A428" s="14">
        <v>468.0</v>
      </c>
      <c r="B428">
        <v>1.0</v>
      </c>
      <c r="C428">
        <v>0.0</v>
      </c>
      <c r="D428">
        <v>0.0</v>
      </c>
      <c r="E428">
        <v>0.0</v>
      </c>
      <c r="F428">
        <v>0.0</v>
      </c>
      <c r="G428">
        <v>0.0</v>
      </c>
      <c r="H428" s="14">
        <v>34587.0</v>
      </c>
      <c r="I428" s="14">
        <v>23.0</v>
      </c>
      <c r="J428" s="14">
        <v>7.0</v>
      </c>
      <c r="K428" s="14">
        <v>0.0</v>
      </c>
      <c r="L428" s="14">
        <v>9.0</v>
      </c>
      <c r="M428" s="14">
        <v>3.0</v>
      </c>
      <c r="N428" s="14" t="s">
        <v>120</v>
      </c>
      <c r="O428" s="14">
        <v>1.0</v>
      </c>
      <c r="T428" s="14">
        <v>1.0</v>
      </c>
      <c r="U428" t="s">
        <v>36</v>
      </c>
      <c r="V428" t="s">
        <v>147</v>
      </c>
      <c r="W428" t="s">
        <v>76</v>
      </c>
      <c r="X428" s="14">
        <v>0.0</v>
      </c>
      <c r="Y428" s="14" t="s">
        <v>77</v>
      </c>
      <c r="Z428" s="14" t="s">
        <v>78</v>
      </c>
      <c r="AA428">
        <v>0.0</v>
      </c>
      <c r="AB428">
        <v>0.0</v>
      </c>
      <c r="AC428">
        <v>0.0</v>
      </c>
      <c r="AD428">
        <v>1.0</v>
      </c>
      <c r="AE428">
        <v>0.0</v>
      </c>
      <c r="AF428">
        <v>0.0</v>
      </c>
      <c r="AG428">
        <v>0.0</v>
      </c>
      <c r="AH428">
        <v>0.0</v>
      </c>
      <c r="AI428">
        <v>0.0</v>
      </c>
      <c r="AJ428">
        <v>0.0</v>
      </c>
      <c r="AK428" t="s">
        <v>79</v>
      </c>
      <c r="AL428">
        <v>6.0</v>
      </c>
      <c r="AM428">
        <v>6.0</v>
      </c>
      <c r="AN428" s="14">
        <v>10.0</v>
      </c>
      <c r="AO428" s="14" t="s">
        <v>2294</v>
      </c>
      <c r="AP428" t="s">
        <v>101</v>
      </c>
      <c r="AQ428" s="14">
        <v>10.0</v>
      </c>
      <c r="AR428" s="14" t="s">
        <v>2295</v>
      </c>
      <c r="AS428" s="14" t="s">
        <v>2296</v>
      </c>
      <c r="AT428" s="14" t="s">
        <v>2297</v>
      </c>
      <c r="AU428" s="14">
        <v>1.0</v>
      </c>
    </row>
    <row r="429">
      <c r="A429" s="14">
        <v>469.0</v>
      </c>
      <c r="B429">
        <v>1.0</v>
      </c>
      <c r="C429">
        <v>1.0</v>
      </c>
      <c r="D429">
        <v>0.0</v>
      </c>
      <c r="E429">
        <v>0.0</v>
      </c>
      <c r="F429">
        <v>1.0</v>
      </c>
      <c r="G429">
        <v>0.0</v>
      </c>
      <c r="H429" s="14">
        <v>28762.0</v>
      </c>
      <c r="I429" s="14">
        <v>39.0</v>
      </c>
      <c r="J429" s="14">
        <v>4.0</v>
      </c>
      <c r="K429" s="14">
        <v>180.0</v>
      </c>
      <c r="L429" s="14">
        <v>12.0</v>
      </c>
      <c r="M429" s="14">
        <v>10.0</v>
      </c>
      <c r="N429" s="14" t="s">
        <v>437</v>
      </c>
      <c r="O429" s="14">
        <v>1.0</v>
      </c>
      <c r="T429" s="14">
        <v>1.0</v>
      </c>
      <c r="U429" t="s">
        <v>515</v>
      </c>
      <c r="V429" t="s">
        <v>393</v>
      </c>
      <c r="W429" t="s">
        <v>123</v>
      </c>
      <c r="X429" s="14">
        <v>14.0</v>
      </c>
      <c r="Y429" s="14" t="s">
        <v>2298</v>
      </c>
      <c r="Z429" s="14" t="s">
        <v>96</v>
      </c>
      <c r="AA429">
        <v>0.0</v>
      </c>
      <c r="AB429">
        <v>0.0</v>
      </c>
      <c r="AC429">
        <v>0.0</v>
      </c>
      <c r="AD429">
        <v>1.0</v>
      </c>
      <c r="AE429">
        <v>1.0</v>
      </c>
      <c r="AF429">
        <v>1.0</v>
      </c>
      <c r="AG429">
        <v>1.0</v>
      </c>
      <c r="AH429">
        <v>0.0</v>
      </c>
      <c r="AI429">
        <v>0.0</v>
      </c>
      <c r="AJ429">
        <v>0.0</v>
      </c>
      <c r="AK429" t="s">
        <v>79</v>
      </c>
      <c r="AL429">
        <v>30.0</v>
      </c>
      <c r="AM429">
        <v>6.0</v>
      </c>
      <c r="AN429" s="14">
        <v>60.0</v>
      </c>
      <c r="AO429" s="14" t="s">
        <v>2299</v>
      </c>
      <c r="AP429" t="s">
        <v>84</v>
      </c>
      <c r="AQ429" s="14">
        <v>10.0</v>
      </c>
      <c r="AR429" s="14" t="s">
        <v>2300</v>
      </c>
      <c r="AS429" s="14" t="s">
        <v>2301</v>
      </c>
      <c r="AT429" s="14" t="s">
        <v>2302</v>
      </c>
      <c r="AU429" s="14">
        <v>0.0</v>
      </c>
    </row>
    <row r="430">
      <c r="A430" s="14">
        <v>470.0</v>
      </c>
      <c r="B430">
        <v>0.0</v>
      </c>
      <c r="C430">
        <v>0.0</v>
      </c>
      <c r="D430">
        <v>0.0</v>
      </c>
      <c r="E430">
        <v>0.0</v>
      </c>
      <c r="F430">
        <v>1.0</v>
      </c>
      <c r="G430">
        <v>0.0</v>
      </c>
      <c r="H430" s="14">
        <v>30896.0</v>
      </c>
      <c r="I430" s="14">
        <v>34.0</v>
      </c>
      <c r="J430" s="14">
        <v>6.0</v>
      </c>
      <c r="K430" s="14">
        <v>120.0</v>
      </c>
      <c r="L430" s="14">
        <v>12.0</v>
      </c>
      <c r="M430" s="14">
        <v>12.0</v>
      </c>
      <c r="N430" s="14" t="s">
        <v>327</v>
      </c>
      <c r="O430" s="14">
        <v>1.0</v>
      </c>
      <c r="T430" s="14">
        <v>1.0</v>
      </c>
      <c r="U430" t="s">
        <v>2303</v>
      </c>
      <c r="V430" t="s">
        <v>75</v>
      </c>
      <c r="W430" t="s">
        <v>457</v>
      </c>
      <c r="X430" s="14">
        <v>7.0</v>
      </c>
      <c r="Y430" s="14" t="s">
        <v>2304</v>
      </c>
      <c r="Z430" s="14" t="s">
        <v>114</v>
      </c>
      <c r="AA430">
        <v>0.0</v>
      </c>
      <c r="AB430">
        <v>0.0</v>
      </c>
      <c r="AC430">
        <v>0.0</v>
      </c>
      <c r="AD430">
        <v>0.0</v>
      </c>
      <c r="AE430">
        <v>0.0</v>
      </c>
      <c r="AF430">
        <v>1.0</v>
      </c>
      <c r="AG430">
        <v>0.0</v>
      </c>
      <c r="AH430">
        <v>0.0</v>
      </c>
      <c r="AI430">
        <v>0.0</v>
      </c>
      <c r="AJ430">
        <v>0.0</v>
      </c>
      <c r="AK430" t="s">
        <v>97</v>
      </c>
      <c r="AL430">
        <v>4.0</v>
      </c>
      <c r="AM430">
        <v>4.0</v>
      </c>
      <c r="AN430" s="14">
        <v>4.0</v>
      </c>
      <c r="AO430" s="14" t="s">
        <v>2305</v>
      </c>
      <c r="AP430" t="s">
        <v>101</v>
      </c>
      <c r="AQ430" s="14">
        <v>8.0</v>
      </c>
      <c r="AR430" s="14" t="s">
        <v>2306</v>
      </c>
      <c r="AS430" s="14" t="s">
        <v>2307</v>
      </c>
      <c r="AT430" s="14" t="s">
        <v>2308</v>
      </c>
      <c r="AU430" s="14">
        <v>0.0</v>
      </c>
    </row>
    <row r="431">
      <c r="A431" s="14">
        <v>471.0</v>
      </c>
      <c r="B431">
        <v>0.0</v>
      </c>
      <c r="C431">
        <v>1.0</v>
      </c>
      <c r="D431">
        <v>0.0</v>
      </c>
      <c r="E431">
        <v>0.0</v>
      </c>
      <c r="F431">
        <v>0.0</v>
      </c>
      <c r="G431">
        <v>0.0</v>
      </c>
      <c r="H431" s="14">
        <v>32413.0</v>
      </c>
      <c r="I431" s="14">
        <v>29.0</v>
      </c>
      <c r="J431" s="14">
        <v>6.0</v>
      </c>
      <c r="K431" s="14">
        <v>120.0</v>
      </c>
      <c r="L431" s="14">
        <v>14.0</v>
      </c>
      <c r="M431" s="14">
        <v>50.0</v>
      </c>
      <c r="N431" s="14" t="s">
        <v>327</v>
      </c>
      <c r="O431" s="14">
        <v>0.0</v>
      </c>
      <c r="P431" s="14" t="s">
        <v>71</v>
      </c>
      <c r="R431" t="s">
        <v>71</v>
      </c>
      <c r="S431" t="s">
        <v>130</v>
      </c>
      <c r="T431" s="14">
        <v>1.0</v>
      </c>
      <c r="U431" t="s">
        <v>195</v>
      </c>
      <c r="V431" t="s">
        <v>207</v>
      </c>
      <c r="W431" t="s">
        <v>123</v>
      </c>
      <c r="X431" s="14">
        <v>1.0</v>
      </c>
      <c r="Y431" s="14" t="s">
        <v>2309</v>
      </c>
      <c r="Z431" s="14" t="s">
        <v>464</v>
      </c>
      <c r="AA431">
        <v>0.0</v>
      </c>
      <c r="AB431">
        <v>0.0</v>
      </c>
      <c r="AC431">
        <v>0.0</v>
      </c>
      <c r="AD431">
        <v>1.0</v>
      </c>
      <c r="AE431">
        <v>0.0</v>
      </c>
      <c r="AF431">
        <v>0.0</v>
      </c>
      <c r="AG431">
        <v>0.0</v>
      </c>
      <c r="AH431">
        <v>0.0</v>
      </c>
      <c r="AI431">
        <v>0.0</v>
      </c>
      <c r="AJ431">
        <v>0.0</v>
      </c>
      <c r="AK431" t="s">
        <v>116</v>
      </c>
      <c r="AL431">
        <v>25.0</v>
      </c>
      <c r="AM431">
        <v>15.0</v>
      </c>
      <c r="AN431" s="14">
        <v>5.0</v>
      </c>
      <c r="AO431" s="14" t="s">
        <v>350</v>
      </c>
      <c r="AP431" t="s">
        <v>84</v>
      </c>
      <c r="AQ431" s="14">
        <v>10.0</v>
      </c>
      <c r="AR431" s="14" t="s">
        <v>2310</v>
      </c>
      <c r="AS431" s="14" t="s">
        <v>2311</v>
      </c>
      <c r="AT431" s="14" t="s">
        <v>2312</v>
      </c>
      <c r="AU431" s="14">
        <v>1.0</v>
      </c>
    </row>
    <row r="432">
      <c r="A432" s="14">
        <v>472.0</v>
      </c>
      <c r="B432">
        <v>1.0</v>
      </c>
      <c r="C432">
        <v>0.0</v>
      </c>
      <c r="D432">
        <v>0.0</v>
      </c>
      <c r="E432">
        <v>0.0</v>
      </c>
      <c r="F432">
        <v>0.0</v>
      </c>
      <c r="G432">
        <v>0.0</v>
      </c>
      <c r="H432" s="14">
        <v>26816.0</v>
      </c>
      <c r="I432" s="14">
        <v>45.0</v>
      </c>
      <c r="J432" s="14">
        <v>7.0</v>
      </c>
      <c r="K432" s="14">
        <v>0.0</v>
      </c>
      <c r="L432" s="14">
        <v>6.0</v>
      </c>
      <c r="M432" s="14">
        <v>10.0</v>
      </c>
      <c r="N432" s="14" t="s">
        <v>106</v>
      </c>
      <c r="O432" s="14">
        <v>1.0</v>
      </c>
      <c r="T432" s="14">
        <v>1.0</v>
      </c>
      <c r="U432" t="s">
        <v>11</v>
      </c>
      <c r="V432" t="s">
        <v>2313</v>
      </c>
      <c r="W432" t="s">
        <v>228</v>
      </c>
      <c r="X432" s="14">
        <v>10.0</v>
      </c>
      <c r="Y432" s="14" t="s">
        <v>2314</v>
      </c>
      <c r="Z432" s="14" t="s">
        <v>464</v>
      </c>
      <c r="AA432">
        <v>0.0</v>
      </c>
      <c r="AB432">
        <v>0.0</v>
      </c>
      <c r="AC432">
        <v>0.0</v>
      </c>
      <c r="AD432">
        <v>0.0</v>
      </c>
      <c r="AE432">
        <v>0.0</v>
      </c>
      <c r="AF432">
        <v>1.0</v>
      </c>
      <c r="AG432">
        <v>0.0</v>
      </c>
      <c r="AH432">
        <v>0.0</v>
      </c>
      <c r="AI432">
        <v>0.0</v>
      </c>
      <c r="AJ432">
        <v>0.0</v>
      </c>
      <c r="AK432" t="s">
        <v>97</v>
      </c>
      <c r="AL432">
        <v>5.0</v>
      </c>
      <c r="AM432">
        <v>2.0</v>
      </c>
      <c r="AN432" s="14">
        <v>10.0</v>
      </c>
      <c r="AO432" s="14" t="s">
        <v>2315</v>
      </c>
      <c r="AP432" t="s">
        <v>101</v>
      </c>
      <c r="AQ432" s="14">
        <v>10.0</v>
      </c>
      <c r="AR432" s="14" t="s">
        <v>2316</v>
      </c>
      <c r="AS432" s="14" t="s">
        <v>2317</v>
      </c>
      <c r="AT432" s="14" t="s">
        <v>2318</v>
      </c>
      <c r="AU432" s="14">
        <v>1.0</v>
      </c>
    </row>
    <row r="433">
      <c r="A433" s="14">
        <v>473.0</v>
      </c>
      <c r="B433">
        <v>1.0</v>
      </c>
      <c r="C433">
        <v>0.0</v>
      </c>
      <c r="D433">
        <v>0.0</v>
      </c>
      <c r="E433">
        <v>0.0</v>
      </c>
      <c r="F433">
        <v>0.0</v>
      </c>
      <c r="G433">
        <v>0.0</v>
      </c>
      <c r="H433" s="14">
        <v>29434.0</v>
      </c>
      <c r="I433" s="14">
        <v>38.0</v>
      </c>
      <c r="J433" s="14">
        <v>7.0</v>
      </c>
      <c r="K433" s="14">
        <v>50.0</v>
      </c>
      <c r="L433" s="14">
        <v>8.0</v>
      </c>
      <c r="M433" s="14">
        <v>4.0</v>
      </c>
      <c r="N433" s="14" t="s">
        <v>167</v>
      </c>
      <c r="O433" s="14">
        <v>1.0</v>
      </c>
      <c r="T433" s="14">
        <v>1.0</v>
      </c>
      <c r="U433" t="s">
        <v>515</v>
      </c>
      <c r="V433" t="s">
        <v>111</v>
      </c>
      <c r="W433" t="s">
        <v>175</v>
      </c>
      <c r="X433" s="14">
        <v>12.0</v>
      </c>
      <c r="Y433" s="14" t="s">
        <v>2319</v>
      </c>
      <c r="Z433" s="14" t="s">
        <v>96</v>
      </c>
      <c r="AA433">
        <v>0.0</v>
      </c>
      <c r="AB433">
        <v>0.0</v>
      </c>
      <c r="AC433">
        <v>0.0</v>
      </c>
      <c r="AD433">
        <v>0.0</v>
      </c>
      <c r="AE433">
        <v>0.0</v>
      </c>
      <c r="AF433">
        <v>1.0</v>
      </c>
      <c r="AG433">
        <v>0.0</v>
      </c>
      <c r="AH433">
        <v>0.0</v>
      </c>
      <c r="AI433">
        <v>0.0</v>
      </c>
      <c r="AJ433">
        <v>0.0</v>
      </c>
      <c r="AK433" t="s">
        <v>97</v>
      </c>
      <c r="AL433">
        <v>3.0</v>
      </c>
      <c r="AM433">
        <v>4.0</v>
      </c>
      <c r="AN433" s="14">
        <v>7.0</v>
      </c>
      <c r="AO433" s="14" t="s">
        <v>2320</v>
      </c>
      <c r="AP433" t="s">
        <v>84</v>
      </c>
      <c r="AQ433" s="14">
        <v>10.0</v>
      </c>
      <c r="AR433" s="14" t="s">
        <v>2321</v>
      </c>
      <c r="AS433" s="14" t="s">
        <v>2322</v>
      </c>
      <c r="AT433" s="14" t="s">
        <v>2323</v>
      </c>
      <c r="AU433" s="14">
        <v>1.0</v>
      </c>
    </row>
    <row r="434">
      <c r="A434" s="14">
        <v>474.0</v>
      </c>
      <c r="B434">
        <v>0.0</v>
      </c>
      <c r="C434">
        <v>0.0</v>
      </c>
      <c r="D434">
        <v>0.0</v>
      </c>
      <c r="E434">
        <v>0.0</v>
      </c>
      <c r="F434">
        <v>1.0</v>
      </c>
      <c r="G434">
        <v>0.0</v>
      </c>
      <c r="H434" s="14">
        <v>30294.0</v>
      </c>
      <c r="I434" s="14">
        <v>35.0</v>
      </c>
      <c r="J434" s="14">
        <v>8.0</v>
      </c>
      <c r="K434" s="14">
        <v>25.0</v>
      </c>
      <c r="L434" s="14">
        <v>10.0</v>
      </c>
      <c r="M434" s="14">
        <v>40.0</v>
      </c>
      <c r="N434" s="14" t="s">
        <v>167</v>
      </c>
      <c r="O434" s="14">
        <v>1.0</v>
      </c>
      <c r="T434" s="14">
        <v>1.0</v>
      </c>
      <c r="U434" t="s">
        <v>213</v>
      </c>
      <c r="V434" t="s">
        <v>111</v>
      </c>
      <c r="W434" t="s">
        <v>228</v>
      </c>
      <c r="X434" s="14">
        <v>5.0</v>
      </c>
      <c r="Y434" s="14" t="s">
        <v>1631</v>
      </c>
      <c r="Z434" s="14" t="s">
        <v>96</v>
      </c>
      <c r="AA434">
        <v>0.0</v>
      </c>
      <c r="AB434">
        <v>0.0</v>
      </c>
      <c r="AC434">
        <v>0.0</v>
      </c>
      <c r="AD434">
        <v>1.0</v>
      </c>
      <c r="AE434">
        <v>0.0</v>
      </c>
      <c r="AF434">
        <v>0.0</v>
      </c>
      <c r="AG434">
        <v>0.0</v>
      </c>
      <c r="AH434">
        <v>0.0</v>
      </c>
      <c r="AI434">
        <v>0.0</v>
      </c>
      <c r="AJ434">
        <v>0.0</v>
      </c>
      <c r="AK434" t="s">
        <v>97</v>
      </c>
      <c r="AL434">
        <v>4.0</v>
      </c>
      <c r="AM434">
        <v>3.0</v>
      </c>
      <c r="AN434" s="14">
        <v>120.0</v>
      </c>
      <c r="AO434" s="14" t="s">
        <v>2324</v>
      </c>
      <c r="AP434" t="s">
        <v>2229</v>
      </c>
      <c r="AQ434" s="14">
        <v>9.0</v>
      </c>
      <c r="AR434" s="14" t="s">
        <v>102</v>
      </c>
      <c r="AS434" s="14" t="s">
        <v>2325</v>
      </c>
      <c r="AT434" s="14" t="s">
        <v>1780</v>
      </c>
      <c r="AU434" s="14">
        <v>0.0</v>
      </c>
    </row>
    <row r="435">
      <c r="A435" s="14">
        <v>475.0</v>
      </c>
      <c r="B435">
        <v>1.0</v>
      </c>
      <c r="C435">
        <v>1.0</v>
      </c>
      <c r="D435">
        <v>0.0</v>
      </c>
      <c r="E435">
        <v>0.0</v>
      </c>
      <c r="F435">
        <v>1.0</v>
      </c>
      <c r="G435">
        <v>0.0</v>
      </c>
      <c r="H435" s="14">
        <v>30738.0</v>
      </c>
      <c r="I435" s="14">
        <v>34.0</v>
      </c>
      <c r="J435" s="14">
        <v>8.0</v>
      </c>
      <c r="K435" s="14">
        <v>60.0</v>
      </c>
      <c r="L435" s="14">
        <v>11.0</v>
      </c>
      <c r="M435" s="14">
        <v>7.0</v>
      </c>
      <c r="N435" s="14" t="s">
        <v>120</v>
      </c>
      <c r="O435" s="14">
        <v>1.0</v>
      </c>
      <c r="T435" s="14">
        <v>1.0</v>
      </c>
      <c r="U435" t="s">
        <v>315</v>
      </c>
      <c r="V435" t="s">
        <v>111</v>
      </c>
      <c r="W435" t="s">
        <v>123</v>
      </c>
      <c r="X435" s="14">
        <v>10.0</v>
      </c>
      <c r="Z435" s="14" t="s">
        <v>114</v>
      </c>
      <c r="AA435">
        <v>0.0</v>
      </c>
      <c r="AB435">
        <v>0.0</v>
      </c>
      <c r="AC435">
        <v>0.0</v>
      </c>
      <c r="AD435">
        <v>0.0</v>
      </c>
      <c r="AE435">
        <v>0.0</v>
      </c>
      <c r="AF435">
        <v>1.0</v>
      </c>
      <c r="AG435">
        <v>0.0</v>
      </c>
      <c r="AH435">
        <v>0.0</v>
      </c>
      <c r="AI435">
        <v>0.0</v>
      </c>
      <c r="AJ435">
        <v>0.0</v>
      </c>
      <c r="AK435" t="s">
        <v>97</v>
      </c>
      <c r="AL435">
        <v>4.0</v>
      </c>
      <c r="AM435">
        <v>16.0</v>
      </c>
      <c r="AN435" s="14">
        <v>30.0</v>
      </c>
      <c r="AO435" s="14" t="s">
        <v>2326</v>
      </c>
      <c r="AP435" t="s">
        <v>2327</v>
      </c>
      <c r="AQ435" s="14">
        <v>8.0</v>
      </c>
      <c r="AR435" s="14" t="s">
        <v>2328</v>
      </c>
      <c r="AU435" s="14">
        <v>0.0</v>
      </c>
    </row>
    <row r="436">
      <c r="A436" s="14">
        <v>476.0</v>
      </c>
      <c r="B436">
        <v>0.0</v>
      </c>
      <c r="C436">
        <v>1.0</v>
      </c>
      <c r="D436">
        <v>0.0</v>
      </c>
      <c r="E436">
        <v>0.0</v>
      </c>
      <c r="F436">
        <v>1.0</v>
      </c>
      <c r="G436">
        <v>0.0</v>
      </c>
      <c r="H436" s="14">
        <v>30659.0</v>
      </c>
      <c r="I436" s="14">
        <v>34.0</v>
      </c>
      <c r="J436" s="14">
        <v>6.0</v>
      </c>
      <c r="K436" s="14">
        <v>30.0</v>
      </c>
      <c r="L436" s="14">
        <v>12.0</v>
      </c>
      <c r="M436" s="14">
        <v>25.0</v>
      </c>
      <c r="N436" s="14" t="s">
        <v>128</v>
      </c>
      <c r="O436" s="14">
        <v>0.0</v>
      </c>
      <c r="P436" s="14" t="s">
        <v>89</v>
      </c>
      <c r="R436" t="s">
        <v>89</v>
      </c>
      <c r="S436" t="s">
        <v>130</v>
      </c>
      <c r="T436" s="14">
        <v>1.0</v>
      </c>
      <c r="U436" t="s">
        <v>224</v>
      </c>
      <c r="V436" t="s">
        <v>111</v>
      </c>
      <c r="W436" t="s">
        <v>2329</v>
      </c>
      <c r="X436" s="14">
        <v>5.0</v>
      </c>
      <c r="Y436" s="14" t="s">
        <v>2330</v>
      </c>
      <c r="Z436" s="14" t="s">
        <v>114</v>
      </c>
      <c r="AA436">
        <v>0.0</v>
      </c>
      <c r="AB436">
        <v>0.0</v>
      </c>
      <c r="AC436">
        <v>0.0</v>
      </c>
      <c r="AD436">
        <v>0.0</v>
      </c>
      <c r="AE436">
        <v>0.0</v>
      </c>
      <c r="AF436">
        <v>1.0</v>
      </c>
      <c r="AG436">
        <v>0.0</v>
      </c>
      <c r="AH436">
        <v>0.0</v>
      </c>
      <c r="AI436">
        <v>0.0</v>
      </c>
      <c r="AJ436">
        <v>0.0</v>
      </c>
      <c r="AK436" t="s">
        <v>97</v>
      </c>
      <c r="AL436">
        <v>10.0</v>
      </c>
      <c r="AM436">
        <v>6.0</v>
      </c>
      <c r="AN436" s="14">
        <v>10.0</v>
      </c>
      <c r="AO436" s="14" t="s">
        <v>2331</v>
      </c>
      <c r="AP436" t="s">
        <v>101</v>
      </c>
      <c r="AQ436" s="14">
        <v>10.0</v>
      </c>
      <c r="AR436" s="14" t="s">
        <v>2332</v>
      </c>
      <c r="AS436" s="14" t="s">
        <v>2333</v>
      </c>
      <c r="AT436" s="14" t="s">
        <v>2334</v>
      </c>
      <c r="AU436" s="14">
        <v>0.0</v>
      </c>
    </row>
    <row r="437">
      <c r="A437" s="14">
        <v>477.0</v>
      </c>
      <c r="B437">
        <v>1.0</v>
      </c>
      <c r="C437">
        <v>0.0</v>
      </c>
      <c r="D437">
        <v>0.0</v>
      </c>
      <c r="E437">
        <v>1.0</v>
      </c>
      <c r="F437">
        <v>1.0</v>
      </c>
      <c r="G437">
        <v>0.0</v>
      </c>
      <c r="H437" s="14">
        <v>34058.0</v>
      </c>
      <c r="I437" s="14">
        <v>25.0</v>
      </c>
      <c r="J437" s="14">
        <v>9.0</v>
      </c>
      <c r="K437" s="14">
        <v>0.0</v>
      </c>
      <c r="L437" s="14">
        <v>12.0</v>
      </c>
      <c r="M437" s="14">
        <v>6.0</v>
      </c>
      <c r="N437" s="14" t="s">
        <v>327</v>
      </c>
      <c r="O437" s="14">
        <v>1.0</v>
      </c>
      <c r="T437" s="14">
        <v>1.0</v>
      </c>
      <c r="U437" t="s">
        <v>145</v>
      </c>
      <c r="V437" t="s">
        <v>111</v>
      </c>
      <c r="W437" t="s">
        <v>76</v>
      </c>
      <c r="X437" s="14">
        <v>2.0</v>
      </c>
      <c r="Y437" s="14" t="s">
        <v>77</v>
      </c>
      <c r="Z437" s="14" t="s">
        <v>78</v>
      </c>
      <c r="AA437">
        <v>0.0</v>
      </c>
      <c r="AB437">
        <v>0.0</v>
      </c>
      <c r="AC437">
        <v>1.0</v>
      </c>
      <c r="AD437">
        <v>0.0</v>
      </c>
      <c r="AE437">
        <v>0.0</v>
      </c>
      <c r="AF437">
        <v>0.0</v>
      </c>
      <c r="AG437">
        <v>0.0</v>
      </c>
      <c r="AH437">
        <v>0.0</v>
      </c>
      <c r="AI437">
        <v>0.0</v>
      </c>
      <c r="AJ437">
        <v>0.0</v>
      </c>
      <c r="AK437" t="s">
        <v>97</v>
      </c>
      <c r="AL437">
        <v>15.0</v>
      </c>
      <c r="AM437">
        <v>30.0</v>
      </c>
      <c r="AN437" s="14">
        <v>22.0</v>
      </c>
      <c r="AO437" s="14" t="s">
        <v>2335</v>
      </c>
      <c r="AP437" t="s">
        <v>2336</v>
      </c>
      <c r="AQ437" s="14">
        <v>10.0</v>
      </c>
      <c r="AR437" s="14" t="s">
        <v>2337</v>
      </c>
      <c r="AS437" s="14" t="s">
        <v>2333</v>
      </c>
      <c r="AT437" s="14" t="s">
        <v>2338</v>
      </c>
      <c r="AU437" s="14">
        <v>1.0</v>
      </c>
    </row>
    <row r="438" hidden="1">
      <c r="A438" s="14">
        <v>478.0</v>
      </c>
      <c r="B438">
        <v>1.0</v>
      </c>
      <c r="C438">
        <v>0.0</v>
      </c>
      <c r="D438">
        <v>0.0</v>
      </c>
      <c r="E438">
        <v>1.0</v>
      </c>
      <c r="F438">
        <v>1.0</v>
      </c>
      <c r="G438">
        <v>0.0</v>
      </c>
      <c r="I438" s="14"/>
      <c r="J438" s="14">
        <v>6.0</v>
      </c>
      <c r="K438" s="14">
        <v>30.0</v>
      </c>
      <c r="L438" s="14">
        <v>10.0</v>
      </c>
      <c r="M438" s="14">
        <v>15.0</v>
      </c>
      <c r="N438" s="14" t="s">
        <v>128</v>
      </c>
      <c r="O438" s="14">
        <v>0.0</v>
      </c>
      <c r="P438" s="14" t="s">
        <v>89</v>
      </c>
      <c r="R438" t="s">
        <v>89</v>
      </c>
      <c r="S438" t="s">
        <v>130</v>
      </c>
      <c r="T438" s="14">
        <v>1.0</v>
      </c>
      <c r="U438" t="s">
        <v>315</v>
      </c>
      <c r="V438" t="s">
        <v>111</v>
      </c>
      <c r="W438" t="s">
        <v>123</v>
      </c>
      <c r="X438" s="14">
        <v>0.0</v>
      </c>
      <c r="Y438" s="14" t="s">
        <v>433</v>
      </c>
      <c r="Z438" s="14" t="s">
        <v>78</v>
      </c>
      <c r="AA438">
        <v>0.0</v>
      </c>
      <c r="AB438">
        <v>0.0</v>
      </c>
      <c r="AC438">
        <v>0.0</v>
      </c>
      <c r="AD438">
        <v>0.0</v>
      </c>
      <c r="AE438">
        <v>0.0</v>
      </c>
      <c r="AF438">
        <v>1.0</v>
      </c>
      <c r="AG438">
        <v>0.0</v>
      </c>
      <c r="AH438">
        <v>0.0</v>
      </c>
      <c r="AI438">
        <v>0.0</v>
      </c>
      <c r="AJ438">
        <v>0.0</v>
      </c>
      <c r="AK438" t="s">
        <v>79</v>
      </c>
      <c r="AL438">
        <v>4.0</v>
      </c>
      <c r="AM438">
        <v>4.0</v>
      </c>
      <c r="AN438" s="14">
        <v>2.0</v>
      </c>
      <c r="AO438" s="14" t="s">
        <v>2339</v>
      </c>
      <c r="AP438" t="s">
        <v>101</v>
      </c>
      <c r="AQ438" s="14">
        <v>10.0</v>
      </c>
      <c r="AR438" s="14" t="s">
        <v>2340</v>
      </c>
      <c r="AU438" s="14">
        <v>1.0</v>
      </c>
    </row>
    <row r="439">
      <c r="A439" s="14">
        <v>479.0</v>
      </c>
      <c r="B439">
        <v>1.0</v>
      </c>
      <c r="C439">
        <v>0.0</v>
      </c>
      <c r="D439">
        <v>0.0</v>
      </c>
      <c r="E439">
        <v>0.0</v>
      </c>
      <c r="F439">
        <v>1.0</v>
      </c>
      <c r="G439">
        <v>0.0</v>
      </c>
      <c r="H439" s="14">
        <v>29964.0</v>
      </c>
      <c r="I439" s="14">
        <v>36.0</v>
      </c>
      <c r="J439" s="14">
        <v>7.0</v>
      </c>
      <c r="K439" s="14">
        <v>40.0</v>
      </c>
      <c r="L439" s="14">
        <v>8.0</v>
      </c>
      <c r="M439" s="14">
        <v>15.0</v>
      </c>
      <c r="N439" s="14" t="s">
        <v>120</v>
      </c>
      <c r="O439" s="14">
        <v>1.0</v>
      </c>
      <c r="T439" s="14">
        <v>1.0</v>
      </c>
      <c r="U439" t="s">
        <v>315</v>
      </c>
      <c r="V439" t="s">
        <v>2341</v>
      </c>
      <c r="W439" t="s">
        <v>531</v>
      </c>
      <c r="X439" s="14">
        <v>10.0</v>
      </c>
      <c r="Y439" s="14" t="s">
        <v>2342</v>
      </c>
      <c r="Z439" s="14" t="s">
        <v>114</v>
      </c>
      <c r="AA439">
        <v>0.0</v>
      </c>
      <c r="AB439">
        <v>0.0</v>
      </c>
      <c r="AC439">
        <v>0.0</v>
      </c>
      <c r="AD439">
        <v>1.0</v>
      </c>
      <c r="AE439">
        <v>0.0</v>
      </c>
      <c r="AF439">
        <v>0.0</v>
      </c>
      <c r="AG439">
        <v>0.0</v>
      </c>
      <c r="AH439">
        <v>0.0</v>
      </c>
      <c r="AI439">
        <v>0.0</v>
      </c>
      <c r="AJ439">
        <v>0.0</v>
      </c>
      <c r="AK439" t="s">
        <v>79</v>
      </c>
      <c r="AL439">
        <v>2.0</v>
      </c>
      <c r="AM439">
        <v>6.0</v>
      </c>
      <c r="AN439" s="14">
        <v>30.0</v>
      </c>
      <c r="AO439" s="14" t="s">
        <v>2343</v>
      </c>
      <c r="AP439" t="s">
        <v>101</v>
      </c>
      <c r="AQ439" s="14">
        <v>5.0</v>
      </c>
      <c r="AR439" s="14" t="s">
        <v>2344</v>
      </c>
      <c r="AS439" s="14" t="s">
        <v>2345</v>
      </c>
      <c r="AT439" s="14" t="s">
        <v>154</v>
      </c>
      <c r="AU439" s="14">
        <v>1.0</v>
      </c>
    </row>
    <row r="440">
      <c r="A440" s="14">
        <v>480.0</v>
      </c>
      <c r="B440">
        <v>1.0</v>
      </c>
      <c r="C440">
        <v>0.0</v>
      </c>
      <c r="D440">
        <v>0.0</v>
      </c>
      <c r="E440">
        <v>0.0</v>
      </c>
      <c r="F440">
        <v>1.0</v>
      </c>
      <c r="G440">
        <v>0.0</v>
      </c>
      <c r="H440" s="14">
        <v>31940.0</v>
      </c>
      <c r="I440" s="14">
        <v>31.0</v>
      </c>
      <c r="J440" s="14">
        <v>6.0</v>
      </c>
      <c r="K440" s="14">
        <v>80.0</v>
      </c>
      <c r="L440" s="14">
        <v>4.0</v>
      </c>
      <c r="M440" s="14">
        <v>10.0</v>
      </c>
      <c r="N440" s="14" t="s">
        <v>87</v>
      </c>
      <c r="O440" s="14">
        <v>0.0</v>
      </c>
      <c r="P440" s="14" t="s">
        <v>89</v>
      </c>
      <c r="R440" t="s">
        <v>89</v>
      </c>
      <c r="S440" t="s">
        <v>135</v>
      </c>
      <c r="T440" s="14">
        <v>1.0</v>
      </c>
      <c r="U440" t="s">
        <v>213</v>
      </c>
      <c r="V440" t="s">
        <v>111</v>
      </c>
      <c r="W440" t="s">
        <v>2346</v>
      </c>
      <c r="X440" s="14">
        <v>4.0</v>
      </c>
      <c r="Z440" s="14" t="s">
        <v>78</v>
      </c>
      <c r="AA440">
        <v>0.0</v>
      </c>
      <c r="AB440">
        <v>0.0</v>
      </c>
      <c r="AC440">
        <v>1.0</v>
      </c>
      <c r="AD440">
        <v>0.0</v>
      </c>
      <c r="AE440">
        <v>0.0</v>
      </c>
      <c r="AF440">
        <v>0.0</v>
      </c>
      <c r="AG440">
        <v>0.0</v>
      </c>
      <c r="AH440">
        <v>0.0</v>
      </c>
      <c r="AI440">
        <v>0.0</v>
      </c>
      <c r="AJ440">
        <v>0.0</v>
      </c>
      <c r="AK440" t="s">
        <v>97</v>
      </c>
      <c r="AL440">
        <v>10.0</v>
      </c>
      <c r="AM440">
        <v>10.0</v>
      </c>
      <c r="AN440" s="14">
        <v>4.0</v>
      </c>
      <c r="AO440" s="14" t="s">
        <v>2347</v>
      </c>
      <c r="AP440" t="s">
        <v>101</v>
      </c>
      <c r="AQ440" s="14">
        <v>8.0</v>
      </c>
      <c r="AR440" s="14" t="s">
        <v>2348</v>
      </c>
      <c r="AU440" s="14">
        <v>1.0</v>
      </c>
    </row>
    <row r="441">
      <c r="A441" s="14">
        <v>481.0</v>
      </c>
      <c r="B441">
        <v>0.0</v>
      </c>
      <c r="C441">
        <v>0.0</v>
      </c>
      <c r="D441">
        <v>0.0</v>
      </c>
      <c r="E441">
        <v>1.0</v>
      </c>
      <c r="F441">
        <v>0.0</v>
      </c>
      <c r="G441">
        <v>0.0</v>
      </c>
      <c r="H441" s="14">
        <v>31478.0</v>
      </c>
      <c r="I441" s="14">
        <v>32.0</v>
      </c>
      <c r="J441" s="14">
        <v>7.0</v>
      </c>
      <c r="K441" s="14">
        <v>0.0</v>
      </c>
      <c r="L441" s="14">
        <v>10.0</v>
      </c>
      <c r="M441" s="14">
        <v>3.0</v>
      </c>
      <c r="N441" s="14" t="s">
        <v>87</v>
      </c>
      <c r="O441" s="14">
        <v>1.0</v>
      </c>
      <c r="T441" s="14">
        <v>1.0</v>
      </c>
      <c r="U441" t="s">
        <v>315</v>
      </c>
      <c r="V441" t="s">
        <v>111</v>
      </c>
      <c r="W441" t="s">
        <v>123</v>
      </c>
      <c r="X441" s="14">
        <v>12.0</v>
      </c>
      <c r="Y441" s="14" t="s">
        <v>2349</v>
      </c>
      <c r="Z441" s="14" t="s">
        <v>78</v>
      </c>
      <c r="AA441">
        <v>0.0</v>
      </c>
      <c r="AB441">
        <v>0.0</v>
      </c>
      <c r="AC441">
        <v>0.0</v>
      </c>
      <c r="AD441">
        <v>0.0</v>
      </c>
      <c r="AE441">
        <v>0.0</v>
      </c>
      <c r="AF441">
        <v>1.0</v>
      </c>
      <c r="AG441">
        <v>0.0</v>
      </c>
      <c r="AH441">
        <v>0.0</v>
      </c>
      <c r="AI441">
        <v>0.0</v>
      </c>
      <c r="AJ441">
        <v>0.0</v>
      </c>
      <c r="AK441" t="s">
        <v>237</v>
      </c>
      <c r="AL441">
        <v>6.0</v>
      </c>
      <c r="AM441">
        <v>2.0</v>
      </c>
      <c r="AN441" s="14">
        <v>48.0</v>
      </c>
      <c r="AO441" s="14" t="s">
        <v>2350</v>
      </c>
      <c r="AP441" t="s">
        <v>101</v>
      </c>
      <c r="AQ441" s="14">
        <v>10.0</v>
      </c>
      <c r="AR441" s="14" t="s">
        <v>2351</v>
      </c>
      <c r="AS441" s="14" t="s">
        <v>299</v>
      </c>
      <c r="AT441" s="14" t="s">
        <v>2352</v>
      </c>
      <c r="AU441" s="14">
        <v>1.0</v>
      </c>
    </row>
    <row r="442">
      <c r="A442" s="14">
        <v>482.0</v>
      </c>
      <c r="B442">
        <v>1.0</v>
      </c>
      <c r="C442">
        <v>0.0</v>
      </c>
      <c r="D442">
        <v>0.0</v>
      </c>
      <c r="E442">
        <v>0.0</v>
      </c>
      <c r="F442">
        <v>0.0</v>
      </c>
      <c r="G442">
        <v>0.0</v>
      </c>
      <c r="H442" s="14">
        <v>31912.0</v>
      </c>
      <c r="I442" s="14">
        <v>31.0</v>
      </c>
      <c r="J442" s="14">
        <v>8.0</v>
      </c>
      <c r="K442" s="14">
        <v>30.0</v>
      </c>
      <c r="L442" s="14">
        <v>12.0</v>
      </c>
      <c r="M442" s="14">
        <v>5.0</v>
      </c>
      <c r="N442" s="14" t="s">
        <v>167</v>
      </c>
      <c r="O442" s="14">
        <v>0.0</v>
      </c>
      <c r="P442" s="14" t="s">
        <v>71</v>
      </c>
      <c r="R442" t="s">
        <v>71</v>
      </c>
      <c r="S442" t="s">
        <v>72</v>
      </c>
      <c r="T442" s="14">
        <v>1.0</v>
      </c>
      <c r="U442" t="s">
        <v>35</v>
      </c>
      <c r="V442" t="s">
        <v>75</v>
      </c>
      <c r="W442" t="s">
        <v>148</v>
      </c>
      <c r="X442" s="14">
        <v>7.0</v>
      </c>
      <c r="Y442" s="14" t="s">
        <v>362</v>
      </c>
      <c r="Z442" s="14" t="s">
        <v>114</v>
      </c>
      <c r="AA442">
        <v>0.0</v>
      </c>
      <c r="AB442">
        <v>0.0</v>
      </c>
      <c r="AC442">
        <v>1.0</v>
      </c>
      <c r="AD442">
        <v>1.0</v>
      </c>
      <c r="AE442">
        <v>0.0</v>
      </c>
      <c r="AF442">
        <v>1.0</v>
      </c>
      <c r="AG442">
        <v>0.0</v>
      </c>
      <c r="AH442">
        <v>0.0</v>
      </c>
      <c r="AI442">
        <v>0.0</v>
      </c>
      <c r="AJ442">
        <v>0.0</v>
      </c>
      <c r="AK442" t="s">
        <v>97</v>
      </c>
      <c r="AL442">
        <v>4.0</v>
      </c>
      <c r="AM442">
        <v>6.0</v>
      </c>
      <c r="AN442" s="14">
        <v>20.0</v>
      </c>
      <c r="AO442" s="14" t="s">
        <v>2353</v>
      </c>
      <c r="AP442" t="s">
        <v>101</v>
      </c>
      <c r="AQ442" s="14">
        <v>9.0</v>
      </c>
      <c r="AR442" s="14" t="s">
        <v>2354</v>
      </c>
      <c r="AS442" s="14" t="s">
        <v>2355</v>
      </c>
      <c r="AU442" s="14">
        <v>1.0</v>
      </c>
    </row>
    <row r="443">
      <c r="A443" s="14">
        <v>483.0</v>
      </c>
      <c r="B443">
        <v>0.0</v>
      </c>
      <c r="C443">
        <v>0.0</v>
      </c>
      <c r="D443">
        <v>0.0</v>
      </c>
      <c r="E443">
        <v>0.0</v>
      </c>
      <c r="F443">
        <v>1.0</v>
      </c>
      <c r="G443">
        <v>0.0</v>
      </c>
      <c r="H443" s="14">
        <v>30050.0</v>
      </c>
      <c r="I443" s="14">
        <v>36.0</v>
      </c>
      <c r="J443" s="14">
        <v>6.0</v>
      </c>
      <c r="K443" s="14">
        <v>100.0</v>
      </c>
      <c r="L443" s="14">
        <v>10.0</v>
      </c>
      <c r="M443" s="14">
        <v>8.0</v>
      </c>
      <c r="N443" s="14" t="s">
        <v>167</v>
      </c>
      <c r="O443" s="14">
        <v>1.0</v>
      </c>
      <c r="T443" s="14">
        <v>1.0</v>
      </c>
      <c r="U443" t="s">
        <v>315</v>
      </c>
      <c r="V443" t="s">
        <v>111</v>
      </c>
      <c r="W443" t="s">
        <v>123</v>
      </c>
      <c r="X443" s="14">
        <v>6.0</v>
      </c>
      <c r="Y443" s="14" t="s">
        <v>2356</v>
      </c>
      <c r="Z443" s="14" t="s">
        <v>114</v>
      </c>
      <c r="AA443">
        <v>0.0</v>
      </c>
      <c r="AB443">
        <v>0.0</v>
      </c>
      <c r="AC443">
        <v>0.0</v>
      </c>
      <c r="AD443">
        <v>0.0</v>
      </c>
      <c r="AE443">
        <v>0.0</v>
      </c>
      <c r="AF443">
        <v>1.0</v>
      </c>
      <c r="AG443">
        <v>0.0</v>
      </c>
      <c r="AH443">
        <v>0.0</v>
      </c>
      <c r="AI443">
        <v>0.0</v>
      </c>
      <c r="AJ443">
        <v>0.0</v>
      </c>
      <c r="AK443" t="s">
        <v>97</v>
      </c>
      <c r="AL443">
        <v>1.0</v>
      </c>
      <c r="AM443">
        <v>4.0</v>
      </c>
      <c r="AN443" s="14">
        <v>12.0</v>
      </c>
      <c r="AO443" s="14" t="s">
        <v>2357</v>
      </c>
      <c r="AP443" t="s">
        <v>84</v>
      </c>
      <c r="AQ443" s="14">
        <v>10.0</v>
      </c>
      <c r="AR443" s="14" t="s">
        <v>2358</v>
      </c>
      <c r="AS443" s="14" t="s">
        <v>2359</v>
      </c>
      <c r="AU443" s="14">
        <v>0.0</v>
      </c>
    </row>
    <row r="444">
      <c r="A444" s="14">
        <v>484.0</v>
      </c>
      <c r="B444">
        <v>1.0</v>
      </c>
      <c r="C444">
        <v>0.0</v>
      </c>
      <c r="D444">
        <v>0.0</v>
      </c>
      <c r="E444">
        <v>0.0</v>
      </c>
      <c r="F444">
        <v>0.0</v>
      </c>
      <c r="G444">
        <v>0.0</v>
      </c>
      <c r="H444" s="14">
        <v>26115.0</v>
      </c>
      <c r="I444" s="14">
        <v>47.0</v>
      </c>
      <c r="J444" s="14">
        <v>6.0</v>
      </c>
      <c r="K444" s="14">
        <v>30.0</v>
      </c>
      <c r="L444" s="14">
        <v>8.0</v>
      </c>
      <c r="M444" s="14">
        <v>30.0</v>
      </c>
      <c r="N444" s="14" t="s">
        <v>192</v>
      </c>
      <c r="O444" s="14">
        <v>1.0</v>
      </c>
      <c r="T444" s="14">
        <v>1.0</v>
      </c>
      <c r="U444" t="s">
        <v>110</v>
      </c>
      <c r="V444" t="s">
        <v>122</v>
      </c>
      <c r="W444" t="s">
        <v>2360</v>
      </c>
      <c r="X444" s="14">
        <v>15.0</v>
      </c>
      <c r="Y444" s="14" t="s">
        <v>2361</v>
      </c>
      <c r="Z444" s="14" t="s">
        <v>78</v>
      </c>
      <c r="AA444">
        <v>0.0</v>
      </c>
      <c r="AB444">
        <v>0.0</v>
      </c>
      <c r="AC444">
        <v>0.0</v>
      </c>
      <c r="AD444">
        <v>0.0</v>
      </c>
      <c r="AE444">
        <v>0.0</v>
      </c>
      <c r="AF444">
        <v>1.0</v>
      </c>
      <c r="AG444">
        <v>0.0</v>
      </c>
      <c r="AH444">
        <v>0.0</v>
      </c>
      <c r="AI444">
        <v>0.0</v>
      </c>
      <c r="AJ444">
        <v>0.0</v>
      </c>
      <c r="AK444" t="s">
        <v>79</v>
      </c>
      <c r="AL444">
        <v>6.0</v>
      </c>
      <c r="AM444">
        <v>5.0</v>
      </c>
      <c r="AN444" s="14">
        <v>400.0</v>
      </c>
      <c r="AO444" s="14" t="s">
        <v>2362</v>
      </c>
      <c r="AP444" t="s">
        <v>101</v>
      </c>
      <c r="AQ444" s="14">
        <v>10.0</v>
      </c>
      <c r="AR444" s="14" t="s">
        <v>2363</v>
      </c>
      <c r="AS444" s="14" t="s">
        <v>2364</v>
      </c>
      <c r="AU444" s="14">
        <v>1.0</v>
      </c>
    </row>
    <row r="445">
      <c r="A445" s="14">
        <v>485.0</v>
      </c>
      <c r="B445">
        <v>1.0</v>
      </c>
      <c r="C445">
        <v>0.0</v>
      </c>
      <c r="D445">
        <v>0.0</v>
      </c>
      <c r="E445">
        <v>1.0</v>
      </c>
      <c r="F445">
        <v>1.0</v>
      </c>
      <c r="G445">
        <v>0.0</v>
      </c>
      <c r="H445" s="14">
        <v>30433.0</v>
      </c>
      <c r="I445" s="14">
        <v>35.0</v>
      </c>
      <c r="J445" s="14">
        <v>7.0</v>
      </c>
      <c r="K445" s="14">
        <v>0.0</v>
      </c>
      <c r="L445" s="14">
        <v>8.0</v>
      </c>
      <c r="M445" s="14">
        <v>2.0</v>
      </c>
      <c r="N445" s="14" t="s">
        <v>87</v>
      </c>
      <c r="O445" s="14">
        <v>1.0</v>
      </c>
      <c r="T445" s="14">
        <v>1.0</v>
      </c>
      <c r="U445" t="s">
        <v>631</v>
      </c>
      <c r="V445" t="s">
        <v>2365</v>
      </c>
      <c r="W445" t="s">
        <v>76</v>
      </c>
      <c r="X445" s="14">
        <v>1.0</v>
      </c>
      <c r="Y445" s="14" t="s">
        <v>77</v>
      </c>
      <c r="Z445" s="14" t="s">
        <v>78</v>
      </c>
      <c r="AA445">
        <v>1.0</v>
      </c>
      <c r="AB445">
        <v>0.0</v>
      </c>
      <c r="AC445">
        <v>1.0</v>
      </c>
      <c r="AD445">
        <v>0.0</v>
      </c>
      <c r="AE445">
        <v>0.0</v>
      </c>
      <c r="AF445">
        <v>1.0</v>
      </c>
      <c r="AG445">
        <v>0.0</v>
      </c>
      <c r="AH445">
        <v>0.0</v>
      </c>
      <c r="AI445">
        <v>0.0</v>
      </c>
      <c r="AJ445">
        <v>0.0</v>
      </c>
      <c r="AK445" t="s">
        <v>97</v>
      </c>
      <c r="AL445">
        <v>6.0</v>
      </c>
      <c r="AM445">
        <v>6.0</v>
      </c>
      <c r="AN445" s="14">
        <v>6.0</v>
      </c>
      <c r="AO445" s="14" t="s">
        <v>2366</v>
      </c>
      <c r="AP445" t="s">
        <v>101</v>
      </c>
      <c r="AQ445" s="14">
        <v>10.0</v>
      </c>
      <c r="AR445" s="14" t="s">
        <v>2367</v>
      </c>
      <c r="AS445" s="14" t="s">
        <v>2368</v>
      </c>
      <c r="AT445" s="14" t="s">
        <v>2369</v>
      </c>
      <c r="AU445" s="14">
        <v>0.0</v>
      </c>
    </row>
    <row r="446">
      <c r="A446" s="14">
        <v>486.0</v>
      </c>
      <c r="B446">
        <v>1.0</v>
      </c>
      <c r="C446">
        <v>0.0</v>
      </c>
      <c r="D446">
        <v>0.0</v>
      </c>
      <c r="E446">
        <v>0.0</v>
      </c>
      <c r="F446">
        <v>0.0</v>
      </c>
      <c r="G446">
        <v>0.0</v>
      </c>
      <c r="H446" s="14">
        <v>31192.0</v>
      </c>
      <c r="I446" s="14">
        <v>33.0</v>
      </c>
      <c r="J446" s="14">
        <v>6.0</v>
      </c>
      <c r="K446" s="14">
        <v>60.0</v>
      </c>
      <c r="L446" s="14">
        <v>14.0</v>
      </c>
      <c r="M446" s="14">
        <v>6.0</v>
      </c>
      <c r="N446" s="14" t="s">
        <v>134</v>
      </c>
      <c r="O446" s="14">
        <v>1.0</v>
      </c>
      <c r="T446" s="14">
        <v>1.0</v>
      </c>
      <c r="U446" t="s">
        <v>315</v>
      </c>
      <c r="V446" t="s">
        <v>111</v>
      </c>
      <c r="W446" t="s">
        <v>2370</v>
      </c>
      <c r="X446" s="14">
        <v>10.0</v>
      </c>
      <c r="Y446" s="14" t="s">
        <v>2371</v>
      </c>
      <c r="Z446" s="14" t="s">
        <v>78</v>
      </c>
      <c r="AA446">
        <v>0.0</v>
      </c>
      <c r="AB446">
        <v>0.0</v>
      </c>
      <c r="AC446">
        <v>0.0</v>
      </c>
      <c r="AD446">
        <v>1.0</v>
      </c>
      <c r="AE446">
        <v>0.0</v>
      </c>
      <c r="AF446">
        <v>1.0</v>
      </c>
      <c r="AG446">
        <v>0.0</v>
      </c>
      <c r="AH446">
        <v>0.0</v>
      </c>
      <c r="AI446">
        <v>0.0</v>
      </c>
      <c r="AJ446">
        <v>0.0</v>
      </c>
      <c r="AK446" t="s">
        <v>79</v>
      </c>
      <c r="AL446">
        <v>10.0</v>
      </c>
      <c r="AM446">
        <v>26.0</v>
      </c>
      <c r="AN446" s="14">
        <v>22.0</v>
      </c>
      <c r="AO446" s="14" t="s">
        <v>2372</v>
      </c>
      <c r="AP446" t="s">
        <v>84</v>
      </c>
      <c r="AQ446" s="14">
        <v>10.0</v>
      </c>
      <c r="AR446" s="14" t="s">
        <v>2373</v>
      </c>
      <c r="AS446" s="14" t="s">
        <v>188</v>
      </c>
      <c r="AU446" s="14">
        <v>0.0</v>
      </c>
    </row>
    <row r="447">
      <c r="A447" s="14">
        <v>487.0</v>
      </c>
      <c r="B447">
        <v>1.0</v>
      </c>
      <c r="C447">
        <v>0.0</v>
      </c>
      <c r="D447">
        <v>0.0</v>
      </c>
      <c r="E447">
        <v>0.0</v>
      </c>
      <c r="F447">
        <v>0.0</v>
      </c>
      <c r="G447">
        <v>0.0</v>
      </c>
      <c r="H447" s="14">
        <v>21582.0</v>
      </c>
      <c r="I447" s="14">
        <v>59.0</v>
      </c>
      <c r="J447" s="14">
        <v>8.0</v>
      </c>
      <c r="K447" s="14">
        <v>0.0</v>
      </c>
      <c r="L447" s="14">
        <v>8.0</v>
      </c>
      <c r="M447" s="14">
        <v>10.0</v>
      </c>
      <c r="N447" s="14" t="s">
        <v>405</v>
      </c>
      <c r="O447" s="14">
        <v>0.0</v>
      </c>
      <c r="Q447" s="14" t="s">
        <v>2374</v>
      </c>
      <c r="R447" t="s">
        <v>2374</v>
      </c>
      <c r="S447" t="s">
        <v>2375</v>
      </c>
      <c r="T447" s="14">
        <v>0.0</v>
      </c>
      <c r="Z447" s="14" t="s">
        <v>114</v>
      </c>
      <c r="AA447">
        <v>0.0</v>
      </c>
      <c r="AB447">
        <v>0.0</v>
      </c>
      <c r="AC447">
        <v>0.0</v>
      </c>
      <c r="AD447">
        <v>1.0</v>
      </c>
      <c r="AE447">
        <v>0.0</v>
      </c>
      <c r="AF447">
        <v>0.0</v>
      </c>
      <c r="AG447">
        <v>0.0</v>
      </c>
      <c r="AH447">
        <v>0.0</v>
      </c>
      <c r="AI447">
        <v>0.0</v>
      </c>
      <c r="AJ447">
        <v>0.0</v>
      </c>
      <c r="AK447" t="s">
        <v>116</v>
      </c>
      <c r="AL447">
        <v>14.0</v>
      </c>
      <c r="AM447">
        <v>6.0</v>
      </c>
      <c r="AN447" s="14">
        <v>20.0</v>
      </c>
      <c r="AO447" s="14" t="s">
        <v>2376</v>
      </c>
      <c r="AP447" t="s">
        <v>84</v>
      </c>
      <c r="AQ447" s="14">
        <v>9.0</v>
      </c>
      <c r="AR447" s="14" t="s">
        <v>2377</v>
      </c>
      <c r="AS447" s="14" t="s">
        <v>2378</v>
      </c>
      <c r="AT447" s="14" t="s">
        <v>2379</v>
      </c>
      <c r="AU447" s="14">
        <v>1.0</v>
      </c>
    </row>
    <row r="448">
      <c r="A448" s="14">
        <v>488.0</v>
      </c>
      <c r="B448">
        <v>1.0</v>
      </c>
      <c r="C448">
        <v>1.0</v>
      </c>
      <c r="D448">
        <v>0.0</v>
      </c>
      <c r="E448">
        <v>0.0</v>
      </c>
      <c r="F448">
        <v>1.0</v>
      </c>
      <c r="G448">
        <v>0.0</v>
      </c>
      <c r="H448" s="14">
        <v>30169.0</v>
      </c>
      <c r="I448" s="14">
        <v>36.0</v>
      </c>
      <c r="J448" s="14">
        <v>6.0</v>
      </c>
      <c r="K448" s="14">
        <v>0.0</v>
      </c>
      <c r="L448" s="14">
        <v>12.0</v>
      </c>
      <c r="M448" s="14">
        <v>12.0</v>
      </c>
      <c r="N448" s="14" t="s">
        <v>291</v>
      </c>
      <c r="O448" s="14">
        <v>0.0</v>
      </c>
      <c r="P448" s="14" t="s">
        <v>71</v>
      </c>
      <c r="R448" t="s">
        <v>71</v>
      </c>
      <c r="S448" t="s">
        <v>90</v>
      </c>
      <c r="T448" s="14">
        <v>1.0</v>
      </c>
      <c r="U448" t="s">
        <v>145</v>
      </c>
      <c r="V448" t="s">
        <v>111</v>
      </c>
      <c r="W448" t="s">
        <v>123</v>
      </c>
      <c r="X448" s="14">
        <v>10.0</v>
      </c>
      <c r="Y448" s="14" t="s">
        <v>2380</v>
      </c>
      <c r="Z448" s="14" t="s">
        <v>78</v>
      </c>
      <c r="AA448">
        <v>0.0</v>
      </c>
      <c r="AB448">
        <v>0.0</v>
      </c>
      <c r="AC448">
        <v>0.0</v>
      </c>
      <c r="AD448">
        <v>0.0</v>
      </c>
      <c r="AE448">
        <v>0.0</v>
      </c>
      <c r="AF448">
        <v>1.0</v>
      </c>
      <c r="AG448">
        <v>0.0</v>
      </c>
      <c r="AH448">
        <v>0.0</v>
      </c>
      <c r="AI448">
        <v>0.0</v>
      </c>
      <c r="AJ448">
        <v>0.0</v>
      </c>
      <c r="AK448" t="s">
        <v>97</v>
      </c>
      <c r="AL448">
        <v>15.0</v>
      </c>
      <c r="AM448">
        <v>5.0</v>
      </c>
      <c r="AN448" s="14">
        <v>10.0</v>
      </c>
      <c r="AO448" s="14" t="s">
        <v>2381</v>
      </c>
      <c r="AP448" t="s">
        <v>101</v>
      </c>
      <c r="AQ448" s="14">
        <v>10.0</v>
      </c>
      <c r="AR448" s="14" t="s">
        <v>2382</v>
      </c>
      <c r="AS448" s="14" t="s">
        <v>2383</v>
      </c>
      <c r="AT448" s="14" t="s">
        <v>2384</v>
      </c>
      <c r="AU448" s="14">
        <v>1.0</v>
      </c>
    </row>
    <row r="449">
      <c r="A449" s="14">
        <v>489.0</v>
      </c>
      <c r="B449">
        <v>0.0</v>
      </c>
      <c r="C449">
        <v>1.0</v>
      </c>
      <c r="D449">
        <v>0.0</v>
      </c>
      <c r="E449">
        <v>0.0</v>
      </c>
      <c r="F449">
        <v>1.0</v>
      </c>
      <c r="G449">
        <v>0.0</v>
      </c>
      <c r="H449" s="14">
        <v>30185.0</v>
      </c>
      <c r="I449" s="14">
        <v>36.0</v>
      </c>
      <c r="J449" s="14">
        <v>7.0</v>
      </c>
      <c r="K449" s="14">
        <v>45.0</v>
      </c>
      <c r="L449" s="14">
        <v>16.0</v>
      </c>
      <c r="M449" s="14">
        <v>6.0</v>
      </c>
      <c r="N449" s="14" t="s">
        <v>192</v>
      </c>
      <c r="O449" s="14">
        <v>1.0</v>
      </c>
      <c r="T449" s="14">
        <v>1.0</v>
      </c>
      <c r="U449" t="s">
        <v>315</v>
      </c>
      <c r="V449" t="s">
        <v>111</v>
      </c>
      <c r="W449" t="s">
        <v>123</v>
      </c>
      <c r="X449" s="14">
        <v>13.0</v>
      </c>
      <c r="Y449" s="14" t="s">
        <v>2385</v>
      </c>
      <c r="Z449" s="14" t="s">
        <v>114</v>
      </c>
      <c r="AA449">
        <v>0.0</v>
      </c>
      <c r="AB449">
        <v>0.0</v>
      </c>
      <c r="AC449">
        <v>0.0</v>
      </c>
      <c r="AD449">
        <v>0.0</v>
      </c>
      <c r="AE449">
        <v>0.0</v>
      </c>
      <c r="AF449">
        <v>1.0</v>
      </c>
      <c r="AG449">
        <v>0.0</v>
      </c>
      <c r="AH449">
        <v>0.0</v>
      </c>
      <c r="AI449">
        <v>0.0</v>
      </c>
      <c r="AJ449">
        <v>0.0</v>
      </c>
      <c r="AK449" t="s">
        <v>79</v>
      </c>
      <c r="AL449">
        <v>3.0</v>
      </c>
      <c r="AM449">
        <v>6.0</v>
      </c>
      <c r="AN449" s="14">
        <v>6.0</v>
      </c>
      <c r="AO449" s="14" t="s">
        <v>2386</v>
      </c>
      <c r="AP449" t="s">
        <v>101</v>
      </c>
      <c r="AQ449" s="14">
        <v>7.0</v>
      </c>
      <c r="AR449" s="14" t="s">
        <v>2387</v>
      </c>
      <c r="AT449" s="14" t="s">
        <v>2388</v>
      </c>
      <c r="AU449" s="14">
        <v>1.0</v>
      </c>
    </row>
    <row r="450">
      <c r="A450" s="14">
        <v>490.0</v>
      </c>
      <c r="B450">
        <v>1.0</v>
      </c>
      <c r="C450">
        <v>1.0</v>
      </c>
      <c r="D450">
        <v>1.0</v>
      </c>
      <c r="E450">
        <v>1.0</v>
      </c>
      <c r="F450">
        <v>1.0</v>
      </c>
      <c r="G450">
        <v>0.0</v>
      </c>
      <c r="H450" s="14">
        <v>32976.0</v>
      </c>
      <c r="I450" s="14">
        <v>28.0</v>
      </c>
      <c r="J450" s="14">
        <v>7.0</v>
      </c>
      <c r="K450" s="14">
        <v>80.0</v>
      </c>
      <c r="L450" s="14">
        <v>8.0</v>
      </c>
      <c r="M450" s="14">
        <v>8.0</v>
      </c>
      <c r="N450" s="14" t="s">
        <v>437</v>
      </c>
      <c r="O450" s="14">
        <v>1.0</v>
      </c>
      <c r="T450" s="14">
        <v>1.0</v>
      </c>
      <c r="U450" t="s">
        <v>515</v>
      </c>
      <c r="V450" t="s">
        <v>111</v>
      </c>
      <c r="W450" t="s">
        <v>2389</v>
      </c>
      <c r="X450" s="14">
        <v>5.0</v>
      </c>
      <c r="Y450" s="14" t="s">
        <v>2390</v>
      </c>
      <c r="Z450" s="14" t="s">
        <v>114</v>
      </c>
      <c r="AA450">
        <v>0.0</v>
      </c>
      <c r="AB450">
        <v>0.0</v>
      </c>
      <c r="AC450">
        <v>0.0</v>
      </c>
      <c r="AD450">
        <v>0.0</v>
      </c>
      <c r="AE450">
        <v>1.0</v>
      </c>
      <c r="AF450">
        <v>0.0</v>
      </c>
      <c r="AG450">
        <v>0.0</v>
      </c>
      <c r="AH450">
        <v>0.0</v>
      </c>
      <c r="AI450">
        <v>0.0</v>
      </c>
      <c r="AJ450">
        <v>0.0</v>
      </c>
      <c r="AK450" t="s">
        <v>97</v>
      </c>
      <c r="AL450">
        <v>4.0</v>
      </c>
      <c r="AM450">
        <v>6.0</v>
      </c>
      <c r="AN450" s="14">
        <v>66.0</v>
      </c>
      <c r="AO450" s="14" t="s">
        <v>2391</v>
      </c>
      <c r="AP450" t="s">
        <v>101</v>
      </c>
      <c r="AQ450" s="14">
        <v>9.0</v>
      </c>
      <c r="AR450" s="14" t="s">
        <v>2392</v>
      </c>
      <c r="AS450" s="14" t="s">
        <v>2393</v>
      </c>
      <c r="AT450" s="14" t="s">
        <v>2394</v>
      </c>
      <c r="AU450" s="14">
        <v>1.0</v>
      </c>
    </row>
    <row r="451">
      <c r="A451" s="14">
        <v>491.0</v>
      </c>
      <c r="B451">
        <v>1.0</v>
      </c>
      <c r="C451">
        <v>1.0</v>
      </c>
      <c r="D451">
        <v>0.0</v>
      </c>
      <c r="E451">
        <v>0.0</v>
      </c>
      <c r="F451">
        <v>1.0</v>
      </c>
      <c r="G451">
        <v>0.0</v>
      </c>
      <c r="H451" s="14">
        <v>19547.0</v>
      </c>
      <c r="I451" s="14">
        <v>65.0</v>
      </c>
      <c r="J451" s="14">
        <v>5.0</v>
      </c>
      <c r="K451" s="14">
        <v>60.0</v>
      </c>
      <c r="L451" s="14">
        <v>8.0</v>
      </c>
      <c r="M451" s="14">
        <v>4.0</v>
      </c>
      <c r="N451" s="14" t="s">
        <v>192</v>
      </c>
      <c r="O451" s="14">
        <v>0.0</v>
      </c>
      <c r="P451" s="14" t="s">
        <v>108</v>
      </c>
      <c r="R451" t="s">
        <v>108</v>
      </c>
      <c r="S451" t="s">
        <v>135</v>
      </c>
      <c r="T451" s="14">
        <v>1.0</v>
      </c>
      <c r="U451" t="s">
        <v>36</v>
      </c>
      <c r="V451" t="s">
        <v>111</v>
      </c>
      <c r="W451" t="s">
        <v>760</v>
      </c>
      <c r="X451" s="14">
        <v>6.0</v>
      </c>
      <c r="Y451" s="14" t="s">
        <v>2395</v>
      </c>
      <c r="Z451" s="14" t="s">
        <v>114</v>
      </c>
      <c r="AA451">
        <v>0.0</v>
      </c>
      <c r="AB451">
        <v>0.0</v>
      </c>
      <c r="AC451">
        <v>0.0</v>
      </c>
      <c r="AD451">
        <v>1.0</v>
      </c>
      <c r="AE451">
        <v>0.0</v>
      </c>
      <c r="AF451">
        <v>0.0</v>
      </c>
      <c r="AG451">
        <v>0.0</v>
      </c>
      <c r="AH451">
        <v>0.0</v>
      </c>
      <c r="AI451">
        <v>0.0</v>
      </c>
      <c r="AJ451">
        <v>0.0</v>
      </c>
      <c r="AK451" t="s">
        <v>665</v>
      </c>
      <c r="AL451">
        <v>4.0</v>
      </c>
      <c r="AM451">
        <v>30.0</v>
      </c>
      <c r="AN451" s="14">
        <v>60.0</v>
      </c>
      <c r="AO451" s="14" t="s">
        <v>2396</v>
      </c>
      <c r="AP451" t="s">
        <v>2397</v>
      </c>
      <c r="AQ451" s="14">
        <v>8.0</v>
      </c>
      <c r="AR451" s="14" t="s">
        <v>2398</v>
      </c>
      <c r="AS451" s="14" t="s">
        <v>2399</v>
      </c>
      <c r="AT451" s="14" t="s">
        <v>202</v>
      </c>
      <c r="AU451" s="14">
        <v>1.0</v>
      </c>
    </row>
    <row r="452">
      <c r="A452" s="14">
        <v>492.0</v>
      </c>
      <c r="B452">
        <v>1.0</v>
      </c>
      <c r="C452">
        <v>0.0</v>
      </c>
      <c r="D452">
        <v>0.0</v>
      </c>
      <c r="E452">
        <v>0.0</v>
      </c>
      <c r="F452">
        <v>0.0</v>
      </c>
      <c r="G452">
        <v>0.0</v>
      </c>
      <c r="H452" s="14">
        <v>28928.0</v>
      </c>
      <c r="I452" s="14">
        <v>39.0</v>
      </c>
      <c r="J452" s="14">
        <v>8.0</v>
      </c>
      <c r="K452" s="14">
        <v>35.0</v>
      </c>
      <c r="L452" s="14">
        <v>9.0</v>
      </c>
      <c r="M452" s="14">
        <v>10.0</v>
      </c>
      <c r="N452" s="14" t="s">
        <v>167</v>
      </c>
      <c r="O452" s="14">
        <v>1.0</v>
      </c>
      <c r="T452" s="14">
        <v>1.0</v>
      </c>
      <c r="U452" t="s">
        <v>11</v>
      </c>
      <c r="V452" t="s">
        <v>122</v>
      </c>
      <c r="W452" t="s">
        <v>123</v>
      </c>
      <c r="X452" s="14">
        <v>23.0</v>
      </c>
      <c r="Y452" s="14" t="s">
        <v>2400</v>
      </c>
      <c r="Z452" s="14" t="s">
        <v>78</v>
      </c>
      <c r="AA452">
        <v>0.0</v>
      </c>
      <c r="AB452">
        <v>0.0</v>
      </c>
      <c r="AC452">
        <v>0.0</v>
      </c>
      <c r="AD452">
        <v>0.0</v>
      </c>
      <c r="AE452">
        <v>0.0</v>
      </c>
      <c r="AF452">
        <v>1.0</v>
      </c>
      <c r="AG452">
        <v>0.0</v>
      </c>
      <c r="AH452">
        <v>0.0</v>
      </c>
      <c r="AI452">
        <v>0.0</v>
      </c>
      <c r="AJ452">
        <v>0.0</v>
      </c>
      <c r="AK452" t="s">
        <v>79</v>
      </c>
      <c r="AL452">
        <v>10.0</v>
      </c>
      <c r="AM452">
        <v>2.0</v>
      </c>
      <c r="AN452" s="14">
        <v>8.0</v>
      </c>
      <c r="AO452" s="14" t="s">
        <v>2401</v>
      </c>
      <c r="AP452" t="s">
        <v>84</v>
      </c>
      <c r="AQ452" s="14">
        <v>8.0</v>
      </c>
      <c r="AR452" s="14" t="s">
        <v>2402</v>
      </c>
      <c r="AS452" s="14" t="s">
        <v>2403</v>
      </c>
      <c r="AT452" s="14" t="s">
        <v>2404</v>
      </c>
      <c r="AU452" s="14">
        <v>1.0</v>
      </c>
    </row>
    <row r="453">
      <c r="A453" s="14">
        <v>493.0</v>
      </c>
      <c r="B453">
        <v>0.0</v>
      </c>
      <c r="C453">
        <v>0.0</v>
      </c>
      <c r="D453">
        <v>0.0</v>
      </c>
      <c r="E453">
        <v>0.0</v>
      </c>
      <c r="F453">
        <v>1.0</v>
      </c>
      <c r="G453">
        <v>0.0</v>
      </c>
      <c r="H453" s="14">
        <v>25883.0</v>
      </c>
      <c r="I453" s="14">
        <v>47.0</v>
      </c>
      <c r="J453" s="14">
        <v>7.0</v>
      </c>
      <c r="K453" s="14">
        <v>0.0</v>
      </c>
      <c r="L453" s="14">
        <v>10.0</v>
      </c>
      <c r="M453" s="14">
        <v>30.0</v>
      </c>
      <c r="N453" s="14" t="s">
        <v>437</v>
      </c>
      <c r="O453" s="14">
        <v>1.0</v>
      </c>
      <c r="T453" s="14">
        <v>1.0</v>
      </c>
      <c r="U453" t="s">
        <v>195</v>
      </c>
      <c r="V453" t="s">
        <v>207</v>
      </c>
      <c r="W453" t="s">
        <v>138</v>
      </c>
      <c r="X453" s="14">
        <v>20.0</v>
      </c>
      <c r="Y453" s="14" t="s">
        <v>2405</v>
      </c>
      <c r="Z453" s="14" t="s">
        <v>236</v>
      </c>
      <c r="AA453">
        <v>0.0</v>
      </c>
      <c r="AB453">
        <v>0.0</v>
      </c>
      <c r="AC453">
        <v>1.0</v>
      </c>
      <c r="AD453">
        <v>0.0</v>
      </c>
      <c r="AE453">
        <v>0.0</v>
      </c>
      <c r="AF453">
        <v>0.0</v>
      </c>
      <c r="AG453">
        <v>0.0</v>
      </c>
      <c r="AH453">
        <v>0.0</v>
      </c>
      <c r="AI453">
        <v>0.0</v>
      </c>
      <c r="AJ453">
        <v>0.0</v>
      </c>
      <c r="AK453" t="s">
        <v>116</v>
      </c>
      <c r="AL453">
        <v>6.0</v>
      </c>
      <c r="AM453">
        <v>2.0</v>
      </c>
      <c r="AN453" s="14">
        <v>16.0</v>
      </c>
      <c r="AO453" s="14" t="s">
        <v>2406</v>
      </c>
      <c r="AP453" t="s">
        <v>101</v>
      </c>
      <c r="AQ453" s="14">
        <v>9.0</v>
      </c>
      <c r="AR453" s="14" t="s">
        <v>2407</v>
      </c>
      <c r="AS453" s="14" t="s">
        <v>2408</v>
      </c>
      <c r="AT453" s="14" t="s">
        <v>2409</v>
      </c>
      <c r="AU453" s="14">
        <v>0.0</v>
      </c>
    </row>
    <row r="454">
      <c r="A454" s="14">
        <v>494.0</v>
      </c>
      <c r="B454">
        <v>1.0</v>
      </c>
      <c r="C454">
        <v>0.0</v>
      </c>
      <c r="D454">
        <v>0.0</v>
      </c>
      <c r="E454">
        <v>0.0</v>
      </c>
      <c r="F454">
        <v>0.0</v>
      </c>
      <c r="G454">
        <v>0.0</v>
      </c>
      <c r="H454" s="14">
        <v>32718.0</v>
      </c>
      <c r="I454" s="14">
        <v>29.0</v>
      </c>
      <c r="J454" s="14">
        <v>7.0</v>
      </c>
      <c r="K454" s="14">
        <v>0.0</v>
      </c>
      <c r="L454" s="14">
        <v>13.0</v>
      </c>
      <c r="M454" s="14">
        <v>6.0</v>
      </c>
      <c r="N454" s="14" t="s">
        <v>291</v>
      </c>
      <c r="O454" s="14">
        <v>0.0</v>
      </c>
      <c r="P454" s="14" t="s">
        <v>172</v>
      </c>
      <c r="R454" t="s">
        <v>172</v>
      </c>
      <c r="S454" t="s">
        <v>90</v>
      </c>
      <c r="T454" s="14">
        <v>0.0</v>
      </c>
      <c r="Z454" s="14" t="s">
        <v>78</v>
      </c>
      <c r="AA454">
        <v>0.0</v>
      </c>
      <c r="AB454">
        <v>0.0</v>
      </c>
      <c r="AC454">
        <v>0.0</v>
      </c>
      <c r="AD454">
        <v>1.0</v>
      </c>
      <c r="AE454">
        <v>0.0</v>
      </c>
      <c r="AF454">
        <v>0.0</v>
      </c>
      <c r="AG454">
        <v>0.0</v>
      </c>
      <c r="AH454">
        <v>0.0</v>
      </c>
      <c r="AI454">
        <v>0.0</v>
      </c>
      <c r="AJ454">
        <v>0.0</v>
      </c>
      <c r="AK454" t="s">
        <v>116</v>
      </c>
      <c r="AL454">
        <v>5.0</v>
      </c>
      <c r="AM454">
        <v>2.0</v>
      </c>
      <c r="AN454" s="14">
        <v>6.0</v>
      </c>
      <c r="AO454" s="14" t="s">
        <v>2410</v>
      </c>
      <c r="AP454" t="s">
        <v>84</v>
      </c>
      <c r="AQ454" s="14">
        <v>6.0</v>
      </c>
      <c r="AR454" s="14" t="s">
        <v>2411</v>
      </c>
      <c r="AS454" s="14" t="s">
        <v>2412</v>
      </c>
      <c r="AT454" s="14" t="s">
        <v>2413</v>
      </c>
      <c r="AU454" s="14">
        <v>1.0</v>
      </c>
    </row>
    <row r="455">
      <c r="A455" s="14">
        <v>497.0</v>
      </c>
      <c r="B455">
        <v>0.0</v>
      </c>
      <c r="C455">
        <v>0.0</v>
      </c>
      <c r="D455">
        <v>0.0</v>
      </c>
      <c r="E455">
        <v>0.0</v>
      </c>
      <c r="F455">
        <v>1.0</v>
      </c>
      <c r="G455">
        <v>0.0</v>
      </c>
      <c r="H455" s="14">
        <v>31540.0</v>
      </c>
      <c r="I455" s="14">
        <v>32.0</v>
      </c>
      <c r="J455" s="14">
        <v>5.0</v>
      </c>
      <c r="K455" s="14">
        <v>20.0</v>
      </c>
      <c r="L455" s="14">
        <v>12.0</v>
      </c>
      <c r="M455" s="14">
        <v>20.0</v>
      </c>
      <c r="N455" s="14" t="s">
        <v>120</v>
      </c>
      <c r="O455" s="14">
        <v>0.0</v>
      </c>
      <c r="Q455" s="14" t="s">
        <v>2424</v>
      </c>
      <c r="R455" t="s">
        <v>2424</v>
      </c>
      <c r="S455" t="s">
        <v>72</v>
      </c>
      <c r="T455" s="14">
        <v>1.0</v>
      </c>
      <c r="U455" t="s">
        <v>315</v>
      </c>
      <c r="V455" t="s">
        <v>2425</v>
      </c>
      <c r="W455" t="s">
        <v>457</v>
      </c>
      <c r="X455" s="14">
        <v>6.0</v>
      </c>
      <c r="Y455" s="14" t="s">
        <v>1100</v>
      </c>
      <c r="Z455" s="14" t="s">
        <v>114</v>
      </c>
      <c r="AA455">
        <v>1.0</v>
      </c>
      <c r="AB455">
        <v>0.0</v>
      </c>
      <c r="AC455">
        <v>0.0</v>
      </c>
      <c r="AD455">
        <v>1.0</v>
      </c>
      <c r="AE455">
        <v>0.0</v>
      </c>
      <c r="AF455">
        <v>0.0</v>
      </c>
      <c r="AG455">
        <v>0.0</v>
      </c>
      <c r="AH455">
        <v>0.0</v>
      </c>
      <c r="AI455">
        <v>0.0</v>
      </c>
      <c r="AJ455">
        <v>0.0</v>
      </c>
      <c r="AK455" t="s">
        <v>79</v>
      </c>
      <c r="AL455">
        <v>10.0</v>
      </c>
      <c r="AM455">
        <v>2.0</v>
      </c>
      <c r="AN455" s="14">
        <v>10.0</v>
      </c>
      <c r="AO455" s="14" t="s">
        <v>2426</v>
      </c>
      <c r="AP455" t="s">
        <v>101</v>
      </c>
      <c r="AQ455" s="14">
        <v>10.0</v>
      </c>
      <c r="AR455" s="14" t="s">
        <v>2427</v>
      </c>
      <c r="AS455" s="14" t="s">
        <v>2428</v>
      </c>
      <c r="AT455" s="14" t="s">
        <v>2429</v>
      </c>
    </row>
    <row r="456">
      <c r="A456" s="14">
        <v>498.0</v>
      </c>
      <c r="B456">
        <v>1.0</v>
      </c>
      <c r="C456">
        <v>0.0</v>
      </c>
      <c r="D456">
        <v>0.0</v>
      </c>
      <c r="E456">
        <v>0.0</v>
      </c>
      <c r="F456">
        <v>0.0</v>
      </c>
      <c r="G456">
        <v>0.0</v>
      </c>
      <c r="H456" s="14">
        <v>30081.0</v>
      </c>
      <c r="I456" s="14">
        <v>36.0</v>
      </c>
      <c r="J456" s="14">
        <v>9.0</v>
      </c>
      <c r="K456" s="14">
        <v>15.0</v>
      </c>
      <c r="L456" s="14">
        <v>8.0</v>
      </c>
      <c r="M456" s="14">
        <v>20.0</v>
      </c>
      <c r="N456" s="14" t="s">
        <v>327</v>
      </c>
      <c r="O456" s="14">
        <v>1.0</v>
      </c>
      <c r="T456" s="14">
        <v>1.0</v>
      </c>
      <c r="U456" t="s">
        <v>11</v>
      </c>
      <c r="V456" t="s">
        <v>111</v>
      </c>
      <c r="W456" t="s">
        <v>394</v>
      </c>
      <c r="X456" s="14">
        <v>7.0</v>
      </c>
      <c r="Y456" s="14" t="s">
        <v>2430</v>
      </c>
      <c r="Z456" s="14" t="s">
        <v>114</v>
      </c>
      <c r="AA456">
        <v>0.0</v>
      </c>
      <c r="AB456">
        <v>0.0</v>
      </c>
      <c r="AC456">
        <v>0.0</v>
      </c>
      <c r="AD456">
        <v>1.0</v>
      </c>
      <c r="AE456">
        <v>0.0</v>
      </c>
      <c r="AF456">
        <v>0.0</v>
      </c>
      <c r="AG456">
        <v>0.0</v>
      </c>
      <c r="AH456">
        <v>0.0</v>
      </c>
      <c r="AI456">
        <v>0.0</v>
      </c>
      <c r="AJ456">
        <v>0.0</v>
      </c>
      <c r="AK456" t="s">
        <v>116</v>
      </c>
      <c r="AL456">
        <v>6.0</v>
      </c>
      <c r="AM456">
        <v>6.0</v>
      </c>
      <c r="AN456" s="14">
        <v>20.0</v>
      </c>
      <c r="AO456" s="14" t="s">
        <v>2431</v>
      </c>
      <c r="AP456" t="s">
        <v>84</v>
      </c>
      <c r="AQ456" s="14">
        <v>10.0</v>
      </c>
      <c r="AR456" s="14" t="s">
        <v>2432</v>
      </c>
      <c r="AS456" s="14" t="s">
        <v>512</v>
      </c>
      <c r="AT456" s="14" t="s">
        <v>2433</v>
      </c>
      <c r="AU456" s="14">
        <v>0.0</v>
      </c>
    </row>
    <row r="457">
      <c r="A457" s="14">
        <v>499.0</v>
      </c>
      <c r="B457">
        <v>0.0</v>
      </c>
      <c r="C457">
        <v>0.0</v>
      </c>
      <c r="D457">
        <v>0.0</v>
      </c>
      <c r="E457">
        <v>0.0</v>
      </c>
      <c r="F457">
        <v>1.0</v>
      </c>
      <c r="G457">
        <v>0.0</v>
      </c>
      <c r="H457" s="14">
        <v>32850.0</v>
      </c>
      <c r="I457" s="14">
        <v>28.0</v>
      </c>
      <c r="J457" s="14">
        <v>7.0</v>
      </c>
      <c r="K457" s="14">
        <v>50.0</v>
      </c>
      <c r="L457" s="14">
        <v>10.0</v>
      </c>
      <c r="M457" s="14">
        <v>5.0</v>
      </c>
      <c r="N457" s="14" t="s">
        <v>70</v>
      </c>
      <c r="O457" s="14">
        <v>1.0</v>
      </c>
      <c r="T457" s="14">
        <v>1.0</v>
      </c>
      <c r="U457" t="s">
        <v>224</v>
      </c>
      <c r="V457" t="s">
        <v>75</v>
      </c>
      <c r="W457" t="s">
        <v>123</v>
      </c>
      <c r="X457" s="14">
        <v>5.0</v>
      </c>
      <c r="Y457" s="14" t="s">
        <v>2434</v>
      </c>
      <c r="Z457" s="14" t="s">
        <v>78</v>
      </c>
      <c r="AA457">
        <v>0.0</v>
      </c>
      <c r="AB457">
        <v>0.0</v>
      </c>
      <c r="AC457">
        <v>0.0</v>
      </c>
      <c r="AD457">
        <v>0.0</v>
      </c>
      <c r="AE457">
        <v>0.0</v>
      </c>
      <c r="AF457">
        <v>1.0</v>
      </c>
      <c r="AG457">
        <v>0.0</v>
      </c>
      <c r="AH457">
        <v>0.0</v>
      </c>
      <c r="AI457">
        <v>0.0</v>
      </c>
      <c r="AJ457">
        <v>0.0</v>
      </c>
      <c r="AK457" t="s">
        <v>97</v>
      </c>
      <c r="AL457">
        <v>6.0</v>
      </c>
      <c r="AM457">
        <v>6.0</v>
      </c>
      <c r="AN457" s="14">
        <v>7.0</v>
      </c>
      <c r="AO457" s="14" t="s">
        <v>2435</v>
      </c>
      <c r="AP457" t="s">
        <v>292</v>
      </c>
      <c r="AQ457" s="14">
        <v>10.0</v>
      </c>
      <c r="AR457" s="14" t="s">
        <v>2436</v>
      </c>
      <c r="AS457" s="14" t="s">
        <v>2437</v>
      </c>
      <c r="AT457" s="14" t="s">
        <v>154</v>
      </c>
      <c r="AU457" s="14">
        <v>1.0</v>
      </c>
    </row>
    <row r="458">
      <c r="A458" s="14">
        <v>500.0</v>
      </c>
      <c r="B458">
        <v>1.0</v>
      </c>
      <c r="C458">
        <v>1.0</v>
      </c>
      <c r="D458">
        <v>0.0</v>
      </c>
      <c r="E458">
        <v>0.0</v>
      </c>
      <c r="F458">
        <v>1.0</v>
      </c>
      <c r="G458">
        <v>0.0</v>
      </c>
      <c r="H458" s="14">
        <v>32964.0</v>
      </c>
      <c r="I458" s="14">
        <v>28.0</v>
      </c>
      <c r="J458" s="14">
        <v>6.0</v>
      </c>
      <c r="K458" s="14">
        <v>15.0</v>
      </c>
      <c r="L458" s="14">
        <v>8.0</v>
      </c>
      <c r="M458" s="14">
        <v>1.0</v>
      </c>
      <c r="N458" s="14" t="s">
        <v>167</v>
      </c>
      <c r="O458" s="14">
        <v>0.0</v>
      </c>
      <c r="P458" s="14" t="s">
        <v>172</v>
      </c>
      <c r="R458" t="s">
        <v>172</v>
      </c>
      <c r="S458" t="s">
        <v>130</v>
      </c>
      <c r="T458" s="14">
        <v>1.0</v>
      </c>
      <c r="U458" t="s">
        <v>224</v>
      </c>
      <c r="V458" t="s">
        <v>111</v>
      </c>
      <c r="W458" t="s">
        <v>228</v>
      </c>
      <c r="X458" s="14">
        <v>0.0</v>
      </c>
      <c r="Y458" s="14" t="s">
        <v>301</v>
      </c>
      <c r="Z458" s="14" t="s">
        <v>78</v>
      </c>
      <c r="AA458">
        <v>0.0</v>
      </c>
      <c r="AB458">
        <v>0.0</v>
      </c>
      <c r="AC458">
        <v>0.0</v>
      </c>
      <c r="AD458">
        <v>1.0</v>
      </c>
      <c r="AE458">
        <v>0.0</v>
      </c>
      <c r="AF458">
        <v>0.0</v>
      </c>
      <c r="AG458">
        <v>0.0</v>
      </c>
      <c r="AH458">
        <v>0.0</v>
      </c>
      <c r="AI458">
        <v>0.0</v>
      </c>
      <c r="AJ458">
        <v>1.0</v>
      </c>
      <c r="AK458" t="s">
        <v>97</v>
      </c>
      <c r="AL458">
        <v>4.0</v>
      </c>
      <c r="AM458">
        <v>6.0</v>
      </c>
      <c r="AN458" s="14">
        <v>60.0</v>
      </c>
      <c r="AO458" s="14" t="s">
        <v>2439</v>
      </c>
      <c r="AP458" t="s">
        <v>101</v>
      </c>
      <c r="AQ458" s="14">
        <v>10.0</v>
      </c>
      <c r="AR458" s="14" t="s">
        <v>2440</v>
      </c>
      <c r="AU458" s="14">
        <v>1.0</v>
      </c>
    </row>
    <row r="459">
      <c r="A459" s="14">
        <v>501.0</v>
      </c>
      <c r="B459">
        <v>0.0</v>
      </c>
      <c r="C459">
        <v>1.0</v>
      </c>
      <c r="D459">
        <v>0.0</v>
      </c>
      <c r="E459">
        <v>0.0</v>
      </c>
      <c r="F459">
        <v>1.0</v>
      </c>
      <c r="G459">
        <v>0.0</v>
      </c>
      <c r="H459" s="14">
        <v>25965.0</v>
      </c>
      <c r="I459" s="14">
        <v>47.0</v>
      </c>
      <c r="J459" s="14">
        <v>8.0</v>
      </c>
      <c r="K459" s="14">
        <v>30.0</v>
      </c>
      <c r="L459" s="14">
        <v>9.0</v>
      </c>
      <c r="M459" s="14">
        <v>4.0</v>
      </c>
      <c r="N459" s="14" t="s">
        <v>120</v>
      </c>
      <c r="O459" s="14">
        <v>1.0</v>
      </c>
      <c r="T459" s="14">
        <v>1.0</v>
      </c>
      <c r="U459" t="s">
        <v>524</v>
      </c>
      <c r="V459" t="s">
        <v>75</v>
      </c>
      <c r="W459" t="s">
        <v>374</v>
      </c>
      <c r="X459" s="14">
        <v>23.0</v>
      </c>
      <c r="Y459" s="14" t="s">
        <v>2441</v>
      </c>
      <c r="Z459" s="14" t="s">
        <v>236</v>
      </c>
      <c r="AA459">
        <v>0.0</v>
      </c>
      <c r="AB459">
        <v>0.0</v>
      </c>
      <c r="AC459">
        <v>0.0</v>
      </c>
      <c r="AD459">
        <v>0.0</v>
      </c>
      <c r="AE459">
        <v>0.0</v>
      </c>
      <c r="AF459">
        <v>1.0</v>
      </c>
      <c r="AG459">
        <v>0.0</v>
      </c>
      <c r="AH459">
        <v>0.0</v>
      </c>
      <c r="AI459">
        <v>0.0</v>
      </c>
      <c r="AJ459">
        <v>0.0</v>
      </c>
      <c r="AK459" t="s">
        <v>79</v>
      </c>
      <c r="AL459">
        <v>23.0</v>
      </c>
      <c r="AM459">
        <v>2.0</v>
      </c>
      <c r="AN459" s="14">
        <v>15.0</v>
      </c>
      <c r="AO459" s="14" t="s">
        <v>2442</v>
      </c>
      <c r="AP459" t="s">
        <v>84</v>
      </c>
      <c r="AQ459" s="14">
        <v>8.0</v>
      </c>
      <c r="AR459" s="14" t="s">
        <v>2443</v>
      </c>
      <c r="AS459" s="14" t="s">
        <v>2444</v>
      </c>
      <c r="AT459" s="14" t="s">
        <v>2445</v>
      </c>
      <c r="AU459" s="14">
        <v>0.0</v>
      </c>
    </row>
    <row r="460">
      <c r="A460" s="14">
        <v>502.0</v>
      </c>
      <c r="B460">
        <v>0.0</v>
      </c>
      <c r="C460">
        <v>1.0</v>
      </c>
      <c r="D460">
        <v>0.0</v>
      </c>
      <c r="E460">
        <v>0.0</v>
      </c>
      <c r="F460">
        <v>0.0</v>
      </c>
      <c r="G460">
        <v>0.0</v>
      </c>
      <c r="H460" s="14">
        <v>30672.0</v>
      </c>
      <c r="I460" s="14">
        <v>34.0</v>
      </c>
      <c r="J460" s="14">
        <v>7.0</v>
      </c>
      <c r="K460" s="14">
        <v>20.0</v>
      </c>
      <c r="L460" s="14">
        <v>10.0</v>
      </c>
      <c r="M460" s="14">
        <v>24.0</v>
      </c>
      <c r="N460" s="14" t="s">
        <v>134</v>
      </c>
      <c r="O460" s="14">
        <v>1.0</v>
      </c>
      <c r="T460" s="14">
        <v>1.0</v>
      </c>
      <c r="U460" t="s">
        <v>315</v>
      </c>
      <c r="V460" t="s">
        <v>111</v>
      </c>
      <c r="W460" t="s">
        <v>457</v>
      </c>
      <c r="X460" s="14">
        <v>10.0</v>
      </c>
      <c r="Y460" s="14" t="s">
        <v>2446</v>
      </c>
      <c r="Z460" s="14" t="s">
        <v>114</v>
      </c>
      <c r="AA460">
        <v>0.0</v>
      </c>
      <c r="AB460">
        <v>0.0</v>
      </c>
      <c r="AC460">
        <v>0.0</v>
      </c>
      <c r="AD460">
        <v>1.0</v>
      </c>
      <c r="AE460">
        <v>0.0</v>
      </c>
      <c r="AF460">
        <v>0.0</v>
      </c>
      <c r="AG460">
        <v>0.0</v>
      </c>
      <c r="AH460">
        <v>0.0</v>
      </c>
      <c r="AI460">
        <v>0.0</v>
      </c>
      <c r="AJ460">
        <v>0.0</v>
      </c>
      <c r="AK460" t="s">
        <v>97</v>
      </c>
      <c r="AL460">
        <v>5.0</v>
      </c>
      <c r="AM460">
        <v>1.0</v>
      </c>
      <c r="AN460" s="14">
        <v>6.0</v>
      </c>
      <c r="AO460" s="14" t="s">
        <v>2447</v>
      </c>
      <c r="AP460" t="s">
        <v>101</v>
      </c>
      <c r="AQ460" s="14">
        <v>10.0</v>
      </c>
      <c r="AR460" s="14" t="s">
        <v>2448</v>
      </c>
      <c r="AS460" s="14" t="s">
        <v>2449</v>
      </c>
      <c r="AT460" s="14" t="s">
        <v>202</v>
      </c>
      <c r="AU460" s="14">
        <v>1.0</v>
      </c>
    </row>
    <row r="461">
      <c r="A461" s="14">
        <v>503.0</v>
      </c>
      <c r="B461">
        <v>0.0</v>
      </c>
      <c r="C461">
        <v>0.0</v>
      </c>
      <c r="D461">
        <v>0.0</v>
      </c>
      <c r="E461">
        <v>0.0</v>
      </c>
      <c r="F461">
        <v>1.0</v>
      </c>
      <c r="G461">
        <v>0.0</v>
      </c>
      <c r="H461" s="14">
        <v>28203.0</v>
      </c>
      <c r="I461" s="14">
        <v>41.0</v>
      </c>
      <c r="J461" s="14">
        <v>6.0</v>
      </c>
      <c r="K461" s="14">
        <v>30.0</v>
      </c>
      <c r="L461" s="14">
        <v>7.0</v>
      </c>
      <c r="M461" s="14">
        <v>6.0</v>
      </c>
      <c r="N461" s="14" t="s">
        <v>87</v>
      </c>
      <c r="O461" s="14">
        <v>0.0</v>
      </c>
      <c r="P461" s="14" t="s">
        <v>193</v>
      </c>
      <c r="R461" t="s">
        <v>193</v>
      </c>
      <c r="S461" t="s">
        <v>135</v>
      </c>
      <c r="T461" s="14">
        <v>1.0</v>
      </c>
      <c r="U461" t="s">
        <v>110</v>
      </c>
      <c r="V461" t="s">
        <v>75</v>
      </c>
      <c r="W461" t="s">
        <v>2450</v>
      </c>
      <c r="X461" s="14">
        <v>20.0</v>
      </c>
      <c r="Y461" s="14" t="s">
        <v>2451</v>
      </c>
      <c r="Z461" s="14" t="s">
        <v>464</v>
      </c>
      <c r="AA461">
        <v>0.0</v>
      </c>
      <c r="AB461">
        <v>0.0</v>
      </c>
      <c r="AC461">
        <v>0.0</v>
      </c>
      <c r="AD461">
        <v>1.0</v>
      </c>
      <c r="AE461">
        <v>0.0</v>
      </c>
      <c r="AF461">
        <v>0.0</v>
      </c>
      <c r="AG461">
        <v>0.0</v>
      </c>
      <c r="AH461">
        <v>0.0</v>
      </c>
      <c r="AI461">
        <v>0.0</v>
      </c>
      <c r="AJ461">
        <v>0.0</v>
      </c>
      <c r="AK461" t="s">
        <v>237</v>
      </c>
      <c r="AL461">
        <v>6.0</v>
      </c>
      <c r="AM461">
        <v>5.0</v>
      </c>
      <c r="AN461" s="14">
        <v>100.0</v>
      </c>
      <c r="AO461" s="14" t="s">
        <v>2452</v>
      </c>
      <c r="AP461" t="s">
        <v>101</v>
      </c>
      <c r="AQ461" s="14">
        <v>9.0</v>
      </c>
      <c r="AR461" s="14" t="s">
        <v>2453</v>
      </c>
      <c r="AS461" s="14" t="s">
        <v>600</v>
      </c>
      <c r="AT461" s="14" t="s">
        <v>202</v>
      </c>
      <c r="AU461" s="14">
        <v>0.0</v>
      </c>
    </row>
    <row r="462">
      <c r="A462" s="14">
        <v>504.0</v>
      </c>
      <c r="B462">
        <v>1.0</v>
      </c>
      <c r="C462">
        <v>0.0</v>
      </c>
      <c r="D462">
        <v>0.0</v>
      </c>
      <c r="E462">
        <v>0.0</v>
      </c>
      <c r="F462">
        <v>1.0</v>
      </c>
      <c r="G462">
        <v>0.0</v>
      </c>
      <c r="H462" s="14">
        <v>31758.0</v>
      </c>
      <c r="I462" s="14">
        <v>31.0</v>
      </c>
      <c r="J462" s="14">
        <v>6.0</v>
      </c>
      <c r="K462" s="14">
        <v>60.0</v>
      </c>
      <c r="L462" s="14">
        <v>10.0</v>
      </c>
      <c r="M462" s="14">
        <v>6.0</v>
      </c>
      <c r="N462" s="14" t="s">
        <v>291</v>
      </c>
      <c r="O462" s="14">
        <v>1.0</v>
      </c>
      <c r="T462" s="14">
        <v>1.0</v>
      </c>
      <c r="U462" t="s">
        <v>315</v>
      </c>
      <c r="V462" t="s">
        <v>111</v>
      </c>
      <c r="W462" t="s">
        <v>123</v>
      </c>
      <c r="X462" s="14">
        <v>9.0</v>
      </c>
      <c r="Y462" s="14" t="s">
        <v>2454</v>
      </c>
      <c r="Z462" s="14" t="s">
        <v>78</v>
      </c>
      <c r="AA462">
        <v>0.0</v>
      </c>
      <c r="AB462">
        <v>0.0</v>
      </c>
      <c r="AC462">
        <v>0.0</v>
      </c>
      <c r="AD462">
        <v>0.0</v>
      </c>
      <c r="AE462">
        <v>0.0</v>
      </c>
      <c r="AF462">
        <v>1.0</v>
      </c>
      <c r="AG462">
        <v>0.0</v>
      </c>
      <c r="AH462">
        <v>0.0</v>
      </c>
      <c r="AI462">
        <v>0.0</v>
      </c>
      <c r="AJ462">
        <v>0.0</v>
      </c>
      <c r="AK462" t="s">
        <v>97</v>
      </c>
      <c r="AL462">
        <v>5.0</v>
      </c>
      <c r="AM462">
        <v>5.0</v>
      </c>
      <c r="AN462" s="14">
        <v>5.0</v>
      </c>
      <c r="AO462" s="14" t="s">
        <v>2455</v>
      </c>
      <c r="AP462" t="s">
        <v>101</v>
      </c>
      <c r="AQ462" s="14">
        <v>10.0</v>
      </c>
      <c r="AR462" s="14" t="s">
        <v>2456</v>
      </c>
      <c r="AS462" s="14" t="s">
        <v>2457</v>
      </c>
      <c r="AT462" s="14" t="s">
        <v>2458</v>
      </c>
      <c r="AU462" s="14">
        <v>1.0</v>
      </c>
    </row>
    <row r="463">
      <c r="A463" s="14">
        <v>505.0</v>
      </c>
      <c r="B463">
        <v>1.0</v>
      </c>
      <c r="C463">
        <v>0.0</v>
      </c>
      <c r="D463">
        <v>0.0</v>
      </c>
      <c r="E463">
        <v>0.0</v>
      </c>
      <c r="F463">
        <v>0.0</v>
      </c>
      <c r="G463">
        <v>0.0</v>
      </c>
      <c r="H463" s="14">
        <v>32136.0</v>
      </c>
      <c r="I463" s="14">
        <v>30.0</v>
      </c>
      <c r="J463" s="14">
        <v>6.0</v>
      </c>
      <c r="K463" s="14">
        <v>2.0</v>
      </c>
      <c r="L463" s="14">
        <v>10.0</v>
      </c>
      <c r="M463" s="14">
        <v>10.0</v>
      </c>
      <c r="N463" s="14" t="s">
        <v>134</v>
      </c>
      <c r="O463" s="14">
        <v>1.0</v>
      </c>
      <c r="T463" s="14">
        <v>1.0</v>
      </c>
      <c r="U463" t="s">
        <v>206</v>
      </c>
      <c r="V463" t="s">
        <v>111</v>
      </c>
      <c r="W463" t="s">
        <v>123</v>
      </c>
      <c r="X463" s="14">
        <v>1.0</v>
      </c>
      <c r="Y463" s="14" t="s">
        <v>567</v>
      </c>
      <c r="Z463" s="14" t="s">
        <v>114</v>
      </c>
      <c r="AA463">
        <v>0.0</v>
      </c>
      <c r="AB463">
        <v>0.0</v>
      </c>
      <c r="AC463">
        <v>0.0</v>
      </c>
      <c r="AD463">
        <v>0.0</v>
      </c>
      <c r="AE463">
        <v>0.0</v>
      </c>
      <c r="AF463">
        <v>1.0</v>
      </c>
      <c r="AG463">
        <v>0.0</v>
      </c>
      <c r="AH463">
        <v>0.0</v>
      </c>
      <c r="AI463">
        <v>0.0</v>
      </c>
      <c r="AJ463">
        <v>0.0</v>
      </c>
      <c r="AK463" t="s">
        <v>79</v>
      </c>
      <c r="AL463">
        <v>10.0</v>
      </c>
      <c r="AM463">
        <v>3.0</v>
      </c>
      <c r="AN463" s="14">
        <v>6.0</v>
      </c>
      <c r="AO463" s="14" t="s">
        <v>2459</v>
      </c>
      <c r="AP463" t="s">
        <v>101</v>
      </c>
      <c r="AQ463" s="14">
        <v>8.0</v>
      </c>
      <c r="AR463" s="14" t="s">
        <v>2460</v>
      </c>
      <c r="AS463" s="14" t="s">
        <v>2461</v>
      </c>
      <c r="AU463" s="14">
        <v>0.0</v>
      </c>
    </row>
    <row r="464">
      <c r="A464" s="14">
        <v>506.0</v>
      </c>
      <c r="B464">
        <v>1.0</v>
      </c>
      <c r="C464">
        <v>0.0</v>
      </c>
      <c r="D464">
        <v>0.0</v>
      </c>
      <c r="E464">
        <v>0.0</v>
      </c>
      <c r="F464">
        <v>0.0</v>
      </c>
      <c r="G464">
        <v>0.0</v>
      </c>
      <c r="H464" s="14">
        <v>32478.0</v>
      </c>
      <c r="I464" s="14">
        <v>29.0</v>
      </c>
      <c r="J464" s="14">
        <v>8.0</v>
      </c>
      <c r="K464" s="14">
        <v>0.0</v>
      </c>
      <c r="L464" s="14">
        <v>8.0</v>
      </c>
      <c r="M464" s="14">
        <v>4.0</v>
      </c>
      <c r="N464" s="14" t="s">
        <v>87</v>
      </c>
      <c r="O464" s="14">
        <v>1.0</v>
      </c>
      <c r="P464" s="14" t="s">
        <v>71</v>
      </c>
      <c r="R464" t="s">
        <v>71</v>
      </c>
      <c r="S464" t="s">
        <v>135</v>
      </c>
      <c r="T464" s="14">
        <v>0.0</v>
      </c>
      <c r="Z464" s="14" t="s">
        <v>464</v>
      </c>
      <c r="AA464">
        <v>1.0</v>
      </c>
      <c r="AB464">
        <v>0.0</v>
      </c>
      <c r="AC464">
        <v>1.0</v>
      </c>
      <c r="AD464">
        <v>0.0</v>
      </c>
      <c r="AE464">
        <v>0.0</v>
      </c>
      <c r="AF464">
        <v>0.0</v>
      </c>
      <c r="AG464">
        <v>0.0</v>
      </c>
      <c r="AH464">
        <v>0.0</v>
      </c>
      <c r="AI464">
        <v>0.0</v>
      </c>
      <c r="AJ464">
        <v>0.0</v>
      </c>
      <c r="AK464" t="s">
        <v>116</v>
      </c>
      <c r="AL464">
        <v>35.0</v>
      </c>
      <c r="AM464">
        <v>56.0</v>
      </c>
      <c r="AN464" s="14">
        <v>112.0</v>
      </c>
      <c r="AO464" s="14" t="s">
        <v>2462</v>
      </c>
      <c r="AP464" t="s">
        <v>101</v>
      </c>
      <c r="AQ464" s="14">
        <v>10.0</v>
      </c>
      <c r="AR464" s="14" t="s">
        <v>2463</v>
      </c>
      <c r="AS464" s="14" t="s">
        <v>2464</v>
      </c>
      <c r="AT464" s="14" t="s">
        <v>2465</v>
      </c>
    </row>
    <row r="465">
      <c r="A465" s="14">
        <v>507.0</v>
      </c>
      <c r="B465">
        <v>1.0</v>
      </c>
      <c r="C465">
        <v>0.0</v>
      </c>
      <c r="D465">
        <v>0.0</v>
      </c>
      <c r="E465">
        <v>0.0</v>
      </c>
      <c r="F465">
        <v>0.0</v>
      </c>
      <c r="G465">
        <v>0.0</v>
      </c>
      <c r="H465" s="14">
        <v>29313.0</v>
      </c>
      <c r="I465" s="14">
        <v>38.0</v>
      </c>
      <c r="J465" s="14">
        <v>7.0</v>
      </c>
      <c r="K465" s="14">
        <v>0.0</v>
      </c>
      <c r="L465" s="14">
        <v>5.0</v>
      </c>
      <c r="M465" s="14">
        <v>8.0</v>
      </c>
      <c r="N465" s="14" t="s">
        <v>192</v>
      </c>
      <c r="O465" s="14">
        <v>0.0</v>
      </c>
      <c r="P465" s="14" t="s">
        <v>193</v>
      </c>
      <c r="R465" t="s">
        <v>193</v>
      </c>
      <c r="S465" t="s">
        <v>2466</v>
      </c>
      <c r="T465" s="14">
        <v>0.0</v>
      </c>
      <c r="Z465" s="14" t="s">
        <v>114</v>
      </c>
      <c r="AA465">
        <v>0.0</v>
      </c>
      <c r="AB465">
        <v>0.0</v>
      </c>
      <c r="AC465">
        <v>0.0</v>
      </c>
      <c r="AD465">
        <v>0.0</v>
      </c>
      <c r="AE465">
        <v>1.0</v>
      </c>
      <c r="AF465">
        <v>1.0</v>
      </c>
      <c r="AG465">
        <v>0.0</v>
      </c>
      <c r="AH465">
        <v>0.0</v>
      </c>
      <c r="AI465">
        <v>0.0</v>
      </c>
      <c r="AJ465">
        <v>0.0</v>
      </c>
      <c r="AK465" t="s">
        <v>97</v>
      </c>
      <c r="AL465">
        <v>8.0</v>
      </c>
      <c r="AM465">
        <v>16.0</v>
      </c>
      <c r="AN465" s="14">
        <v>8.0</v>
      </c>
      <c r="AO465" s="14" t="s">
        <v>2467</v>
      </c>
      <c r="AP465" t="s">
        <v>101</v>
      </c>
      <c r="AQ465" s="14">
        <v>9.0</v>
      </c>
      <c r="AR465" s="14" t="s">
        <v>2468</v>
      </c>
      <c r="AS465" s="14" t="s">
        <v>2469</v>
      </c>
      <c r="AT465" s="14" t="s">
        <v>2470</v>
      </c>
      <c r="AU465" s="14">
        <v>1.0</v>
      </c>
    </row>
    <row r="466">
      <c r="A466" s="14">
        <v>508.0</v>
      </c>
      <c r="B466">
        <v>1.0</v>
      </c>
      <c r="C466">
        <v>0.0</v>
      </c>
      <c r="D466">
        <v>0.0</v>
      </c>
      <c r="E466">
        <v>0.0</v>
      </c>
      <c r="F466">
        <v>0.0</v>
      </c>
      <c r="G466">
        <v>0.0</v>
      </c>
      <c r="H466" s="14">
        <v>33993.0</v>
      </c>
      <c r="I466" s="14">
        <v>25.0</v>
      </c>
      <c r="J466" s="14">
        <v>7.0</v>
      </c>
      <c r="K466" s="14">
        <v>20.0</v>
      </c>
      <c r="L466" s="14">
        <v>5.0</v>
      </c>
      <c r="M466" s="14">
        <v>36.0</v>
      </c>
      <c r="N466" s="14" t="s">
        <v>437</v>
      </c>
      <c r="O466" s="14">
        <v>0.0</v>
      </c>
      <c r="P466" s="14" t="s">
        <v>108</v>
      </c>
      <c r="R466" t="s">
        <v>108</v>
      </c>
      <c r="S466" t="s">
        <v>72</v>
      </c>
      <c r="T466" s="14">
        <v>1.0</v>
      </c>
      <c r="U466" t="s">
        <v>11</v>
      </c>
      <c r="V466" t="s">
        <v>147</v>
      </c>
      <c r="W466" t="s">
        <v>138</v>
      </c>
      <c r="X466" s="14">
        <v>1.0</v>
      </c>
      <c r="Y466" s="14" t="s">
        <v>2471</v>
      </c>
      <c r="Z466" s="14" t="s">
        <v>78</v>
      </c>
      <c r="AA466">
        <v>0.0</v>
      </c>
      <c r="AB466">
        <v>1.0</v>
      </c>
      <c r="AC466">
        <v>0.0</v>
      </c>
      <c r="AD466">
        <v>0.0</v>
      </c>
      <c r="AE466">
        <v>0.0</v>
      </c>
      <c r="AF466">
        <v>0.0</v>
      </c>
      <c r="AG466">
        <v>0.0</v>
      </c>
      <c r="AH466">
        <v>0.0</v>
      </c>
      <c r="AI466">
        <v>0.0</v>
      </c>
      <c r="AJ466">
        <v>1.0</v>
      </c>
      <c r="AK466" t="s">
        <v>97</v>
      </c>
      <c r="AL466">
        <v>15.0</v>
      </c>
      <c r="AM466">
        <v>15.0</v>
      </c>
      <c r="AN466" s="14">
        <v>160.0</v>
      </c>
      <c r="AO466" s="14" t="s">
        <v>2473</v>
      </c>
      <c r="AP466" t="s">
        <v>84</v>
      </c>
      <c r="AQ466" s="14">
        <v>9.0</v>
      </c>
      <c r="AR466" s="14" t="s">
        <v>984</v>
      </c>
      <c r="AS466" s="14" t="s">
        <v>984</v>
      </c>
      <c r="AT466" s="14" t="s">
        <v>2474</v>
      </c>
      <c r="AU466" s="14">
        <v>1.0</v>
      </c>
    </row>
    <row r="467">
      <c r="A467" s="14">
        <v>510.0</v>
      </c>
      <c r="B467">
        <v>0.0</v>
      </c>
      <c r="C467">
        <v>1.0</v>
      </c>
      <c r="D467">
        <v>0.0</v>
      </c>
      <c r="E467">
        <v>0.0</v>
      </c>
      <c r="F467">
        <v>0.0</v>
      </c>
      <c r="G467">
        <v>0.0</v>
      </c>
      <c r="H467" s="14">
        <v>23189.0</v>
      </c>
      <c r="I467" s="14">
        <v>55.0</v>
      </c>
      <c r="J467" s="14">
        <v>7.0</v>
      </c>
      <c r="K467" s="14">
        <v>45.0</v>
      </c>
      <c r="L467" s="14">
        <v>13.0</v>
      </c>
      <c r="M467" s="14">
        <v>1.0</v>
      </c>
      <c r="N467" s="14" t="s">
        <v>70</v>
      </c>
      <c r="O467" s="14">
        <v>0.0</v>
      </c>
      <c r="P467" s="14" t="s">
        <v>108</v>
      </c>
      <c r="R467" t="s">
        <v>108</v>
      </c>
      <c r="S467" t="s">
        <v>135</v>
      </c>
      <c r="T467" s="14">
        <v>0.0</v>
      </c>
      <c r="Z467" s="14" t="s">
        <v>114</v>
      </c>
      <c r="AA467">
        <v>0.0</v>
      </c>
      <c r="AB467">
        <v>1.0</v>
      </c>
      <c r="AC467">
        <v>0.0</v>
      </c>
      <c r="AD467">
        <v>0.0</v>
      </c>
      <c r="AE467">
        <v>0.0</v>
      </c>
      <c r="AF467">
        <v>0.0</v>
      </c>
      <c r="AG467">
        <v>0.0</v>
      </c>
      <c r="AH467">
        <v>0.0</v>
      </c>
      <c r="AI467">
        <v>0.0</v>
      </c>
      <c r="AJ467">
        <v>0.0</v>
      </c>
      <c r="AK467" t="s">
        <v>97</v>
      </c>
      <c r="AL467">
        <v>6.0</v>
      </c>
      <c r="AM467">
        <v>6.0</v>
      </c>
      <c r="AN467" s="14">
        <v>5.0</v>
      </c>
      <c r="AO467" s="14" t="s">
        <v>2479</v>
      </c>
      <c r="AP467" t="s">
        <v>101</v>
      </c>
      <c r="AQ467" s="14">
        <v>10.0</v>
      </c>
      <c r="AR467" s="14" t="s">
        <v>2480</v>
      </c>
      <c r="AT467" s="14" t="s">
        <v>2481</v>
      </c>
      <c r="AU467" s="14">
        <v>0.0</v>
      </c>
    </row>
    <row r="468">
      <c r="A468" s="14">
        <v>513.0</v>
      </c>
      <c r="B468">
        <v>1.0</v>
      </c>
      <c r="C468">
        <v>0.0</v>
      </c>
      <c r="D468">
        <v>0.0</v>
      </c>
      <c r="E468">
        <v>0.0</v>
      </c>
      <c r="F468">
        <v>0.0</v>
      </c>
      <c r="G468">
        <v>0.0</v>
      </c>
      <c r="H468" s="14">
        <v>30351.0</v>
      </c>
      <c r="I468" s="14">
        <v>35.0</v>
      </c>
      <c r="J468" s="14">
        <v>8.0</v>
      </c>
      <c r="K468" s="14">
        <v>0.0</v>
      </c>
      <c r="L468" s="14">
        <v>8.0</v>
      </c>
      <c r="M468" s="14">
        <v>4.0</v>
      </c>
      <c r="N468" s="14" t="s">
        <v>437</v>
      </c>
      <c r="O468" s="14">
        <v>0.0</v>
      </c>
      <c r="P468" s="14" t="s">
        <v>108</v>
      </c>
      <c r="R468" t="s">
        <v>108</v>
      </c>
      <c r="S468" t="s">
        <v>130</v>
      </c>
      <c r="T468" s="14">
        <v>0.0</v>
      </c>
      <c r="Z468" s="14" t="s">
        <v>114</v>
      </c>
      <c r="AA468">
        <v>0.0</v>
      </c>
      <c r="AB468">
        <v>0.0</v>
      </c>
      <c r="AC468">
        <v>1.0</v>
      </c>
      <c r="AD468">
        <v>1.0</v>
      </c>
      <c r="AE468">
        <v>0.0</v>
      </c>
      <c r="AF468">
        <v>0.0</v>
      </c>
      <c r="AG468">
        <v>0.0</v>
      </c>
      <c r="AH468">
        <v>0.0</v>
      </c>
      <c r="AI468">
        <v>0.0</v>
      </c>
      <c r="AJ468">
        <v>0.0</v>
      </c>
      <c r="AK468" t="s">
        <v>97</v>
      </c>
      <c r="AL468">
        <v>30.0</v>
      </c>
      <c r="AM468">
        <v>20.0</v>
      </c>
      <c r="AN468" s="14">
        <v>80.0</v>
      </c>
      <c r="AO468" s="14" t="s">
        <v>2488</v>
      </c>
      <c r="AP468" t="s">
        <v>2489</v>
      </c>
      <c r="AQ468" s="14">
        <v>10.0</v>
      </c>
      <c r="AR468" s="14" t="s">
        <v>2490</v>
      </c>
      <c r="AU468" s="14">
        <v>0.0</v>
      </c>
    </row>
    <row r="469">
      <c r="A469" s="14">
        <v>514.0</v>
      </c>
      <c r="B469">
        <v>0.0</v>
      </c>
      <c r="C469">
        <v>0.0</v>
      </c>
      <c r="D469">
        <v>0.0</v>
      </c>
      <c r="E469">
        <v>1.0</v>
      </c>
      <c r="F469">
        <v>0.0</v>
      </c>
      <c r="G469">
        <v>0.0</v>
      </c>
      <c r="H469" s="14">
        <v>34335.0</v>
      </c>
      <c r="I469" s="14">
        <v>24.0</v>
      </c>
      <c r="J469" s="14">
        <v>6.0</v>
      </c>
      <c r="K469" s="14">
        <v>2.0</v>
      </c>
      <c r="L469" s="14">
        <v>17.0</v>
      </c>
      <c r="M469" s="14">
        <v>50.0</v>
      </c>
      <c r="N469" s="14" t="s">
        <v>134</v>
      </c>
      <c r="O469" s="14">
        <v>1.0</v>
      </c>
      <c r="T469" s="14">
        <v>0.0</v>
      </c>
      <c r="Z469" s="14" t="s">
        <v>114</v>
      </c>
      <c r="AA469">
        <v>0.0</v>
      </c>
      <c r="AB469">
        <v>0.0</v>
      </c>
      <c r="AC469">
        <v>1.0</v>
      </c>
      <c r="AD469">
        <v>0.0</v>
      </c>
      <c r="AE469">
        <v>0.0</v>
      </c>
      <c r="AF469">
        <v>0.0</v>
      </c>
      <c r="AG469">
        <v>0.0</v>
      </c>
      <c r="AH469">
        <v>0.0</v>
      </c>
      <c r="AI469">
        <v>0.0</v>
      </c>
      <c r="AJ469">
        <v>0.0</v>
      </c>
      <c r="AK469" t="s">
        <v>79</v>
      </c>
      <c r="AL469">
        <v>5.0</v>
      </c>
      <c r="AM469">
        <v>10.0</v>
      </c>
      <c r="AN469" s="14">
        <v>50.0</v>
      </c>
      <c r="AO469" s="14" t="s">
        <v>2491</v>
      </c>
      <c r="AP469" t="s">
        <v>84</v>
      </c>
      <c r="AQ469" s="14">
        <v>10.0</v>
      </c>
      <c r="AR469" s="14" t="s">
        <v>2492</v>
      </c>
      <c r="AS469" s="14" t="s">
        <v>2493</v>
      </c>
      <c r="AU469" s="14">
        <v>1.0</v>
      </c>
    </row>
    <row r="470">
      <c r="A470" s="14">
        <v>515.0</v>
      </c>
      <c r="B470">
        <v>1.0</v>
      </c>
      <c r="C470">
        <v>0.0</v>
      </c>
      <c r="D470">
        <v>0.0</v>
      </c>
      <c r="E470">
        <v>0.0</v>
      </c>
      <c r="F470">
        <v>0.0</v>
      </c>
      <c r="G470">
        <v>0.0</v>
      </c>
      <c r="H470" s="14">
        <v>31403.0</v>
      </c>
      <c r="I470" s="14">
        <v>32.0</v>
      </c>
      <c r="J470" s="14">
        <v>7.0</v>
      </c>
      <c r="K470" s="14">
        <v>60.0</v>
      </c>
      <c r="L470" s="14">
        <v>9.0</v>
      </c>
      <c r="M470" s="14">
        <v>3.0</v>
      </c>
      <c r="N470" s="14" t="s">
        <v>128</v>
      </c>
      <c r="O470" s="14">
        <v>0.0</v>
      </c>
      <c r="P470" s="14" t="s">
        <v>193</v>
      </c>
      <c r="R470" t="s">
        <v>193</v>
      </c>
      <c r="S470" t="s">
        <v>130</v>
      </c>
      <c r="T470" s="14">
        <v>0.0</v>
      </c>
      <c r="Z470" s="14" t="s">
        <v>114</v>
      </c>
      <c r="AA470">
        <v>0.0</v>
      </c>
      <c r="AB470">
        <v>0.0</v>
      </c>
      <c r="AC470">
        <v>0.0</v>
      </c>
      <c r="AD470">
        <v>1.0</v>
      </c>
      <c r="AE470">
        <v>0.0</v>
      </c>
      <c r="AF470">
        <v>0.0</v>
      </c>
      <c r="AG470">
        <v>0.0</v>
      </c>
      <c r="AH470">
        <v>0.0</v>
      </c>
      <c r="AI470">
        <v>0.0</v>
      </c>
      <c r="AJ470">
        <v>0.0</v>
      </c>
      <c r="AK470" t="s">
        <v>116</v>
      </c>
      <c r="AL470">
        <v>6.0</v>
      </c>
      <c r="AM470">
        <v>6.0</v>
      </c>
      <c r="AN470" s="14">
        <v>20.0</v>
      </c>
      <c r="AO470" s="14" t="s">
        <v>2494</v>
      </c>
      <c r="AP470" t="s">
        <v>101</v>
      </c>
      <c r="AQ470" s="14">
        <v>8.0</v>
      </c>
      <c r="AR470" s="14" t="s">
        <v>2495</v>
      </c>
      <c r="AS470" s="14" t="s">
        <v>2496</v>
      </c>
      <c r="AT470" s="14" t="s">
        <v>2497</v>
      </c>
      <c r="AU470" s="14">
        <v>1.0</v>
      </c>
    </row>
    <row r="471">
      <c r="A471" s="14">
        <v>517.0</v>
      </c>
      <c r="B471">
        <v>1.0</v>
      </c>
      <c r="C471">
        <v>1.0</v>
      </c>
      <c r="D471">
        <v>0.0</v>
      </c>
      <c r="E471">
        <v>0.0</v>
      </c>
      <c r="F471">
        <v>1.0</v>
      </c>
      <c r="G471">
        <v>0.0</v>
      </c>
      <c r="H471" s="14">
        <v>31800.0</v>
      </c>
      <c r="I471" s="14">
        <v>31.0</v>
      </c>
      <c r="J471" s="14">
        <v>6.0</v>
      </c>
      <c r="K471" s="14">
        <v>250.0</v>
      </c>
      <c r="L471" s="14">
        <v>14.0</v>
      </c>
      <c r="M471" s="14">
        <v>1.0</v>
      </c>
      <c r="N471" s="14" t="s">
        <v>405</v>
      </c>
      <c r="O471" s="14">
        <v>1.0</v>
      </c>
      <c r="T471" s="14">
        <v>1.0</v>
      </c>
      <c r="U471" t="s">
        <v>315</v>
      </c>
      <c r="V471" t="s">
        <v>111</v>
      </c>
      <c r="W471" t="s">
        <v>138</v>
      </c>
      <c r="X471" s="14">
        <v>10.0</v>
      </c>
      <c r="Y471" s="14" t="s">
        <v>2501</v>
      </c>
      <c r="Z471" s="14" t="s">
        <v>1229</v>
      </c>
      <c r="AA471">
        <v>0.0</v>
      </c>
      <c r="AB471">
        <v>0.0</v>
      </c>
      <c r="AC471">
        <v>0.0</v>
      </c>
      <c r="AD471">
        <v>0.0</v>
      </c>
      <c r="AE471">
        <v>1.0</v>
      </c>
      <c r="AF471">
        <v>0.0</v>
      </c>
      <c r="AG471">
        <v>0.0</v>
      </c>
      <c r="AH471">
        <v>0.0</v>
      </c>
      <c r="AI471">
        <v>0.0</v>
      </c>
      <c r="AJ471">
        <v>0.0</v>
      </c>
      <c r="AK471" t="s">
        <v>79</v>
      </c>
      <c r="AL471">
        <v>3.0</v>
      </c>
      <c r="AM471">
        <v>5.0</v>
      </c>
      <c r="AN471" s="14">
        <v>14.0</v>
      </c>
      <c r="AO471" s="14" t="s">
        <v>2502</v>
      </c>
      <c r="AP471" t="s">
        <v>2503</v>
      </c>
      <c r="AQ471" s="14">
        <v>10.0</v>
      </c>
      <c r="AR471" s="14" t="s">
        <v>2504</v>
      </c>
      <c r="AU471" s="14">
        <v>1.0</v>
      </c>
    </row>
    <row r="472">
      <c r="A472" s="14">
        <v>518.0</v>
      </c>
      <c r="B472">
        <v>1.0</v>
      </c>
      <c r="C472">
        <v>0.0</v>
      </c>
      <c r="D472">
        <v>0.0</v>
      </c>
      <c r="E472">
        <v>0.0</v>
      </c>
      <c r="F472">
        <v>1.0</v>
      </c>
      <c r="G472">
        <v>0.0</v>
      </c>
      <c r="H472" s="14">
        <v>30018.0</v>
      </c>
      <c r="I472" s="14">
        <v>36.0</v>
      </c>
      <c r="J472" s="14">
        <v>7.0</v>
      </c>
      <c r="K472" s="14">
        <v>30.0</v>
      </c>
      <c r="L472" s="14">
        <v>12.0</v>
      </c>
      <c r="M472" s="14">
        <v>5.0</v>
      </c>
      <c r="N472" s="14" t="s">
        <v>87</v>
      </c>
      <c r="O472" s="14">
        <v>1.0</v>
      </c>
      <c r="T472" s="14">
        <v>1.0</v>
      </c>
      <c r="U472" t="s">
        <v>11</v>
      </c>
      <c r="V472" t="s">
        <v>111</v>
      </c>
      <c r="W472" t="s">
        <v>760</v>
      </c>
      <c r="X472" s="14">
        <v>9.0</v>
      </c>
      <c r="Y472" s="14" t="s">
        <v>2505</v>
      </c>
      <c r="Z472" s="14" t="s">
        <v>114</v>
      </c>
      <c r="AA472">
        <v>0.0</v>
      </c>
      <c r="AB472">
        <v>0.0</v>
      </c>
      <c r="AC472">
        <v>0.0</v>
      </c>
      <c r="AD472">
        <v>0.0</v>
      </c>
      <c r="AE472">
        <v>1.0</v>
      </c>
      <c r="AF472">
        <v>0.0</v>
      </c>
      <c r="AG472">
        <v>0.0</v>
      </c>
      <c r="AH472">
        <v>0.0</v>
      </c>
      <c r="AI472">
        <v>0.0</v>
      </c>
      <c r="AJ472">
        <v>0.0</v>
      </c>
      <c r="AK472" t="s">
        <v>97</v>
      </c>
      <c r="AL472">
        <v>4.0</v>
      </c>
      <c r="AM472">
        <v>1.0</v>
      </c>
      <c r="AN472" s="14">
        <v>6.0</v>
      </c>
      <c r="AO472" s="14" t="s">
        <v>2506</v>
      </c>
      <c r="AP472" t="s">
        <v>101</v>
      </c>
      <c r="AQ472" s="14">
        <v>6.0</v>
      </c>
      <c r="AR472" s="14" t="s">
        <v>2507</v>
      </c>
      <c r="AU472" s="14">
        <v>1.0</v>
      </c>
    </row>
    <row r="473">
      <c r="A473" s="14">
        <v>519.0</v>
      </c>
      <c r="B473">
        <v>0.0</v>
      </c>
      <c r="C473">
        <v>1.0</v>
      </c>
      <c r="D473">
        <v>0.0</v>
      </c>
      <c r="E473">
        <v>0.0</v>
      </c>
      <c r="F473">
        <v>1.0</v>
      </c>
      <c r="G473">
        <v>0.0</v>
      </c>
      <c r="H473" s="14">
        <v>31014.0</v>
      </c>
      <c r="I473" s="14">
        <v>33.0</v>
      </c>
      <c r="J473" s="14">
        <v>6.0</v>
      </c>
      <c r="K473" s="14">
        <v>50.0</v>
      </c>
      <c r="L473" s="14">
        <v>6.0</v>
      </c>
      <c r="M473" s="14">
        <v>4.0</v>
      </c>
      <c r="N473" s="14" t="s">
        <v>327</v>
      </c>
      <c r="O473" s="14">
        <v>0.0</v>
      </c>
      <c r="P473" s="14" t="s">
        <v>491</v>
      </c>
      <c r="R473" t="s">
        <v>491</v>
      </c>
      <c r="S473" t="s">
        <v>90</v>
      </c>
      <c r="T473" s="14">
        <v>1.0</v>
      </c>
      <c r="U473" t="s">
        <v>224</v>
      </c>
      <c r="V473" t="s">
        <v>122</v>
      </c>
      <c r="W473" t="s">
        <v>228</v>
      </c>
      <c r="X473" s="14">
        <v>5.0</v>
      </c>
      <c r="Y473" s="14" t="s">
        <v>2508</v>
      </c>
      <c r="Z473" s="14" t="s">
        <v>96</v>
      </c>
      <c r="AA473">
        <v>0.0</v>
      </c>
      <c r="AB473">
        <v>0.0</v>
      </c>
      <c r="AC473">
        <v>0.0</v>
      </c>
      <c r="AD473">
        <v>0.0</v>
      </c>
      <c r="AE473">
        <v>0.0</v>
      </c>
      <c r="AF473">
        <v>1.0</v>
      </c>
      <c r="AG473">
        <v>0.0</v>
      </c>
      <c r="AH473">
        <v>0.0</v>
      </c>
      <c r="AI473">
        <v>0.0</v>
      </c>
      <c r="AJ473">
        <v>0.0</v>
      </c>
      <c r="AK473" t="s">
        <v>79</v>
      </c>
      <c r="AL473">
        <v>2.0</v>
      </c>
      <c r="AM473">
        <v>2.0</v>
      </c>
      <c r="AN473" s="14">
        <v>2.0</v>
      </c>
      <c r="AO473" s="14" t="s">
        <v>2509</v>
      </c>
      <c r="AP473" t="s">
        <v>101</v>
      </c>
      <c r="AQ473" s="14">
        <v>8.0</v>
      </c>
      <c r="AR473" s="14" t="s">
        <v>2510</v>
      </c>
      <c r="AS473" s="14" t="s">
        <v>2511</v>
      </c>
      <c r="AT473" s="14" t="s">
        <v>2512</v>
      </c>
      <c r="AU473" s="14">
        <v>0.0</v>
      </c>
    </row>
    <row r="474">
      <c r="A474" s="14">
        <v>520.0</v>
      </c>
      <c r="B474">
        <v>0.0</v>
      </c>
      <c r="C474">
        <v>1.0</v>
      </c>
      <c r="D474">
        <v>0.0</v>
      </c>
      <c r="E474">
        <v>0.0</v>
      </c>
      <c r="F474">
        <v>1.0</v>
      </c>
      <c r="G474">
        <v>0.0</v>
      </c>
      <c r="H474" s="14">
        <v>26198.0</v>
      </c>
      <c r="I474" s="14">
        <v>46.0</v>
      </c>
      <c r="J474" s="14">
        <v>8.0</v>
      </c>
      <c r="K474" s="14">
        <v>130.0</v>
      </c>
      <c r="L474" s="14">
        <v>6.0</v>
      </c>
      <c r="M474" s="14">
        <v>20.0</v>
      </c>
      <c r="N474" s="14" t="s">
        <v>120</v>
      </c>
      <c r="O474" s="14">
        <v>0.0</v>
      </c>
      <c r="P474" s="14" t="s">
        <v>108</v>
      </c>
      <c r="R474" t="s">
        <v>108</v>
      </c>
      <c r="S474" t="s">
        <v>130</v>
      </c>
      <c r="T474" s="14">
        <v>1.0</v>
      </c>
      <c r="U474" t="s">
        <v>524</v>
      </c>
      <c r="V474" t="s">
        <v>122</v>
      </c>
      <c r="W474" t="s">
        <v>760</v>
      </c>
      <c r="X474" s="14">
        <v>23.0</v>
      </c>
      <c r="Y474" s="14" t="s">
        <v>2513</v>
      </c>
      <c r="Z474" s="14" t="s">
        <v>114</v>
      </c>
      <c r="AA474">
        <v>0.0</v>
      </c>
      <c r="AB474">
        <v>0.0</v>
      </c>
      <c r="AC474">
        <v>0.0</v>
      </c>
      <c r="AD474">
        <v>0.0</v>
      </c>
      <c r="AE474">
        <v>0.0</v>
      </c>
      <c r="AF474">
        <v>1.0</v>
      </c>
      <c r="AG474">
        <v>0.0</v>
      </c>
      <c r="AH474">
        <v>0.0</v>
      </c>
      <c r="AI474">
        <v>0.0</v>
      </c>
      <c r="AJ474">
        <v>0.0</v>
      </c>
      <c r="AK474" t="s">
        <v>79</v>
      </c>
      <c r="AL474">
        <v>3.0</v>
      </c>
      <c r="AM474">
        <v>6.0</v>
      </c>
      <c r="AN474" s="14">
        <v>10.0</v>
      </c>
      <c r="AO474" s="14" t="s">
        <v>2514</v>
      </c>
      <c r="AP474" t="s">
        <v>101</v>
      </c>
      <c r="AQ474" s="14">
        <v>8.0</v>
      </c>
      <c r="AR474" s="14" t="s">
        <v>2515</v>
      </c>
      <c r="AU474" s="14">
        <v>0.0</v>
      </c>
    </row>
    <row r="475">
      <c r="A475" s="14">
        <v>521.0</v>
      </c>
      <c r="B475">
        <v>1.0</v>
      </c>
      <c r="C475">
        <v>0.0</v>
      </c>
      <c r="D475">
        <v>0.0</v>
      </c>
      <c r="E475">
        <v>0.0</v>
      </c>
      <c r="F475">
        <v>0.0</v>
      </c>
      <c r="G475">
        <v>0.0</v>
      </c>
      <c r="H475" s="14">
        <v>30945.0</v>
      </c>
      <c r="I475" s="14">
        <v>33.0</v>
      </c>
      <c r="J475" s="14">
        <v>7.0</v>
      </c>
      <c r="K475" s="14">
        <v>30.0</v>
      </c>
      <c r="L475" s="14">
        <v>1.0</v>
      </c>
      <c r="M475" s="14">
        <v>15.0</v>
      </c>
      <c r="N475" s="14" t="s">
        <v>167</v>
      </c>
      <c r="O475" s="14">
        <v>1.0</v>
      </c>
      <c r="T475" s="14">
        <v>1.0</v>
      </c>
      <c r="U475" t="s">
        <v>110</v>
      </c>
      <c r="V475" t="s">
        <v>75</v>
      </c>
      <c r="W475" t="s">
        <v>123</v>
      </c>
      <c r="X475" s="14">
        <v>7.0</v>
      </c>
      <c r="Y475" s="14" t="s">
        <v>2516</v>
      </c>
      <c r="Z475" s="14" t="s">
        <v>96</v>
      </c>
      <c r="AA475">
        <v>0.0</v>
      </c>
      <c r="AB475">
        <v>0.0</v>
      </c>
      <c r="AC475">
        <v>0.0</v>
      </c>
      <c r="AD475">
        <v>0.0</v>
      </c>
      <c r="AE475">
        <v>0.0</v>
      </c>
      <c r="AF475">
        <v>1.0</v>
      </c>
      <c r="AG475">
        <v>0.0</v>
      </c>
      <c r="AH475">
        <v>0.0</v>
      </c>
      <c r="AI475">
        <v>0.0</v>
      </c>
      <c r="AJ475">
        <v>1.0</v>
      </c>
      <c r="AK475" t="s">
        <v>79</v>
      </c>
      <c r="AL475">
        <v>3.0</v>
      </c>
      <c r="AM475">
        <v>4.0</v>
      </c>
      <c r="AN475" s="14">
        <v>10.0</v>
      </c>
      <c r="AO475" s="14" t="s">
        <v>2517</v>
      </c>
      <c r="AP475" t="s">
        <v>101</v>
      </c>
      <c r="AQ475" s="14">
        <v>9.0</v>
      </c>
      <c r="AR475" s="14" t="s">
        <v>2518</v>
      </c>
      <c r="AS475" s="14" t="s">
        <v>2519</v>
      </c>
      <c r="AT475" s="14" t="s">
        <v>2520</v>
      </c>
      <c r="AU475" s="14">
        <v>1.0</v>
      </c>
    </row>
    <row r="476">
      <c r="A476" s="14">
        <v>522.0</v>
      </c>
      <c r="B476">
        <v>1.0</v>
      </c>
      <c r="C476">
        <v>0.0</v>
      </c>
      <c r="D476">
        <v>0.0</v>
      </c>
      <c r="E476">
        <v>0.0</v>
      </c>
      <c r="F476">
        <v>0.0</v>
      </c>
      <c r="G476">
        <v>0.0</v>
      </c>
      <c r="H476" s="14">
        <v>32220.0</v>
      </c>
      <c r="I476" s="14">
        <v>30.0</v>
      </c>
      <c r="J476" s="14">
        <v>4.0</v>
      </c>
      <c r="K476" s="14">
        <v>5.0</v>
      </c>
      <c r="L476" s="14">
        <v>12.0</v>
      </c>
      <c r="M476" s="14">
        <v>1.0</v>
      </c>
      <c r="N476" s="14" t="s">
        <v>437</v>
      </c>
      <c r="O476" s="14">
        <v>0.0</v>
      </c>
      <c r="P476" s="14" t="s">
        <v>89</v>
      </c>
      <c r="R476" t="s">
        <v>89</v>
      </c>
      <c r="S476" t="s">
        <v>130</v>
      </c>
      <c r="T476" s="14">
        <v>0.0</v>
      </c>
      <c r="Z476" s="14" t="s">
        <v>464</v>
      </c>
      <c r="AA476">
        <v>0.0</v>
      </c>
      <c r="AB476">
        <v>0.0</v>
      </c>
      <c r="AC476">
        <v>0.0</v>
      </c>
      <c r="AD476">
        <v>1.0</v>
      </c>
      <c r="AE476">
        <v>0.0</v>
      </c>
      <c r="AF476">
        <v>0.0</v>
      </c>
      <c r="AG476">
        <v>0.0</v>
      </c>
      <c r="AH476">
        <v>0.0</v>
      </c>
      <c r="AI476">
        <v>0.0</v>
      </c>
      <c r="AJ476">
        <v>0.0</v>
      </c>
      <c r="AK476" t="s">
        <v>116</v>
      </c>
      <c r="AL476">
        <v>10.0</v>
      </c>
      <c r="AM476">
        <v>3.0</v>
      </c>
      <c r="AN476" s="14">
        <v>100.0</v>
      </c>
      <c r="AO476" s="14" t="s">
        <v>2521</v>
      </c>
      <c r="AP476" t="s">
        <v>2522</v>
      </c>
      <c r="AQ476" s="14">
        <v>0.0</v>
      </c>
      <c r="AR476" s="14" t="s">
        <v>2523</v>
      </c>
      <c r="AS476" s="14" t="s">
        <v>2524</v>
      </c>
      <c r="AU476" s="14">
        <v>0.0</v>
      </c>
    </row>
    <row r="477">
      <c r="A477" s="14">
        <v>523.0</v>
      </c>
      <c r="B477">
        <v>1.0</v>
      </c>
      <c r="C477">
        <v>0.0</v>
      </c>
      <c r="D477">
        <v>0.0</v>
      </c>
      <c r="E477">
        <v>0.0</v>
      </c>
      <c r="F477">
        <v>1.0</v>
      </c>
      <c r="G477">
        <v>0.0</v>
      </c>
      <c r="H477" s="14">
        <v>31081.0</v>
      </c>
      <c r="I477" s="14">
        <v>33.0</v>
      </c>
      <c r="J477" s="14">
        <v>6.0</v>
      </c>
      <c r="K477" s="14">
        <v>0.0</v>
      </c>
      <c r="L477" s="14">
        <v>2.0</v>
      </c>
      <c r="M477" s="14">
        <v>15.0</v>
      </c>
      <c r="N477" s="14" t="s">
        <v>327</v>
      </c>
      <c r="O477" s="14">
        <v>0.0</v>
      </c>
      <c r="P477" s="14" t="s">
        <v>108</v>
      </c>
      <c r="R477" t="s">
        <v>108</v>
      </c>
      <c r="S477" t="s">
        <v>135</v>
      </c>
      <c r="T477" s="14">
        <v>1.0</v>
      </c>
      <c r="U477" t="s">
        <v>213</v>
      </c>
      <c r="V477" t="s">
        <v>75</v>
      </c>
      <c r="W477" t="s">
        <v>322</v>
      </c>
      <c r="X477" s="14">
        <v>10.0</v>
      </c>
      <c r="Y477" s="14" t="s">
        <v>2525</v>
      </c>
      <c r="Z477" s="14" t="s">
        <v>78</v>
      </c>
      <c r="AA477">
        <v>0.0</v>
      </c>
      <c r="AB477">
        <v>0.0</v>
      </c>
      <c r="AC477">
        <v>0.0</v>
      </c>
      <c r="AD477">
        <v>1.0</v>
      </c>
      <c r="AE477">
        <v>0.0</v>
      </c>
      <c r="AF477">
        <v>0.0</v>
      </c>
      <c r="AG477">
        <v>1.0</v>
      </c>
      <c r="AH477">
        <v>0.0</v>
      </c>
      <c r="AI477">
        <v>0.0</v>
      </c>
      <c r="AJ477">
        <v>0.0</v>
      </c>
      <c r="AK477" t="s">
        <v>97</v>
      </c>
      <c r="AL477">
        <v>5.0</v>
      </c>
      <c r="AM477">
        <v>20.0</v>
      </c>
      <c r="AN477" s="14">
        <v>20.0</v>
      </c>
      <c r="AO477" s="14" t="s">
        <v>2526</v>
      </c>
      <c r="AP477" t="s">
        <v>84</v>
      </c>
      <c r="AQ477" s="14">
        <v>9.0</v>
      </c>
      <c r="AR477" s="14" t="s">
        <v>2527</v>
      </c>
      <c r="AT477" s="14" t="s">
        <v>2528</v>
      </c>
      <c r="AU477" s="14">
        <v>1.0</v>
      </c>
    </row>
    <row r="478">
      <c r="A478" s="14">
        <v>524.0</v>
      </c>
      <c r="B478">
        <v>0.0</v>
      </c>
      <c r="C478">
        <v>0.0</v>
      </c>
      <c r="D478">
        <v>0.0</v>
      </c>
      <c r="E478">
        <v>0.0</v>
      </c>
      <c r="F478">
        <v>1.0</v>
      </c>
      <c r="G478">
        <v>0.0</v>
      </c>
      <c r="H478" s="14">
        <v>29924.0</v>
      </c>
      <c r="I478" s="14">
        <v>36.0</v>
      </c>
      <c r="J478" s="14">
        <v>6.0</v>
      </c>
      <c r="K478" s="14">
        <v>0.0</v>
      </c>
      <c r="L478" s="14">
        <v>12.0</v>
      </c>
      <c r="M478" s="14">
        <v>10.0</v>
      </c>
      <c r="N478" s="14" t="s">
        <v>128</v>
      </c>
      <c r="O478" s="14">
        <v>0.0</v>
      </c>
      <c r="P478" s="14" t="s">
        <v>129</v>
      </c>
      <c r="R478" t="s">
        <v>129</v>
      </c>
      <c r="S478" t="s">
        <v>135</v>
      </c>
      <c r="T478" s="14">
        <v>1.0</v>
      </c>
      <c r="U478" t="s">
        <v>121</v>
      </c>
      <c r="V478" t="s">
        <v>111</v>
      </c>
      <c r="W478" t="s">
        <v>333</v>
      </c>
      <c r="X478" s="14">
        <v>12.0</v>
      </c>
      <c r="Y478" s="14" t="s">
        <v>2529</v>
      </c>
      <c r="Z478" s="14" t="s">
        <v>114</v>
      </c>
      <c r="AA478">
        <v>0.0</v>
      </c>
      <c r="AB478">
        <v>0.0</v>
      </c>
      <c r="AC478">
        <v>1.0</v>
      </c>
      <c r="AD478">
        <v>1.0</v>
      </c>
      <c r="AE478">
        <v>0.0</v>
      </c>
      <c r="AF478">
        <v>0.0</v>
      </c>
      <c r="AG478">
        <v>0.0</v>
      </c>
      <c r="AH478">
        <v>0.0</v>
      </c>
      <c r="AI478">
        <v>0.0</v>
      </c>
      <c r="AJ478">
        <v>0.0</v>
      </c>
      <c r="AK478" t="s">
        <v>116</v>
      </c>
      <c r="AL478">
        <v>2.0</v>
      </c>
      <c r="AM478">
        <v>6.0</v>
      </c>
      <c r="AN478" s="14">
        <v>80.0</v>
      </c>
      <c r="AO478" s="14" t="s">
        <v>2530</v>
      </c>
      <c r="AP478" t="s">
        <v>101</v>
      </c>
      <c r="AQ478" s="14">
        <v>10.0</v>
      </c>
      <c r="AR478" s="14" t="s">
        <v>2531</v>
      </c>
      <c r="AS478" s="14" t="s">
        <v>2532</v>
      </c>
      <c r="AU478" s="14">
        <v>0.0</v>
      </c>
    </row>
    <row r="479">
      <c r="A479" s="14">
        <v>525.0</v>
      </c>
      <c r="B479">
        <v>1.0</v>
      </c>
      <c r="C479">
        <v>0.0</v>
      </c>
      <c r="D479">
        <v>0.0</v>
      </c>
      <c r="E479">
        <v>0.0</v>
      </c>
      <c r="F479">
        <v>1.0</v>
      </c>
      <c r="G479">
        <v>0.0</v>
      </c>
      <c r="H479" s="14">
        <v>29448.0</v>
      </c>
      <c r="I479" s="14">
        <v>38.0</v>
      </c>
      <c r="J479" s="14">
        <v>7.0</v>
      </c>
      <c r="K479" s="14">
        <v>45.0</v>
      </c>
      <c r="L479" s="14">
        <v>5.0</v>
      </c>
      <c r="M479" s="14">
        <v>6.0</v>
      </c>
      <c r="N479" s="14" t="s">
        <v>437</v>
      </c>
      <c r="O479" s="14">
        <v>0.0</v>
      </c>
      <c r="P479" s="14" t="s">
        <v>71</v>
      </c>
      <c r="R479" t="s">
        <v>71</v>
      </c>
      <c r="S479" t="s">
        <v>135</v>
      </c>
      <c r="T479" s="14">
        <v>1.0</v>
      </c>
      <c r="U479" t="s">
        <v>11</v>
      </c>
      <c r="V479" t="s">
        <v>111</v>
      </c>
      <c r="W479" t="s">
        <v>76</v>
      </c>
      <c r="X479" s="14">
        <v>8.0</v>
      </c>
      <c r="Y479" s="14" t="s">
        <v>2533</v>
      </c>
      <c r="Z479" s="14" t="s">
        <v>114</v>
      </c>
      <c r="AA479">
        <v>0.0</v>
      </c>
      <c r="AB479">
        <v>0.0</v>
      </c>
      <c r="AC479">
        <v>0.0</v>
      </c>
      <c r="AD479">
        <v>0.0</v>
      </c>
      <c r="AE479">
        <v>0.0</v>
      </c>
      <c r="AF479">
        <v>1.0</v>
      </c>
      <c r="AG479">
        <v>0.0</v>
      </c>
      <c r="AH479">
        <v>0.0</v>
      </c>
      <c r="AI479">
        <v>0.0</v>
      </c>
      <c r="AJ479">
        <v>0.0</v>
      </c>
      <c r="AK479" t="s">
        <v>97</v>
      </c>
      <c r="AL479">
        <v>6.0</v>
      </c>
      <c r="AM479">
        <v>2.0</v>
      </c>
      <c r="AN479" s="14">
        <v>80.0</v>
      </c>
      <c r="AO479" s="14" t="s">
        <v>2534</v>
      </c>
      <c r="AP479" t="s">
        <v>478</v>
      </c>
      <c r="AQ479" s="14">
        <v>10.0</v>
      </c>
      <c r="AR479" s="14" t="s">
        <v>2535</v>
      </c>
      <c r="AS479" s="14" t="s">
        <v>2536</v>
      </c>
      <c r="AU479" s="14">
        <v>1.0</v>
      </c>
    </row>
    <row r="480" hidden="1">
      <c r="A480" s="14">
        <v>526.0</v>
      </c>
      <c r="B480">
        <v>1.0</v>
      </c>
      <c r="C480">
        <v>0.0</v>
      </c>
      <c r="D480">
        <v>0.0</v>
      </c>
      <c r="E480">
        <v>0.0</v>
      </c>
      <c r="F480">
        <v>0.0</v>
      </c>
      <c r="G480">
        <v>0.0</v>
      </c>
      <c r="I480" s="14"/>
      <c r="J480" s="14">
        <v>7.0</v>
      </c>
      <c r="K480" s="14">
        <v>13.0</v>
      </c>
      <c r="L480" s="14">
        <v>10.0</v>
      </c>
      <c r="M480" s="14">
        <v>2.0</v>
      </c>
      <c r="N480" s="14" t="s">
        <v>327</v>
      </c>
      <c r="O480" s="14">
        <v>1.0</v>
      </c>
      <c r="T480" s="14">
        <v>1.0</v>
      </c>
      <c r="U480" t="s">
        <v>36</v>
      </c>
      <c r="V480" t="s">
        <v>111</v>
      </c>
      <c r="W480" t="s">
        <v>123</v>
      </c>
      <c r="X480" s="14">
        <v>2.0</v>
      </c>
      <c r="Y480" s="14" t="s">
        <v>2537</v>
      </c>
      <c r="Z480" s="14" t="s">
        <v>78</v>
      </c>
      <c r="AA480">
        <v>0.0</v>
      </c>
      <c r="AB480">
        <v>0.0</v>
      </c>
      <c r="AC480">
        <v>0.0</v>
      </c>
      <c r="AD480">
        <v>1.0</v>
      </c>
      <c r="AE480">
        <v>0.0</v>
      </c>
      <c r="AF480">
        <v>0.0</v>
      </c>
      <c r="AG480">
        <v>0.0</v>
      </c>
      <c r="AH480">
        <v>0.0</v>
      </c>
      <c r="AI480">
        <v>0.0</v>
      </c>
      <c r="AJ480">
        <v>0.0</v>
      </c>
      <c r="AK480" t="s">
        <v>116</v>
      </c>
      <c r="AL480">
        <v>10.0</v>
      </c>
      <c r="AM480">
        <v>15.0</v>
      </c>
      <c r="AN480" s="14">
        <v>35.0</v>
      </c>
      <c r="AO480" s="14" t="s">
        <v>2538</v>
      </c>
      <c r="AP480" t="s">
        <v>101</v>
      </c>
      <c r="AQ480" s="14">
        <v>10.0</v>
      </c>
      <c r="AR480" s="14" t="s">
        <v>2539</v>
      </c>
      <c r="AU480" s="14">
        <v>0.0</v>
      </c>
    </row>
    <row r="481">
      <c r="A481" s="14">
        <v>527.0</v>
      </c>
      <c r="B481">
        <v>1.0</v>
      </c>
      <c r="C481">
        <v>1.0</v>
      </c>
      <c r="D481">
        <v>0.0</v>
      </c>
      <c r="E481">
        <v>0.0</v>
      </c>
      <c r="F481">
        <v>1.0</v>
      </c>
      <c r="G481">
        <v>0.0</v>
      </c>
      <c r="H481" s="14">
        <v>28843.0</v>
      </c>
      <c r="I481" s="14">
        <v>39.0</v>
      </c>
      <c r="J481" s="14">
        <v>7.0</v>
      </c>
      <c r="K481" s="14">
        <v>0.0</v>
      </c>
      <c r="L481" s="14">
        <v>8.0</v>
      </c>
      <c r="M481" s="14">
        <v>2.0</v>
      </c>
      <c r="N481" s="14" t="s">
        <v>106</v>
      </c>
      <c r="O481" s="14">
        <v>1.0</v>
      </c>
      <c r="T481" s="14">
        <v>1.0</v>
      </c>
      <c r="U481" t="s">
        <v>206</v>
      </c>
      <c r="V481" t="s">
        <v>111</v>
      </c>
      <c r="W481" t="s">
        <v>228</v>
      </c>
      <c r="X481" s="14">
        <v>15.0</v>
      </c>
      <c r="Y481" s="14" t="s">
        <v>2540</v>
      </c>
      <c r="Z481" s="14" t="s">
        <v>464</v>
      </c>
      <c r="AA481">
        <v>0.0</v>
      </c>
      <c r="AB481">
        <v>0.0</v>
      </c>
      <c r="AC481">
        <v>0.0</v>
      </c>
      <c r="AD481">
        <v>1.0</v>
      </c>
      <c r="AE481">
        <v>0.0</v>
      </c>
      <c r="AF481">
        <v>1.0</v>
      </c>
      <c r="AG481">
        <v>0.0</v>
      </c>
      <c r="AH481">
        <v>0.0</v>
      </c>
      <c r="AI481">
        <v>0.0</v>
      </c>
      <c r="AJ481">
        <v>0.0</v>
      </c>
      <c r="AK481" t="s">
        <v>97</v>
      </c>
      <c r="AL481">
        <v>4.0</v>
      </c>
      <c r="AM481">
        <v>4.0</v>
      </c>
      <c r="AN481" s="14">
        <v>24.0</v>
      </c>
      <c r="AO481" s="14" t="s">
        <v>2541</v>
      </c>
      <c r="AP481" t="s">
        <v>101</v>
      </c>
      <c r="AQ481" s="14">
        <v>10.0</v>
      </c>
      <c r="AR481" s="14" t="s">
        <v>2542</v>
      </c>
      <c r="AS481" s="14" t="s">
        <v>2543</v>
      </c>
      <c r="AT481" s="14" t="s">
        <v>2544</v>
      </c>
      <c r="AU481" s="14">
        <v>1.0</v>
      </c>
    </row>
    <row r="482">
      <c r="A482" s="14">
        <v>528.0</v>
      </c>
      <c r="B482">
        <v>1.0</v>
      </c>
      <c r="C482">
        <v>0.0</v>
      </c>
      <c r="D482">
        <v>0.0</v>
      </c>
      <c r="E482">
        <v>0.0</v>
      </c>
      <c r="F482">
        <v>0.0</v>
      </c>
      <c r="G482">
        <v>0.0</v>
      </c>
      <c r="H482" s="14">
        <v>35090.0</v>
      </c>
      <c r="I482" s="14">
        <v>22.0</v>
      </c>
      <c r="J482" s="14">
        <v>7.0</v>
      </c>
      <c r="K482" s="14">
        <v>30.0</v>
      </c>
      <c r="L482" s="14">
        <v>9.0</v>
      </c>
      <c r="M482" s="14">
        <v>2.0</v>
      </c>
      <c r="N482" s="14" t="s">
        <v>405</v>
      </c>
      <c r="O482" s="14">
        <v>0.0</v>
      </c>
      <c r="P482" s="14" t="s">
        <v>205</v>
      </c>
      <c r="R482" t="s">
        <v>205</v>
      </c>
      <c r="S482" t="s">
        <v>135</v>
      </c>
      <c r="T482" s="14">
        <v>1.0</v>
      </c>
      <c r="U482" t="s">
        <v>315</v>
      </c>
      <c r="V482" t="s">
        <v>451</v>
      </c>
      <c r="W482" t="s">
        <v>123</v>
      </c>
      <c r="X482" s="14">
        <v>1.0</v>
      </c>
      <c r="Y482" s="14" t="s">
        <v>2545</v>
      </c>
      <c r="Z482" s="14" t="s">
        <v>236</v>
      </c>
      <c r="AA482">
        <v>0.0</v>
      </c>
      <c r="AB482">
        <v>0.0</v>
      </c>
      <c r="AC482">
        <v>0.0</v>
      </c>
      <c r="AD482">
        <v>0.0</v>
      </c>
      <c r="AE482">
        <v>0.0</v>
      </c>
      <c r="AF482">
        <v>1.0</v>
      </c>
      <c r="AG482">
        <v>0.0</v>
      </c>
      <c r="AH482">
        <v>1.0</v>
      </c>
      <c r="AI482">
        <v>0.0</v>
      </c>
      <c r="AJ482">
        <v>1.0</v>
      </c>
      <c r="AK482" t="s">
        <v>97</v>
      </c>
      <c r="AL482">
        <v>15.0</v>
      </c>
      <c r="AM482">
        <v>6.0</v>
      </c>
      <c r="AN482" s="14">
        <v>12.0</v>
      </c>
      <c r="AO482" s="14" t="s">
        <v>2547</v>
      </c>
      <c r="AP482" t="s">
        <v>101</v>
      </c>
      <c r="AQ482" s="14">
        <v>5.0</v>
      </c>
      <c r="AR482" s="14" t="s">
        <v>2548</v>
      </c>
      <c r="AS482" s="14" t="s">
        <v>2549</v>
      </c>
      <c r="AU482" s="14">
        <v>1.0</v>
      </c>
    </row>
    <row r="483">
      <c r="A483" s="14">
        <v>530.0</v>
      </c>
      <c r="B483">
        <v>0.0</v>
      </c>
      <c r="C483">
        <v>1.0</v>
      </c>
      <c r="D483">
        <v>0.0</v>
      </c>
      <c r="E483">
        <v>0.0</v>
      </c>
      <c r="F483">
        <v>1.0</v>
      </c>
      <c r="G483">
        <v>0.0</v>
      </c>
      <c r="H483" s="14">
        <v>35502.0</v>
      </c>
      <c r="I483" s="14">
        <v>21.0</v>
      </c>
      <c r="J483" s="14">
        <v>7.0</v>
      </c>
      <c r="K483" s="14">
        <v>0.0</v>
      </c>
      <c r="L483" s="14">
        <v>8.0</v>
      </c>
      <c r="M483" s="14">
        <v>25.0</v>
      </c>
      <c r="N483" s="14" t="s">
        <v>106</v>
      </c>
      <c r="O483" s="14">
        <v>1.0</v>
      </c>
      <c r="T483" s="14">
        <v>1.0</v>
      </c>
      <c r="U483" t="s">
        <v>145</v>
      </c>
      <c r="V483" t="s">
        <v>111</v>
      </c>
      <c r="W483" t="s">
        <v>123</v>
      </c>
      <c r="X483" s="14">
        <v>2.0</v>
      </c>
      <c r="Y483" s="14" t="s">
        <v>2553</v>
      </c>
      <c r="Z483" s="14" t="s">
        <v>236</v>
      </c>
      <c r="AA483">
        <v>0.0</v>
      </c>
      <c r="AB483">
        <v>0.0</v>
      </c>
      <c r="AC483">
        <v>0.0</v>
      </c>
      <c r="AD483">
        <v>0.0</v>
      </c>
      <c r="AE483">
        <v>0.0</v>
      </c>
      <c r="AF483">
        <v>0.0</v>
      </c>
      <c r="AG483">
        <v>0.0</v>
      </c>
      <c r="AH483">
        <v>0.0</v>
      </c>
      <c r="AI483">
        <v>0.0</v>
      </c>
      <c r="AJ483">
        <v>1.0</v>
      </c>
      <c r="AK483" t="s">
        <v>116</v>
      </c>
      <c r="AL483">
        <v>6.0</v>
      </c>
      <c r="AM483">
        <v>2.0</v>
      </c>
      <c r="AN483" s="14">
        <v>20.0</v>
      </c>
      <c r="AO483" s="14" t="s">
        <v>2554</v>
      </c>
      <c r="AP483" t="s">
        <v>84</v>
      </c>
      <c r="AQ483" s="14">
        <v>9.0</v>
      </c>
      <c r="AR483" s="14" t="s">
        <v>2555</v>
      </c>
      <c r="AS483" s="14" t="s">
        <v>2556</v>
      </c>
      <c r="AT483" s="14" t="s">
        <v>2557</v>
      </c>
      <c r="AU483" s="14">
        <v>1.0</v>
      </c>
    </row>
    <row r="484">
      <c r="A484" s="14">
        <v>531.0</v>
      </c>
      <c r="B484">
        <v>1.0</v>
      </c>
      <c r="C484">
        <v>1.0</v>
      </c>
      <c r="D484">
        <v>0.0</v>
      </c>
      <c r="E484">
        <v>0.0</v>
      </c>
      <c r="F484">
        <v>1.0</v>
      </c>
      <c r="G484">
        <v>0.0</v>
      </c>
      <c r="H484" s="14">
        <v>31751.0</v>
      </c>
      <c r="I484" s="14">
        <v>31.0</v>
      </c>
      <c r="J484" s="14">
        <v>7.0</v>
      </c>
      <c r="K484" s="14">
        <v>60.0</v>
      </c>
      <c r="L484" s="14">
        <v>6.0</v>
      </c>
      <c r="M484" s="14">
        <v>4.0</v>
      </c>
      <c r="N484" s="14" t="s">
        <v>128</v>
      </c>
      <c r="O484" s="14">
        <v>0.0</v>
      </c>
      <c r="P484" s="14" t="s">
        <v>129</v>
      </c>
      <c r="R484" t="s">
        <v>129</v>
      </c>
      <c r="S484" t="s">
        <v>135</v>
      </c>
      <c r="T484" s="14">
        <v>1.0</v>
      </c>
      <c r="U484" t="s">
        <v>577</v>
      </c>
      <c r="V484" t="s">
        <v>75</v>
      </c>
      <c r="W484" t="s">
        <v>112</v>
      </c>
      <c r="X484" s="14">
        <v>5.0</v>
      </c>
      <c r="Y484" s="14" t="s">
        <v>2558</v>
      </c>
      <c r="Z484" s="14" t="s">
        <v>114</v>
      </c>
      <c r="AA484">
        <v>0.0</v>
      </c>
      <c r="AB484">
        <v>0.0</v>
      </c>
      <c r="AC484">
        <v>1.0</v>
      </c>
      <c r="AD484">
        <v>0.0</v>
      </c>
      <c r="AE484">
        <v>0.0</v>
      </c>
      <c r="AF484">
        <v>0.0</v>
      </c>
      <c r="AG484">
        <v>0.0</v>
      </c>
      <c r="AH484">
        <v>0.0</v>
      </c>
      <c r="AI484">
        <v>0.0</v>
      </c>
      <c r="AJ484">
        <v>0.0</v>
      </c>
      <c r="AK484" t="s">
        <v>97</v>
      </c>
      <c r="AL484">
        <v>14.0</v>
      </c>
      <c r="AM484">
        <v>2.0</v>
      </c>
      <c r="AN484" s="14">
        <v>32.0</v>
      </c>
      <c r="AO484" s="14" t="s">
        <v>2559</v>
      </c>
      <c r="AP484" t="s">
        <v>101</v>
      </c>
      <c r="AQ484" s="14">
        <v>8.0</v>
      </c>
      <c r="AR484" s="14" t="s">
        <v>2560</v>
      </c>
      <c r="AS484" s="14" t="s">
        <v>2561</v>
      </c>
      <c r="AT484" s="14" t="s">
        <v>2562</v>
      </c>
      <c r="AU484" s="14">
        <v>1.0</v>
      </c>
    </row>
    <row r="485">
      <c r="A485" s="14">
        <v>532.0</v>
      </c>
      <c r="B485">
        <v>0.0</v>
      </c>
      <c r="C485">
        <v>1.0</v>
      </c>
      <c r="D485">
        <v>0.0</v>
      </c>
      <c r="E485">
        <v>0.0</v>
      </c>
      <c r="F485">
        <v>1.0</v>
      </c>
      <c r="G485">
        <v>0.0</v>
      </c>
      <c r="H485" s="14">
        <v>28108.0</v>
      </c>
      <c r="I485" s="14">
        <v>41.0</v>
      </c>
      <c r="J485" s="14">
        <v>7.0</v>
      </c>
      <c r="K485" s="14">
        <v>10.0</v>
      </c>
      <c r="L485" s="14">
        <v>6.0</v>
      </c>
      <c r="M485" s="14">
        <v>15.0</v>
      </c>
      <c r="N485" s="14" t="s">
        <v>327</v>
      </c>
      <c r="O485" s="14">
        <v>0.0</v>
      </c>
      <c r="P485" s="14" t="s">
        <v>129</v>
      </c>
      <c r="R485" t="s">
        <v>129</v>
      </c>
      <c r="S485" t="s">
        <v>130</v>
      </c>
      <c r="T485" s="14">
        <v>1.0</v>
      </c>
      <c r="U485" t="s">
        <v>524</v>
      </c>
      <c r="V485" t="s">
        <v>485</v>
      </c>
      <c r="W485" t="s">
        <v>123</v>
      </c>
      <c r="X485" s="14">
        <v>17.0</v>
      </c>
      <c r="Y485" s="14" t="s">
        <v>2563</v>
      </c>
      <c r="Z485" s="14" t="s">
        <v>114</v>
      </c>
      <c r="AA485">
        <v>0.0</v>
      </c>
      <c r="AB485">
        <v>0.0</v>
      </c>
      <c r="AC485">
        <v>0.0</v>
      </c>
      <c r="AD485">
        <v>0.0</v>
      </c>
      <c r="AE485">
        <v>1.0</v>
      </c>
      <c r="AF485">
        <v>0.0</v>
      </c>
      <c r="AG485">
        <v>0.0</v>
      </c>
      <c r="AH485">
        <v>0.0</v>
      </c>
      <c r="AI485">
        <v>0.0</v>
      </c>
      <c r="AJ485">
        <v>0.0</v>
      </c>
      <c r="AK485" t="s">
        <v>97</v>
      </c>
      <c r="AL485">
        <v>5.0</v>
      </c>
      <c r="AM485">
        <v>5.0</v>
      </c>
      <c r="AN485" s="14">
        <v>15.0</v>
      </c>
      <c r="AO485" s="14" t="s">
        <v>2564</v>
      </c>
      <c r="AP485" t="s">
        <v>2565</v>
      </c>
      <c r="AQ485" s="14">
        <v>7.0</v>
      </c>
      <c r="AR485" s="14" t="s">
        <v>2566</v>
      </c>
      <c r="AS485" s="14" t="s">
        <v>2567</v>
      </c>
      <c r="AT485" s="14" t="s">
        <v>2568</v>
      </c>
      <c r="AU485" s="14">
        <v>1.0</v>
      </c>
    </row>
    <row r="486">
      <c r="A486" s="14">
        <v>533.0</v>
      </c>
      <c r="B486">
        <v>0.0</v>
      </c>
      <c r="C486">
        <v>1.0</v>
      </c>
      <c r="D486">
        <v>0.0</v>
      </c>
      <c r="E486">
        <v>0.0</v>
      </c>
      <c r="F486">
        <v>1.0</v>
      </c>
      <c r="G486">
        <v>0.0</v>
      </c>
      <c r="H486" s="14">
        <v>25840.0</v>
      </c>
      <c r="I486" s="14">
        <v>47.0</v>
      </c>
      <c r="J486" s="14">
        <v>8.0</v>
      </c>
      <c r="K486" s="14">
        <v>120.0</v>
      </c>
      <c r="L486" s="14">
        <v>10.0</v>
      </c>
      <c r="M486" s="14">
        <v>0.0</v>
      </c>
      <c r="N486" s="14" t="s">
        <v>120</v>
      </c>
      <c r="O486" s="14">
        <v>0.0</v>
      </c>
      <c r="P486" s="14" t="s">
        <v>89</v>
      </c>
      <c r="R486" t="s">
        <v>89</v>
      </c>
      <c r="S486" t="s">
        <v>130</v>
      </c>
      <c r="T486" s="14">
        <v>1.0</v>
      </c>
      <c r="U486" t="s">
        <v>11</v>
      </c>
      <c r="V486" t="s">
        <v>75</v>
      </c>
      <c r="W486" t="s">
        <v>76</v>
      </c>
      <c r="X486" s="14">
        <v>8.0</v>
      </c>
      <c r="Y486" s="14" t="s">
        <v>2569</v>
      </c>
      <c r="Z486" s="14" t="s">
        <v>96</v>
      </c>
      <c r="AA486">
        <v>0.0</v>
      </c>
      <c r="AB486">
        <v>0.0</v>
      </c>
      <c r="AC486">
        <v>1.0</v>
      </c>
      <c r="AD486">
        <v>0.0</v>
      </c>
      <c r="AE486">
        <v>0.0</v>
      </c>
      <c r="AF486">
        <v>0.0</v>
      </c>
      <c r="AG486">
        <v>0.0</v>
      </c>
      <c r="AH486">
        <v>0.0</v>
      </c>
      <c r="AI486">
        <v>0.0</v>
      </c>
      <c r="AJ486">
        <v>0.0</v>
      </c>
      <c r="AK486" t="s">
        <v>116</v>
      </c>
      <c r="AL486">
        <v>5.0</v>
      </c>
      <c r="AM486">
        <v>5.0</v>
      </c>
      <c r="AN486" s="14">
        <v>40.0</v>
      </c>
      <c r="AO486" s="14" t="s">
        <v>2570</v>
      </c>
      <c r="AP486" t="s">
        <v>101</v>
      </c>
      <c r="AQ486" s="14">
        <v>10.0</v>
      </c>
      <c r="AR486" s="14" t="s">
        <v>2571</v>
      </c>
      <c r="AS486" s="14" t="s">
        <v>2572</v>
      </c>
      <c r="AU486" s="14">
        <v>1.0</v>
      </c>
    </row>
    <row r="487">
      <c r="A487" s="14">
        <v>534.0</v>
      </c>
      <c r="B487">
        <v>1.0</v>
      </c>
      <c r="C487">
        <v>0.0</v>
      </c>
      <c r="D487">
        <v>1.0</v>
      </c>
      <c r="E487">
        <v>0.0</v>
      </c>
      <c r="F487">
        <v>1.0</v>
      </c>
      <c r="G487">
        <v>0.0</v>
      </c>
      <c r="H487" s="14">
        <v>29476.0</v>
      </c>
      <c r="I487" s="14">
        <v>37.0</v>
      </c>
      <c r="J487" s="14">
        <v>7.0</v>
      </c>
      <c r="K487" s="14">
        <v>40.0</v>
      </c>
      <c r="L487" s="14">
        <v>12.0</v>
      </c>
      <c r="M487" s="14">
        <v>10.0</v>
      </c>
      <c r="N487" s="14" t="s">
        <v>192</v>
      </c>
      <c r="O487" s="14">
        <v>0.0</v>
      </c>
      <c r="P487" s="14" t="s">
        <v>71</v>
      </c>
      <c r="R487" t="s">
        <v>71</v>
      </c>
      <c r="S487" t="s">
        <v>130</v>
      </c>
      <c r="T487" s="14">
        <v>1.0</v>
      </c>
      <c r="U487" t="s">
        <v>515</v>
      </c>
      <c r="V487" t="s">
        <v>147</v>
      </c>
      <c r="W487" t="s">
        <v>76</v>
      </c>
      <c r="X487" s="14">
        <v>8.0</v>
      </c>
      <c r="Y487" s="14" t="s">
        <v>2573</v>
      </c>
      <c r="Z487" s="14" t="s">
        <v>96</v>
      </c>
      <c r="AA487">
        <v>0.0</v>
      </c>
      <c r="AB487">
        <v>0.0</v>
      </c>
      <c r="AC487">
        <v>0.0</v>
      </c>
      <c r="AD487">
        <v>1.0</v>
      </c>
      <c r="AE487">
        <v>0.0</v>
      </c>
      <c r="AF487">
        <v>0.0</v>
      </c>
      <c r="AG487">
        <v>0.0</v>
      </c>
      <c r="AH487">
        <v>0.0</v>
      </c>
      <c r="AI487">
        <v>0.0</v>
      </c>
      <c r="AJ487">
        <v>0.0</v>
      </c>
      <c r="AK487" t="s">
        <v>97</v>
      </c>
      <c r="AL487">
        <v>6.0</v>
      </c>
      <c r="AM487">
        <v>5.0</v>
      </c>
      <c r="AN487" s="14">
        <v>10.0</v>
      </c>
      <c r="AO487" s="14" t="s">
        <v>2574</v>
      </c>
      <c r="AP487" t="s">
        <v>101</v>
      </c>
      <c r="AQ487" s="14">
        <v>4.0</v>
      </c>
      <c r="AR487" s="14" t="s">
        <v>2575</v>
      </c>
      <c r="AS487" s="14" t="s">
        <v>2576</v>
      </c>
      <c r="AT487" s="14" t="s">
        <v>2577</v>
      </c>
      <c r="AU487" s="14">
        <v>0.0</v>
      </c>
    </row>
    <row r="488">
      <c r="A488" s="14">
        <v>536.0</v>
      </c>
      <c r="B488">
        <v>1.0</v>
      </c>
      <c r="C488">
        <v>1.0</v>
      </c>
      <c r="D488">
        <v>0.0</v>
      </c>
      <c r="E488">
        <v>0.0</v>
      </c>
      <c r="F488">
        <v>1.0</v>
      </c>
      <c r="G488">
        <v>0.0</v>
      </c>
      <c r="H488" s="14">
        <v>28333.0</v>
      </c>
      <c r="I488" s="14">
        <v>41.0</v>
      </c>
      <c r="J488" s="14">
        <v>6.0</v>
      </c>
      <c r="K488" s="14">
        <v>120.0</v>
      </c>
      <c r="L488" s="14">
        <v>9.0</v>
      </c>
      <c r="M488" s="14">
        <v>7.0</v>
      </c>
      <c r="N488" s="14" t="s">
        <v>167</v>
      </c>
      <c r="O488" s="14">
        <v>1.0</v>
      </c>
      <c r="T488" s="14">
        <v>1.0</v>
      </c>
      <c r="U488" t="s">
        <v>577</v>
      </c>
      <c r="V488" t="s">
        <v>207</v>
      </c>
      <c r="W488" t="s">
        <v>2346</v>
      </c>
      <c r="X488" s="14">
        <v>10.0</v>
      </c>
      <c r="Z488" s="14" t="s">
        <v>114</v>
      </c>
      <c r="AA488">
        <v>0.0</v>
      </c>
      <c r="AB488">
        <v>0.0</v>
      </c>
      <c r="AC488">
        <v>0.0</v>
      </c>
      <c r="AD488">
        <v>1.0</v>
      </c>
      <c r="AE488">
        <v>0.0</v>
      </c>
      <c r="AF488">
        <v>0.0</v>
      </c>
      <c r="AG488">
        <v>0.0</v>
      </c>
      <c r="AH488">
        <v>0.0</v>
      </c>
      <c r="AI488">
        <v>0.0</v>
      </c>
      <c r="AJ488">
        <v>0.0</v>
      </c>
      <c r="AK488" t="s">
        <v>97</v>
      </c>
      <c r="AL488">
        <v>6.0</v>
      </c>
      <c r="AM488">
        <v>5.0</v>
      </c>
      <c r="AN488" s="14">
        <v>15.0</v>
      </c>
      <c r="AO488" s="14" t="s">
        <v>2581</v>
      </c>
      <c r="AP488" t="s">
        <v>101</v>
      </c>
      <c r="AQ488" s="14">
        <v>9.0</v>
      </c>
      <c r="AR488" s="14" t="s">
        <v>2582</v>
      </c>
      <c r="AS488" s="14" t="s">
        <v>2583</v>
      </c>
      <c r="AT488" s="14" t="s">
        <v>2584</v>
      </c>
      <c r="AU488" s="14">
        <v>1.0</v>
      </c>
    </row>
    <row r="489">
      <c r="A489" s="14">
        <v>537.0</v>
      </c>
      <c r="B489">
        <v>1.0</v>
      </c>
      <c r="C489">
        <v>0.0</v>
      </c>
      <c r="D489">
        <v>0.0</v>
      </c>
      <c r="E489">
        <v>0.0</v>
      </c>
      <c r="F489">
        <v>0.0</v>
      </c>
      <c r="G489">
        <v>0.0</v>
      </c>
      <c r="H489" s="14">
        <v>29407.0</v>
      </c>
      <c r="I489" s="14">
        <v>38.0</v>
      </c>
      <c r="J489" s="14">
        <v>7.0</v>
      </c>
      <c r="K489" s="14">
        <v>60.0</v>
      </c>
      <c r="L489" s="14">
        <v>7.0</v>
      </c>
      <c r="M489" s="14">
        <v>0.0</v>
      </c>
      <c r="N489" s="14" t="s">
        <v>120</v>
      </c>
      <c r="O489" s="14">
        <v>1.0</v>
      </c>
      <c r="T489" s="14">
        <v>1.0</v>
      </c>
      <c r="U489" t="s">
        <v>213</v>
      </c>
      <c r="V489" t="s">
        <v>111</v>
      </c>
      <c r="W489" t="s">
        <v>322</v>
      </c>
      <c r="X489" s="14">
        <v>1.0</v>
      </c>
      <c r="Y489" s="14" t="s">
        <v>2585</v>
      </c>
      <c r="Z489" s="14" t="s">
        <v>96</v>
      </c>
      <c r="AA489">
        <v>0.0</v>
      </c>
      <c r="AB489">
        <v>0.0</v>
      </c>
      <c r="AC489">
        <v>1.0</v>
      </c>
      <c r="AD489">
        <v>0.0</v>
      </c>
      <c r="AE489">
        <v>0.0</v>
      </c>
      <c r="AF489">
        <v>0.0</v>
      </c>
      <c r="AG489">
        <v>0.0</v>
      </c>
      <c r="AH489">
        <v>0.0</v>
      </c>
      <c r="AI489">
        <v>0.0</v>
      </c>
      <c r="AJ489">
        <v>0.0</v>
      </c>
      <c r="AK489" t="s">
        <v>237</v>
      </c>
      <c r="AL489">
        <v>3.0</v>
      </c>
      <c r="AM489">
        <v>5.0</v>
      </c>
      <c r="AN489" s="14">
        <v>15.0</v>
      </c>
      <c r="AO489" s="14" t="s">
        <v>2326</v>
      </c>
      <c r="AP489" t="s">
        <v>84</v>
      </c>
      <c r="AQ489" s="14">
        <v>9.0</v>
      </c>
      <c r="AR489" s="14" t="s">
        <v>2586</v>
      </c>
      <c r="AS489" s="14" t="s">
        <v>2587</v>
      </c>
      <c r="AT489" s="14" t="s">
        <v>2588</v>
      </c>
      <c r="AU489" s="14">
        <v>1.0</v>
      </c>
    </row>
    <row r="490">
      <c r="A490" s="14">
        <v>538.0</v>
      </c>
      <c r="B490">
        <v>0.0</v>
      </c>
      <c r="C490">
        <v>1.0</v>
      </c>
      <c r="D490">
        <v>0.0</v>
      </c>
      <c r="E490">
        <v>1.0</v>
      </c>
      <c r="F490">
        <v>1.0</v>
      </c>
      <c r="G490">
        <v>0.0</v>
      </c>
      <c r="H490" s="14">
        <v>29622.0</v>
      </c>
      <c r="I490" s="14">
        <v>37.0</v>
      </c>
      <c r="J490" s="14">
        <v>7.0</v>
      </c>
      <c r="K490" s="14">
        <v>0.0</v>
      </c>
      <c r="L490" s="14">
        <v>10.0</v>
      </c>
      <c r="M490" s="14">
        <v>5.0</v>
      </c>
      <c r="N490" s="14" t="s">
        <v>70</v>
      </c>
      <c r="O490" s="14">
        <v>0.0</v>
      </c>
      <c r="P490" s="14" t="s">
        <v>89</v>
      </c>
      <c r="R490" t="s">
        <v>89</v>
      </c>
      <c r="S490" t="s">
        <v>72</v>
      </c>
      <c r="T490" s="14">
        <v>0.0</v>
      </c>
      <c r="Z490" s="14" t="s">
        <v>114</v>
      </c>
      <c r="AA490">
        <v>0.0</v>
      </c>
      <c r="AB490">
        <v>0.0</v>
      </c>
      <c r="AC490">
        <v>0.0</v>
      </c>
      <c r="AD490">
        <v>0.0</v>
      </c>
      <c r="AE490">
        <v>0.0</v>
      </c>
      <c r="AF490">
        <v>1.0</v>
      </c>
      <c r="AG490">
        <v>0.0</v>
      </c>
      <c r="AH490">
        <v>0.0</v>
      </c>
      <c r="AI490">
        <v>0.0</v>
      </c>
      <c r="AJ490">
        <v>0.0</v>
      </c>
      <c r="AK490" t="s">
        <v>97</v>
      </c>
      <c r="AL490">
        <v>6.0</v>
      </c>
      <c r="AM490">
        <v>6.0</v>
      </c>
      <c r="AN490" s="14">
        <v>15.0</v>
      </c>
      <c r="AO490" s="14" t="s">
        <v>2589</v>
      </c>
      <c r="AP490" t="s">
        <v>2590</v>
      </c>
      <c r="AQ490" s="14">
        <v>10.0</v>
      </c>
      <c r="AR490" s="14" t="s">
        <v>2591</v>
      </c>
      <c r="AS490" s="14" t="s">
        <v>1692</v>
      </c>
      <c r="AU490" s="14">
        <v>0.0</v>
      </c>
    </row>
    <row r="491">
      <c r="A491" s="14">
        <v>539.0</v>
      </c>
      <c r="B491">
        <v>1.0</v>
      </c>
      <c r="C491">
        <v>0.0</v>
      </c>
      <c r="D491">
        <v>0.0</v>
      </c>
      <c r="E491">
        <v>0.0</v>
      </c>
      <c r="F491">
        <v>0.0</v>
      </c>
      <c r="G491">
        <v>0.0</v>
      </c>
      <c r="H491" s="14">
        <v>34278.0</v>
      </c>
      <c r="I491" s="14">
        <v>24.0</v>
      </c>
      <c r="J491" s="14">
        <v>8.0</v>
      </c>
      <c r="K491" s="14">
        <v>0.0</v>
      </c>
      <c r="L491" s="14">
        <v>15.0</v>
      </c>
      <c r="M491" s="14">
        <v>100.0</v>
      </c>
      <c r="N491" s="14" t="s">
        <v>128</v>
      </c>
      <c r="O491" s="14">
        <v>1.0</v>
      </c>
      <c r="T491" s="14">
        <v>1.0</v>
      </c>
      <c r="U491" t="s">
        <v>631</v>
      </c>
      <c r="V491" t="s">
        <v>111</v>
      </c>
      <c r="W491" t="s">
        <v>76</v>
      </c>
      <c r="X491" s="14">
        <v>1.0</v>
      </c>
      <c r="Y491" s="14" t="s">
        <v>77</v>
      </c>
      <c r="Z491" s="14" t="s">
        <v>78</v>
      </c>
      <c r="AA491">
        <v>1.0</v>
      </c>
      <c r="AB491">
        <v>0.0</v>
      </c>
      <c r="AC491">
        <v>1.0</v>
      </c>
      <c r="AD491">
        <v>1.0</v>
      </c>
      <c r="AE491">
        <v>1.0</v>
      </c>
      <c r="AF491">
        <v>1.0</v>
      </c>
      <c r="AG491">
        <v>0.0</v>
      </c>
      <c r="AH491">
        <v>1.0</v>
      </c>
      <c r="AI491">
        <v>0.0</v>
      </c>
      <c r="AJ491">
        <v>0.0</v>
      </c>
      <c r="AK491" t="s">
        <v>79</v>
      </c>
      <c r="AL491">
        <v>25.0</v>
      </c>
      <c r="AM491">
        <v>10.0</v>
      </c>
      <c r="AN491" s="14">
        <v>4.0</v>
      </c>
      <c r="AO491" s="14" t="s">
        <v>229</v>
      </c>
      <c r="AP491" t="s">
        <v>101</v>
      </c>
      <c r="AQ491" s="14">
        <v>10.0</v>
      </c>
      <c r="AR491" s="14" t="s">
        <v>2592</v>
      </c>
      <c r="AS491" s="14" t="s">
        <v>2593</v>
      </c>
      <c r="AT491" s="14" t="s">
        <v>2594</v>
      </c>
      <c r="AU491" s="14">
        <v>1.0</v>
      </c>
    </row>
    <row r="492">
      <c r="A492" s="14">
        <v>540.0</v>
      </c>
      <c r="B492">
        <v>1.0</v>
      </c>
      <c r="C492">
        <v>0.0</v>
      </c>
      <c r="D492">
        <v>0.0</v>
      </c>
      <c r="E492">
        <v>0.0</v>
      </c>
      <c r="F492">
        <v>0.0</v>
      </c>
      <c r="G492">
        <v>0.0</v>
      </c>
      <c r="H492" s="14">
        <v>30548.0</v>
      </c>
      <c r="I492" s="14">
        <v>35.0</v>
      </c>
      <c r="J492" s="14">
        <v>7.0</v>
      </c>
      <c r="K492" s="14">
        <v>0.0</v>
      </c>
      <c r="L492" s="14">
        <v>10.0</v>
      </c>
      <c r="M492" s="14">
        <v>1.0</v>
      </c>
      <c r="N492" s="14" t="s">
        <v>437</v>
      </c>
      <c r="O492" s="14">
        <v>1.0</v>
      </c>
      <c r="T492" s="14">
        <v>1.0</v>
      </c>
      <c r="U492" t="s">
        <v>110</v>
      </c>
      <c r="V492" t="s">
        <v>2595</v>
      </c>
      <c r="W492" t="s">
        <v>112</v>
      </c>
      <c r="X492" s="14">
        <v>5.0</v>
      </c>
      <c r="Y492" s="14" t="s">
        <v>631</v>
      </c>
      <c r="Z492" s="14" t="s">
        <v>114</v>
      </c>
      <c r="AA492">
        <v>0.0</v>
      </c>
      <c r="AB492">
        <v>0.0</v>
      </c>
      <c r="AC492">
        <v>0.0</v>
      </c>
      <c r="AD492">
        <v>0.0</v>
      </c>
      <c r="AE492">
        <v>1.0</v>
      </c>
      <c r="AF492">
        <v>0.0</v>
      </c>
      <c r="AG492">
        <v>0.0</v>
      </c>
      <c r="AH492">
        <v>0.0</v>
      </c>
      <c r="AI492">
        <v>0.0</v>
      </c>
      <c r="AJ492">
        <v>0.0</v>
      </c>
      <c r="AK492" t="s">
        <v>116</v>
      </c>
      <c r="AL492">
        <v>4.0</v>
      </c>
      <c r="AM492">
        <v>10.0</v>
      </c>
      <c r="AN492" s="14">
        <v>18.0</v>
      </c>
      <c r="AO492" s="14" t="s">
        <v>2596</v>
      </c>
      <c r="AP492" t="s">
        <v>292</v>
      </c>
      <c r="AQ492" s="14">
        <v>10.0</v>
      </c>
      <c r="AR492" s="14" t="s">
        <v>2597</v>
      </c>
      <c r="AS492" s="14" t="s">
        <v>2598</v>
      </c>
      <c r="AT492" s="14" t="s">
        <v>2599</v>
      </c>
      <c r="AU492" s="14">
        <v>1.0</v>
      </c>
    </row>
    <row r="493">
      <c r="A493" s="14">
        <v>541.0</v>
      </c>
      <c r="B493">
        <v>1.0</v>
      </c>
      <c r="C493">
        <v>0.0</v>
      </c>
      <c r="D493">
        <v>0.0</v>
      </c>
      <c r="E493">
        <v>0.0</v>
      </c>
      <c r="F493">
        <v>0.0</v>
      </c>
      <c r="G493">
        <v>0.0</v>
      </c>
      <c r="H493" s="14">
        <v>33569.0</v>
      </c>
      <c r="I493" s="14">
        <v>26.0</v>
      </c>
      <c r="J493" s="14">
        <v>8.0</v>
      </c>
      <c r="K493" s="14">
        <v>15.0</v>
      </c>
      <c r="L493" s="14">
        <v>6.0</v>
      </c>
      <c r="M493" s="14">
        <v>10.0</v>
      </c>
      <c r="N493" s="14" t="s">
        <v>134</v>
      </c>
      <c r="O493" s="14">
        <v>0.0</v>
      </c>
      <c r="P493" s="14" t="s">
        <v>108</v>
      </c>
      <c r="R493" t="s">
        <v>108</v>
      </c>
      <c r="S493" t="s">
        <v>135</v>
      </c>
      <c r="T493" s="14">
        <v>1.0</v>
      </c>
      <c r="U493" t="s">
        <v>224</v>
      </c>
      <c r="V493" t="s">
        <v>111</v>
      </c>
      <c r="W493" t="s">
        <v>333</v>
      </c>
      <c r="X493" s="14">
        <v>1.0</v>
      </c>
      <c r="Y493" s="14" t="s">
        <v>2600</v>
      </c>
      <c r="Z493" s="14" t="s">
        <v>78</v>
      </c>
      <c r="AA493">
        <v>0.0</v>
      </c>
      <c r="AB493">
        <v>0.0</v>
      </c>
      <c r="AC493">
        <v>0.0</v>
      </c>
      <c r="AD493">
        <v>1.0</v>
      </c>
      <c r="AE493">
        <v>0.0</v>
      </c>
      <c r="AF493">
        <v>1.0</v>
      </c>
      <c r="AG493">
        <v>1.0</v>
      </c>
      <c r="AH493">
        <v>0.0</v>
      </c>
      <c r="AI493">
        <v>0.0</v>
      </c>
      <c r="AJ493">
        <v>0.0</v>
      </c>
      <c r="AK493" t="s">
        <v>79</v>
      </c>
      <c r="AL493">
        <v>6.0</v>
      </c>
      <c r="AM493">
        <v>20.0</v>
      </c>
      <c r="AN493" s="14">
        <v>15.0</v>
      </c>
      <c r="AO493" s="14" t="s">
        <v>2601</v>
      </c>
      <c r="AP493" t="s">
        <v>84</v>
      </c>
      <c r="AQ493" s="14">
        <v>10.0</v>
      </c>
      <c r="AR493" s="14" t="s">
        <v>2602</v>
      </c>
      <c r="AS493" s="14" t="s">
        <v>2603</v>
      </c>
      <c r="AT493" s="14" t="s">
        <v>642</v>
      </c>
      <c r="AU493" s="14">
        <v>1.0</v>
      </c>
    </row>
    <row r="494">
      <c r="A494" s="14">
        <v>542.0</v>
      </c>
      <c r="B494">
        <v>0.0</v>
      </c>
      <c r="C494">
        <v>1.0</v>
      </c>
      <c r="D494">
        <v>0.0</v>
      </c>
      <c r="E494">
        <v>0.0</v>
      </c>
      <c r="F494">
        <v>0.0</v>
      </c>
      <c r="G494">
        <v>0.0</v>
      </c>
      <c r="H494" s="14">
        <v>32046.0</v>
      </c>
      <c r="I494" s="14">
        <v>30.0</v>
      </c>
      <c r="J494" s="14">
        <v>7.0</v>
      </c>
      <c r="K494" s="14">
        <v>10.0</v>
      </c>
      <c r="L494" s="14">
        <v>8.0</v>
      </c>
      <c r="M494" s="14">
        <v>24.0</v>
      </c>
      <c r="N494" s="14" t="s">
        <v>87</v>
      </c>
      <c r="O494" s="14">
        <v>1.0</v>
      </c>
      <c r="T494" s="14">
        <v>1.0</v>
      </c>
      <c r="U494" t="s">
        <v>11</v>
      </c>
      <c r="V494" t="s">
        <v>111</v>
      </c>
      <c r="W494" t="s">
        <v>2604</v>
      </c>
      <c r="X494" s="14">
        <v>5.0</v>
      </c>
      <c r="Y494" s="14" t="s">
        <v>2605</v>
      </c>
      <c r="Z494" s="14" t="s">
        <v>78</v>
      </c>
      <c r="AA494">
        <v>0.0</v>
      </c>
      <c r="AB494">
        <v>0.0</v>
      </c>
      <c r="AC494">
        <v>0.0</v>
      </c>
      <c r="AD494">
        <v>0.0</v>
      </c>
      <c r="AE494">
        <v>0.0</v>
      </c>
      <c r="AF494">
        <v>1.0</v>
      </c>
      <c r="AG494">
        <v>0.0</v>
      </c>
      <c r="AH494">
        <v>0.0</v>
      </c>
      <c r="AI494">
        <v>0.0</v>
      </c>
      <c r="AJ494">
        <v>0.0</v>
      </c>
      <c r="AK494" t="s">
        <v>97</v>
      </c>
      <c r="AL494">
        <v>1.0</v>
      </c>
      <c r="AM494">
        <v>1.0</v>
      </c>
      <c r="AN494" s="14">
        <v>10.0</v>
      </c>
      <c r="AO494" s="14" t="s">
        <v>2606</v>
      </c>
      <c r="AP494" t="s">
        <v>101</v>
      </c>
      <c r="AQ494" s="14">
        <v>8.0</v>
      </c>
      <c r="AR494" s="14" t="s">
        <v>2607</v>
      </c>
      <c r="AS494" s="14" t="s">
        <v>2608</v>
      </c>
      <c r="AT494" s="14" t="s">
        <v>2609</v>
      </c>
      <c r="AU494" s="14">
        <v>1.0</v>
      </c>
    </row>
    <row r="495">
      <c r="A495" s="14">
        <v>543.0</v>
      </c>
      <c r="B495">
        <v>1.0</v>
      </c>
      <c r="C495">
        <v>0.0</v>
      </c>
      <c r="D495">
        <v>0.0</v>
      </c>
      <c r="E495">
        <v>0.0</v>
      </c>
      <c r="F495">
        <v>1.0</v>
      </c>
      <c r="G495">
        <v>0.0</v>
      </c>
      <c r="H495" s="14">
        <v>31463.0</v>
      </c>
      <c r="I495" s="14">
        <v>32.0</v>
      </c>
      <c r="J495" s="14">
        <v>7.0</v>
      </c>
      <c r="K495" s="14">
        <v>0.0</v>
      </c>
      <c r="L495" s="14">
        <v>8.0</v>
      </c>
      <c r="M495" s="14">
        <v>1.0</v>
      </c>
      <c r="N495" s="14" t="s">
        <v>128</v>
      </c>
      <c r="O495" s="14">
        <v>1.0</v>
      </c>
      <c r="T495" s="14">
        <v>1.0</v>
      </c>
      <c r="U495" t="s">
        <v>515</v>
      </c>
      <c r="V495" t="s">
        <v>147</v>
      </c>
      <c r="W495" t="s">
        <v>1010</v>
      </c>
      <c r="X495" s="14">
        <v>5.0</v>
      </c>
      <c r="Z495" s="14" t="s">
        <v>114</v>
      </c>
      <c r="AA495">
        <v>0.0</v>
      </c>
      <c r="AB495">
        <v>0.0</v>
      </c>
      <c r="AC495">
        <v>0.0</v>
      </c>
      <c r="AD495">
        <v>1.0</v>
      </c>
      <c r="AE495">
        <v>0.0</v>
      </c>
      <c r="AF495">
        <v>1.0</v>
      </c>
      <c r="AG495">
        <v>0.0</v>
      </c>
      <c r="AH495">
        <v>0.0</v>
      </c>
      <c r="AI495">
        <v>0.0</v>
      </c>
      <c r="AJ495">
        <v>0.0</v>
      </c>
      <c r="AK495" t="s">
        <v>97</v>
      </c>
      <c r="AL495">
        <v>2.0</v>
      </c>
      <c r="AM495">
        <v>3.0</v>
      </c>
      <c r="AN495" s="14">
        <v>10.0</v>
      </c>
      <c r="AO495" s="14" t="s">
        <v>2610</v>
      </c>
      <c r="AP495" t="s">
        <v>101</v>
      </c>
      <c r="AQ495" s="14">
        <v>9.0</v>
      </c>
      <c r="AR495" s="14" t="s">
        <v>2611</v>
      </c>
      <c r="AS495" s="14" t="s">
        <v>2612</v>
      </c>
      <c r="AT495" s="14" t="s">
        <v>2613</v>
      </c>
      <c r="AU495" s="14">
        <v>0.0</v>
      </c>
    </row>
    <row r="496">
      <c r="A496" s="14">
        <v>544.0</v>
      </c>
      <c r="B496">
        <v>0.0</v>
      </c>
      <c r="C496">
        <v>1.0</v>
      </c>
      <c r="D496">
        <v>0.0</v>
      </c>
      <c r="E496">
        <v>1.0</v>
      </c>
      <c r="F496">
        <v>1.0</v>
      </c>
      <c r="G496">
        <v>0.0</v>
      </c>
      <c r="H496" s="14">
        <v>32088.0</v>
      </c>
      <c r="I496" s="14">
        <v>30.0</v>
      </c>
      <c r="J496" s="14">
        <v>7.0</v>
      </c>
      <c r="K496" s="14">
        <v>45.0</v>
      </c>
      <c r="L496" s="14">
        <v>7.0</v>
      </c>
      <c r="M496" s="14">
        <v>6.0</v>
      </c>
      <c r="N496" s="14" t="s">
        <v>106</v>
      </c>
      <c r="O496" s="14">
        <v>0.0</v>
      </c>
      <c r="P496" s="14" t="s">
        <v>129</v>
      </c>
      <c r="R496" t="s">
        <v>129</v>
      </c>
      <c r="S496" t="s">
        <v>130</v>
      </c>
      <c r="T496" s="14">
        <v>1.0</v>
      </c>
      <c r="U496" t="s">
        <v>315</v>
      </c>
      <c r="V496" t="s">
        <v>75</v>
      </c>
      <c r="W496" t="s">
        <v>2614</v>
      </c>
      <c r="X496" s="14">
        <v>8.0</v>
      </c>
      <c r="Y496" s="14" t="s">
        <v>2615</v>
      </c>
      <c r="Z496" s="14" t="s">
        <v>114</v>
      </c>
      <c r="AA496">
        <v>0.0</v>
      </c>
      <c r="AB496">
        <v>0.0</v>
      </c>
      <c r="AC496">
        <v>0.0</v>
      </c>
      <c r="AD496">
        <v>1.0</v>
      </c>
      <c r="AE496">
        <v>0.0</v>
      </c>
      <c r="AF496">
        <v>0.0</v>
      </c>
      <c r="AG496">
        <v>0.0</v>
      </c>
      <c r="AH496">
        <v>0.0</v>
      </c>
      <c r="AI496">
        <v>0.0</v>
      </c>
      <c r="AJ496">
        <v>0.0</v>
      </c>
      <c r="AK496" t="s">
        <v>97</v>
      </c>
      <c r="AL496">
        <v>3.0</v>
      </c>
      <c r="AM496">
        <v>2.0</v>
      </c>
      <c r="AN496" s="14">
        <v>40.0</v>
      </c>
      <c r="AO496" s="14" t="s">
        <v>2616</v>
      </c>
      <c r="AP496" t="s">
        <v>101</v>
      </c>
      <c r="AQ496" s="14">
        <v>10.0</v>
      </c>
      <c r="AR496" s="14" t="s">
        <v>2617</v>
      </c>
      <c r="AU496" s="14">
        <v>0.0</v>
      </c>
    </row>
    <row r="497">
      <c r="A497" s="14">
        <v>545.0</v>
      </c>
      <c r="B497">
        <v>1.0</v>
      </c>
      <c r="C497">
        <v>0.0</v>
      </c>
      <c r="D497">
        <v>0.0</v>
      </c>
      <c r="E497">
        <v>0.0</v>
      </c>
      <c r="F497">
        <v>0.0</v>
      </c>
      <c r="G497">
        <v>0.0</v>
      </c>
      <c r="H497" s="14">
        <v>22447.0</v>
      </c>
      <c r="I497" s="14">
        <v>57.0</v>
      </c>
      <c r="J497" s="14">
        <v>8.0</v>
      </c>
      <c r="K497" s="14">
        <v>120.0</v>
      </c>
      <c r="L497" s="14">
        <v>2.0</v>
      </c>
      <c r="M497" s="14">
        <v>25.0</v>
      </c>
      <c r="N497" s="14" t="s">
        <v>405</v>
      </c>
      <c r="O497" s="14">
        <v>1.0</v>
      </c>
      <c r="T497" s="14">
        <v>1.0</v>
      </c>
      <c r="U497" t="s">
        <v>315</v>
      </c>
      <c r="V497" t="s">
        <v>75</v>
      </c>
      <c r="W497" t="s">
        <v>457</v>
      </c>
      <c r="X497" s="14">
        <v>25.0</v>
      </c>
      <c r="Y497" s="14" t="s">
        <v>2618</v>
      </c>
      <c r="Z497" s="14" t="s">
        <v>114</v>
      </c>
      <c r="AA497">
        <v>1.0</v>
      </c>
      <c r="AB497">
        <v>0.0</v>
      </c>
      <c r="AC497">
        <v>1.0</v>
      </c>
      <c r="AD497">
        <v>0.0</v>
      </c>
      <c r="AE497">
        <v>0.0</v>
      </c>
      <c r="AF497">
        <v>0.0</v>
      </c>
      <c r="AG497">
        <v>0.0</v>
      </c>
      <c r="AH497">
        <v>1.0</v>
      </c>
      <c r="AI497">
        <v>0.0</v>
      </c>
      <c r="AJ497">
        <v>0.0</v>
      </c>
      <c r="AK497" t="s">
        <v>116</v>
      </c>
      <c r="AL497">
        <v>20.0</v>
      </c>
      <c r="AM497">
        <v>5.0</v>
      </c>
      <c r="AN497" s="14">
        <v>15.0</v>
      </c>
      <c r="AO497" s="14" t="s">
        <v>2619</v>
      </c>
      <c r="AP497" t="s">
        <v>2620</v>
      </c>
      <c r="AQ497" s="14">
        <v>10.0</v>
      </c>
      <c r="AR497" s="14" t="s">
        <v>102</v>
      </c>
      <c r="AS497" s="14" t="s">
        <v>2621</v>
      </c>
      <c r="AT497" s="14" t="s">
        <v>154</v>
      </c>
      <c r="AU497" s="14">
        <v>1.0</v>
      </c>
    </row>
    <row r="498">
      <c r="A498" s="14">
        <v>547.0</v>
      </c>
      <c r="B498">
        <v>1.0</v>
      </c>
      <c r="C498">
        <v>0.0</v>
      </c>
      <c r="D498">
        <v>1.0</v>
      </c>
      <c r="E498">
        <v>0.0</v>
      </c>
      <c r="F498">
        <v>0.0</v>
      </c>
      <c r="G498">
        <v>1.0</v>
      </c>
      <c r="H498" s="14">
        <v>33012.0</v>
      </c>
      <c r="I498" s="14">
        <v>28.0</v>
      </c>
      <c r="J498" s="14">
        <v>6.0</v>
      </c>
      <c r="K498" s="14">
        <v>0.0</v>
      </c>
      <c r="L498" s="14">
        <v>10.0</v>
      </c>
      <c r="M498" s="14">
        <v>300.0</v>
      </c>
      <c r="N498" s="14" t="s">
        <v>120</v>
      </c>
      <c r="O498" s="14">
        <v>1.0</v>
      </c>
      <c r="T498" s="14">
        <v>1.0</v>
      </c>
      <c r="U498" t="s">
        <v>315</v>
      </c>
      <c r="V498" t="s">
        <v>1522</v>
      </c>
      <c r="W498" t="s">
        <v>374</v>
      </c>
      <c r="X498" s="14">
        <v>1.0</v>
      </c>
      <c r="Y498" s="14" t="s">
        <v>2627</v>
      </c>
      <c r="Z498" s="14" t="s">
        <v>114</v>
      </c>
      <c r="AA498">
        <v>0.0</v>
      </c>
      <c r="AB498">
        <v>0.0</v>
      </c>
      <c r="AC498">
        <v>1.0</v>
      </c>
      <c r="AD498">
        <v>1.0</v>
      </c>
      <c r="AE498">
        <v>0.0</v>
      </c>
      <c r="AF498">
        <v>0.0</v>
      </c>
      <c r="AG498">
        <v>0.0</v>
      </c>
      <c r="AH498">
        <v>0.0</v>
      </c>
      <c r="AI498">
        <v>0.0</v>
      </c>
      <c r="AJ498">
        <v>0.0</v>
      </c>
      <c r="AK498" t="s">
        <v>97</v>
      </c>
      <c r="AL498">
        <v>12.0</v>
      </c>
      <c r="AM498">
        <v>10.0</v>
      </c>
      <c r="AN498" s="14">
        <v>3.0</v>
      </c>
      <c r="AO498" s="14" t="s">
        <v>2628</v>
      </c>
      <c r="AP498" t="s">
        <v>101</v>
      </c>
      <c r="AQ498" s="14">
        <v>10.0</v>
      </c>
      <c r="AR498" s="14" t="s">
        <v>2629</v>
      </c>
      <c r="AS498" s="14" t="s">
        <v>2630</v>
      </c>
      <c r="AT498" s="14" t="s">
        <v>2631</v>
      </c>
      <c r="AU498" s="14">
        <v>1.0</v>
      </c>
    </row>
    <row r="499">
      <c r="A499" s="14">
        <v>549.0</v>
      </c>
      <c r="B499">
        <v>0.0</v>
      </c>
      <c r="C499">
        <v>1.0</v>
      </c>
      <c r="D499">
        <v>0.0</v>
      </c>
      <c r="E499">
        <v>0.0</v>
      </c>
      <c r="F499">
        <v>0.0</v>
      </c>
      <c r="G499">
        <v>0.0</v>
      </c>
      <c r="H499" s="14">
        <v>33183.0</v>
      </c>
      <c r="I499" s="14">
        <v>27.0</v>
      </c>
      <c r="J499" s="14">
        <v>6.0</v>
      </c>
      <c r="K499" s="14">
        <v>10.0</v>
      </c>
      <c r="L499" s="14">
        <v>6.0</v>
      </c>
      <c r="M499" s="14">
        <v>4.0</v>
      </c>
      <c r="N499" s="14" t="s">
        <v>134</v>
      </c>
      <c r="O499" s="14">
        <v>1.0</v>
      </c>
      <c r="T499" s="14">
        <v>1.0</v>
      </c>
      <c r="U499" t="s">
        <v>315</v>
      </c>
      <c r="V499" t="s">
        <v>122</v>
      </c>
      <c r="W499" t="s">
        <v>123</v>
      </c>
      <c r="X499" s="14">
        <v>10.0</v>
      </c>
      <c r="Y499" s="14" t="s">
        <v>2636</v>
      </c>
      <c r="Z499" s="14" t="s">
        <v>78</v>
      </c>
      <c r="AA499">
        <v>0.0</v>
      </c>
      <c r="AB499">
        <v>0.0</v>
      </c>
      <c r="AC499">
        <v>0.0</v>
      </c>
      <c r="AD499">
        <v>0.0</v>
      </c>
      <c r="AE499">
        <v>0.0</v>
      </c>
      <c r="AF499">
        <v>1.0</v>
      </c>
      <c r="AG499">
        <v>0.0</v>
      </c>
      <c r="AH499">
        <v>0.0</v>
      </c>
      <c r="AI499">
        <v>0.0</v>
      </c>
      <c r="AJ499">
        <v>0.0</v>
      </c>
      <c r="AK499" t="s">
        <v>116</v>
      </c>
      <c r="AL499">
        <v>2.0</v>
      </c>
      <c r="AM499">
        <v>3.0</v>
      </c>
      <c r="AN499" s="14">
        <v>4.0</v>
      </c>
      <c r="AO499" s="14" t="s">
        <v>2637</v>
      </c>
      <c r="AP499" t="s">
        <v>101</v>
      </c>
      <c r="AQ499" s="14">
        <v>9.0</v>
      </c>
      <c r="AR499" s="14" t="s">
        <v>2638</v>
      </c>
      <c r="AS499" s="14" t="s">
        <v>2639</v>
      </c>
      <c r="AT499" s="14" t="s">
        <v>154</v>
      </c>
      <c r="AU499" s="14">
        <v>1.0</v>
      </c>
    </row>
    <row r="500">
      <c r="A500" s="14">
        <v>550.0</v>
      </c>
      <c r="B500">
        <v>0.0</v>
      </c>
      <c r="C500">
        <v>1.0</v>
      </c>
      <c r="D500">
        <v>0.0</v>
      </c>
      <c r="E500">
        <v>1.0</v>
      </c>
      <c r="F500">
        <v>0.0</v>
      </c>
      <c r="G500">
        <v>0.0</v>
      </c>
      <c r="H500" s="14">
        <v>30539.0</v>
      </c>
      <c r="I500" s="14">
        <v>35.0</v>
      </c>
      <c r="J500" s="14">
        <v>7.0</v>
      </c>
      <c r="K500" s="14">
        <v>30.0</v>
      </c>
      <c r="L500" s="14">
        <v>8.0</v>
      </c>
      <c r="M500" s="14">
        <v>4.0</v>
      </c>
      <c r="N500" s="14" t="s">
        <v>405</v>
      </c>
      <c r="O500" s="14">
        <v>0.0</v>
      </c>
      <c r="P500" s="14" t="s">
        <v>89</v>
      </c>
      <c r="R500" t="s">
        <v>89</v>
      </c>
      <c r="S500" t="s">
        <v>90</v>
      </c>
      <c r="T500" s="14">
        <v>1.0</v>
      </c>
      <c r="U500" t="s">
        <v>315</v>
      </c>
      <c r="V500" t="s">
        <v>111</v>
      </c>
      <c r="W500" t="s">
        <v>123</v>
      </c>
      <c r="X500" s="14">
        <v>7.0</v>
      </c>
      <c r="Y500" s="14" t="s">
        <v>301</v>
      </c>
      <c r="Z500" s="14" t="s">
        <v>114</v>
      </c>
      <c r="AA500">
        <v>0.0</v>
      </c>
      <c r="AB500">
        <v>0.0</v>
      </c>
      <c r="AC500">
        <v>0.0</v>
      </c>
      <c r="AD500">
        <v>1.0</v>
      </c>
      <c r="AE500">
        <v>0.0</v>
      </c>
      <c r="AF500">
        <v>1.0</v>
      </c>
      <c r="AG500">
        <v>0.0</v>
      </c>
      <c r="AH500">
        <v>0.0</v>
      </c>
      <c r="AI500">
        <v>0.0</v>
      </c>
      <c r="AJ500">
        <v>0.0</v>
      </c>
      <c r="AK500" t="s">
        <v>79</v>
      </c>
      <c r="AL500">
        <v>3.0</v>
      </c>
      <c r="AM500">
        <v>2.0</v>
      </c>
      <c r="AN500" s="14">
        <v>8.0</v>
      </c>
      <c r="AO500" s="14" t="s">
        <v>2640</v>
      </c>
      <c r="AP500" t="s">
        <v>2641</v>
      </c>
      <c r="AQ500" s="14">
        <v>9.0</v>
      </c>
      <c r="AR500" s="14" t="s">
        <v>2642</v>
      </c>
      <c r="AS500" s="14" t="s">
        <v>2643</v>
      </c>
      <c r="AU500" s="14">
        <v>0.0</v>
      </c>
    </row>
    <row r="501">
      <c r="A501" s="14">
        <v>552.0</v>
      </c>
      <c r="B501">
        <v>1.0</v>
      </c>
      <c r="C501">
        <v>0.0</v>
      </c>
      <c r="D501">
        <v>0.0</v>
      </c>
      <c r="E501">
        <v>0.0</v>
      </c>
      <c r="F501">
        <v>1.0</v>
      </c>
      <c r="G501">
        <v>0.0</v>
      </c>
      <c r="H501" s="14">
        <v>28956.0</v>
      </c>
      <c r="I501" s="14">
        <v>39.0</v>
      </c>
      <c r="J501" s="14">
        <v>6.0</v>
      </c>
      <c r="K501" s="14">
        <v>40.0</v>
      </c>
      <c r="L501" s="14">
        <v>12.0</v>
      </c>
      <c r="M501" s="14">
        <v>2.0</v>
      </c>
      <c r="N501" s="14" t="s">
        <v>167</v>
      </c>
      <c r="O501" s="14">
        <v>0.0</v>
      </c>
      <c r="P501" s="14" t="s">
        <v>129</v>
      </c>
      <c r="R501" t="s">
        <v>129</v>
      </c>
      <c r="S501" t="s">
        <v>130</v>
      </c>
      <c r="T501" s="14">
        <v>1.0</v>
      </c>
      <c r="U501" t="s">
        <v>315</v>
      </c>
      <c r="V501" t="s">
        <v>75</v>
      </c>
      <c r="W501" t="s">
        <v>123</v>
      </c>
      <c r="X501" s="14">
        <v>15.0</v>
      </c>
      <c r="Y501" s="14" t="s">
        <v>2648</v>
      </c>
      <c r="Z501" s="14" t="s">
        <v>96</v>
      </c>
      <c r="AA501">
        <v>0.0</v>
      </c>
      <c r="AB501">
        <v>0.0</v>
      </c>
      <c r="AC501">
        <v>1.0</v>
      </c>
      <c r="AD501">
        <v>0.0</v>
      </c>
      <c r="AE501">
        <v>0.0</v>
      </c>
      <c r="AF501">
        <v>0.0</v>
      </c>
      <c r="AG501">
        <v>0.0</v>
      </c>
      <c r="AH501">
        <v>0.0</v>
      </c>
      <c r="AI501">
        <v>0.0</v>
      </c>
      <c r="AJ501">
        <v>0.0</v>
      </c>
      <c r="AK501" t="s">
        <v>97</v>
      </c>
      <c r="AL501">
        <v>4.0</v>
      </c>
      <c r="AM501">
        <v>4.0</v>
      </c>
      <c r="AN501" s="14">
        <v>5.0</v>
      </c>
      <c r="AO501" s="14" t="s">
        <v>2649</v>
      </c>
      <c r="AP501" t="s">
        <v>101</v>
      </c>
      <c r="AQ501" s="14">
        <v>10.0</v>
      </c>
      <c r="AR501" s="14" t="s">
        <v>2650</v>
      </c>
      <c r="AS501" s="14" t="s">
        <v>2651</v>
      </c>
      <c r="AT501" s="14" t="s">
        <v>2652</v>
      </c>
      <c r="AU501" s="14">
        <v>0.0</v>
      </c>
    </row>
    <row r="502">
      <c r="A502" s="14">
        <v>553.0</v>
      </c>
      <c r="B502">
        <v>0.0</v>
      </c>
      <c r="C502">
        <v>1.0</v>
      </c>
      <c r="D502">
        <v>0.0</v>
      </c>
      <c r="E502">
        <v>1.0</v>
      </c>
      <c r="F502">
        <v>1.0</v>
      </c>
      <c r="G502">
        <v>0.0</v>
      </c>
      <c r="H502" s="14">
        <v>30258.0</v>
      </c>
      <c r="I502" s="14">
        <v>35.0</v>
      </c>
      <c r="J502" s="14">
        <v>6.0</v>
      </c>
      <c r="K502" s="14">
        <v>70.0</v>
      </c>
      <c r="L502" s="14">
        <v>10.0</v>
      </c>
      <c r="M502" s="14">
        <v>12.0</v>
      </c>
      <c r="N502" s="14" t="s">
        <v>167</v>
      </c>
      <c r="O502" s="14">
        <v>0.0</v>
      </c>
      <c r="P502" s="14" t="s">
        <v>129</v>
      </c>
      <c r="R502" t="s">
        <v>129</v>
      </c>
      <c r="S502" t="s">
        <v>135</v>
      </c>
      <c r="T502" s="14">
        <v>1.0</v>
      </c>
      <c r="U502" t="s">
        <v>315</v>
      </c>
      <c r="V502" t="s">
        <v>111</v>
      </c>
      <c r="W502" t="s">
        <v>123</v>
      </c>
      <c r="X502" s="14">
        <v>10.0</v>
      </c>
      <c r="Y502" s="14" t="s">
        <v>2653</v>
      </c>
      <c r="Z502" s="14" t="s">
        <v>78</v>
      </c>
      <c r="AA502">
        <v>0.0</v>
      </c>
      <c r="AB502">
        <v>0.0</v>
      </c>
      <c r="AC502">
        <v>0.0</v>
      </c>
      <c r="AD502">
        <v>1.0</v>
      </c>
      <c r="AE502">
        <v>0.0</v>
      </c>
      <c r="AF502">
        <v>0.0</v>
      </c>
      <c r="AG502">
        <v>0.0</v>
      </c>
      <c r="AH502">
        <v>0.0</v>
      </c>
      <c r="AI502">
        <v>0.0</v>
      </c>
      <c r="AJ502">
        <v>1.0</v>
      </c>
      <c r="AK502" t="s">
        <v>97</v>
      </c>
      <c r="AL502">
        <v>6.0</v>
      </c>
      <c r="AM502">
        <v>4.0</v>
      </c>
      <c r="AN502" s="14">
        <v>20.0</v>
      </c>
      <c r="AO502" s="14" t="s">
        <v>2654</v>
      </c>
      <c r="AP502" t="s">
        <v>2655</v>
      </c>
      <c r="AQ502" s="14">
        <v>10.0</v>
      </c>
      <c r="AR502" s="14" t="s">
        <v>2656</v>
      </c>
      <c r="AS502" s="14" t="s">
        <v>2657</v>
      </c>
      <c r="AT502" s="14" t="s">
        <v>2658</v>
      </c>
      <c r="AU502" s="14">
        <v>1.0</v>
      </c>
    </row>
    <row r="503">
      <c r="A503" s="14">
        <v>554.0</v>
      </c>
      <c r="B503">
        <v>0.0</v>
      </c>
      <c r="C503">
        <v>1.0</v>
      </c>
      <c r="D503">
        <v>0.0</v>
      </c>
      <c r="E503">
        <v>0.0</v>
      </c>
      <c r="F503">
        <v>0.0</v>
      </c>
      <c r="G503">
        <v>0.0</v>
      </c>
      <c r="H503" s="14">
        <v>33056.0</v>
      </c>
      <c r="I503" s="14">
        <v>28.0</v>
      </c>
      <c r="J503" s="14">
        <v>8.0</v>
      </c>
      <c r="K503" s="14">
        <v>0.0</v>
      </c>
      <c r="L503" s="14">
        <v>12.0</v>
      </c>
      <c r="M503" s="14">
        <v>15.0</v>
      </c>
      <c r="N503" s="14" t="s">
        <v>70</v>
      </c>
      <c r="O503" s="14">
        <v>0.0</v>
      </c>
      <c r="P503" s="14" t="s">
        <v>89</v>
      </c>
      <c r="R503" t="s">
        <v>89</v>
      </c>
      <c r="S503" t="s">
        <v>130</v>
      </c>
      <c r="T503" s="14">
        <v>1.0</v>
      </c>
      <c r="U503" t="s">
        <v>224</v>
      </c>
      <c r="V503" t="s">
        <v>122</v>
      </c>
      <c r="W503" t="s">
        <v>407</v>
      </c>
      <c r="X503" s="14">
        <v>5.0</v>
      </c>
      <c r="Y503" s="14" t="s">
        <v>2659</v>
      </c>
      <c r="Z503" s="14" t="s">
        <v>114</v>
      </c>
      <c r="AA503">
        <v>0.0</v>
      </c>
      <c r="AB503">
        <v>0.0</v>
      </c>
      <c r="AC503">
        <v>0.0</v>
      </c>
      <c r="AD503">
        <v>0.0</v>
      </c>
      <c r="AE503">
        <v>1.0</v>
      </c>
      <c r="AF503">
        <v>0.0</v>
      </c>
      <c r="AG503">
        <v>0.0</v>
      </c>
      <c r="AH503">
        <v>0.0</v>
      </c>
      <c r="AI503">
        <v>0.0</v>
      </c>
      <c r="AJ503">
        <v>0.0</v>
      </c>
      <c r="AK503" t="s">
        <v>237</v>
      </c>
      <c r="AL503">
        <v>4.0</v>
      </c>
      <c r="AM503">
        <v>2.0</v>
      </c>
      <c r="AN503" s="14">
        <v>5.0</v>
      </c>
      <c r="AO503" s="14" t="s">
        <v>2660</v>
      </c>
      <c r="AP503" t="s">
        <v>101</v>
      </c>
      <c r="AQ503" s="14">
        <v>10.0</v>
      </c>
      <c r="AR503" s="14" t="s">
        <v>2661</v>
      </c>
      <c r="AS503" s="14" t="s">
        <v>2662</v>
      </c>
      <c r="AT503" s="14" t="s">
        <v>2663</v>
      </c>
      <c r="AU503" s="14">
        <v>0.0</v>
      </c>
    </row>
    <row r="504">
      <c r="A504" s="14">
        <v>555.0</v>
      </c>
      <c r="B504">
        <v>1.0</v>
      </c>
      <c r="C504">
        <v>0.0</v>
      </c>
      <c r="D504">
        <v>0.0</v>
      </c>
      <c r="E504">
        <v>0.0</v>
      </c>
      <c r="F504">
        <v>0.0</v>
      </c>
      <c r="G504">
        <v>0.0</v>
      </c>
      <c r="H504" s="14">
        <v>23508.0</v>
      </c>
      <c r="I504" s="14">
        <v>54.0</v>
      </c>
      <c r="J504" s="14">
        <v>6.0</v>
      </c>
      <c r="K504" s="14">
        <v>95.0</v>
      </c>
      <c r="L504" s="14">
        <v>8.0</v>
      </c>
      <c r="M504" s="14">
        <v>25.0</v>
      </c>
      <c r="N504" s="14" t="s">
        <v>291</v>
      </c>
      <c r="O504" s="14">
        <v>1.0</v>
      </c>
      <c r="T504" s="14">
        <v>1.0</v>
      </c>
      <c r="U504" t="s">
        <v>224</v>
      </c>
      <c r="V504" t="s">
        <v>111</v>
      </c>
      <c r="W504" t="s">
        <v>228</v>
      </c>
      <c r="X504" s="14">
        <v>10.0</v>
      </c>
      <c r="Y504" s="14" t="s">
        <v>2664</v>
      </c>
      <c r="Z504" s="14" t="s">
        <v>114</v>
      </c>
      <c r="AA504">
        <v>0.0</v>
      </c>
      <c r="AB504">
        <v>0.0</v>
      </c>
      <c r="AC504">
        <v>1.0</v>
      </c>
      <c r="AD504">
        <v>0.0</v>
      </c>
      <c r="AE504">
        <v>0.0</v>
      </c>
      <c r="AF504">
        <v>0.0</v>
      </c>
      <c r="AG504">
        <v>0.0</v>
      </c>
      <c r="AH504">
        <v>0.0</v>
      </c>
      <c r="AI504">
        <v>0.0</v>
      </c>
      <c r="AJ504">
        <v>0.0</v>
      </c>
      <c r="AK504" t="s">
        <v>237</v>
      </c>
      <c r="AL504">
        <v>3.0</v>
      </c>
      <c r="AM504">
        <v>6.0</v>
      </c>
      <c r="AN504" s="14">
        <v>25.0</v>
      </c>
      <c r="AO504" s="14" t="s">
        <v>2665</v>
      </c>
      <c r="AP504" t="s">
        <v>84</v>
      </c>
      <c r="AQ504" s="14">
        <v>9.0</v>
      </c>
      <c r="AR504" s="14" t="s">
        <v>2666</v>
      </c>
      <c r="AS504" s="14" t="s">
        <v>787</v>
      </c>
      <c r="AT504" s="14" t="s">
        <v>2667</v>
      </c>
      <c r="AU504" s="14">
        <v>0.0</v>
      </c>
    </row>
    <row r="505">
      <c r="A505" s="14">
        <v>556.0</v>
      </c>
      <c r="B505">
        <v>1.0</v>
      </c>
      <c r="C505">
        <v>0.0</v>
      </c>
      <c r="D505">
        <v>1.0</v>
      </c>
      <c r="E505">
        <v>0.0</v>
      </c>
      <c r="F505">
        <v>1.0</v>
      </c>
      <c r="G505">
        <v>0.0</v>
      </c>
      <c r="H505" s="14">
        <v>29547.0</v>
      </c>
      <c r="I505" s="14">
        <v>37.0</v>
      </c>
      <c r="J505" s="14">
        <v>6.0</v>
      </c>
      <c r="K505" s="14">
        <v>30.0</v>
      </c>
      <c r="L505" s="14">
        <v>10.0</v>
      </c>
      <c r="M505" s="14">
        <v>10.0</v>
      </c>
      <c r="N505" s="14" t="s">
        <v>134</v>
      </c>
      <c r="O505" s="14">
        <v>0.0</v>
      </c>
      <c r="P505" s="14" t="s">
        <v>108</v>
      </c>
      <c r="R505" t="s">
        <v>108</v>
      </c>
      <c r="S505" t="s">
        <v>135</v>
      </c>
      <c r="T505" s="14">
        <v>1.0</v>
      </c>
      <c r="U505" t="s">
        <v>195</v>
      </c>
      <c r="V505" t="s">
        <v>207</v>
      </c>
      <c r="W505" t="s">
        <v>228</v>
      </c>
      <c r="X505" s="14">
        <v>12.0</v>
      </c>
      <c r="Y505" s="14" t="s">
        <v>2668</v>
      </c>
      <c r="Z505" s="14" t="s">
        <v>96</v>
      </c>
      <c r="AA505">
        <v>0.0</v>
      </c>
      <c r="AB505">
        <v>0.0</v>
      </c>
      <c r="AC505">
        <v>0.0</v>
      </c>
      <c r="AD505">
        <v>1.0</v>
      </c>
      <c r="AE505">
        <v>0.0</v>
      </c>
      <c r="AF505">
        <v>0.0</v>
      </c>
      <c r="AG505">
        <v>0.0</v>
      </c>
      <c r="AH505">
        <v>0.0</v>
      </c>
      <c r="AI505">
        <v>0.0</v>
      </c>
      <c r="AJ505">
        <v>0.0</v>
      </c>
      <c r="AK505" t="s">
        <v>97</v>
      </c>
      <c r="AL505">
        <v>6.0</v>
      </c>
      <c r="AM505">
        <v>6.0</v>
      </c>
      <c r="AN505" s="14">
        <v>3.0</v>
      </c>
      <c r="AO505" s="14" t="s">
        <v>2669</v>
      </c>
      <c r="AP505" t="s">
        <v>101</v>
      </c>
      <c r="AQ505" s="14">
        <v>10.0</v>
      </c>
      <c r="AR505" s="14" t="s">
        <v>2670</v>
      </c>
      <c r="AS505" s="14" t="s">
        <v>540</v>
      </c>
      <c r="AT505" s="14" t="s">
        <v>2671</v>
      </c>
      <c r="AU505" s="14">
        <v>1.0</v>
      </c>
    </row>
    <row r="506">
      <c r="A506" s="14">
        <v>557.0</v>
      </c>
      <c r="B506">
        <v>1.0</v>
      </c>
      <c r="C506">
        <v>0.0</v>
      </c>
      <c r="D506">
        <v>0.0</v>
      </c>
      <c r="E506">
        <v>1.0</v>
      </c>
      <c r="F506">
        <v>1.0</v>
      </c>
      <c r="G506">
        <v>0.0</v>
      </c>
      <c r="H506" s="14">
        <v>30965.0</v>
      </c>
      <c r="I506" s="14">
        <v>33.0</v>
      </c>
      <c r="J506" s="14">
        <v>8.0</v>
      </c>
      <c r="K506" s="14">
        <v>0.0</v>
      </c>
      <c r="L506" s="14">
        <v>14.0</v>
      </c>
      <c r="M506" s="14">
        <v>20.0</v>
      </c>
      <c r="N506" s="14" t="s">
        <v>70</v>
      </c>
      <c r="O506" s="14">
        <v>1.0</v>
      </c>
      <c r="T506" s="14">
        <v>0.0</v>
      </c>
      <c r="Z506" s="14" t="s">
        <v>236</v>
      </c>
      <c r="AA506">
        <v>0.0</v>
      </c>
      <c r="AB506">
        <v>0.0</v>
      </c>
      <c r="AC506">
        <v>0.0</v>
      </c>
      <c r="AD506">
        <v>1.0</v>
      </c>
      <c r="AE506">
        <v>0.0</v>
      </c>
      <c r="AF506">
        <v>0.0</v>
      </c>
      <c r="AG506">
        <v>0.0</v>
      </c>
      <c r="AH506">
        <v>0.0</v>
      </c>
      <c r="AI506">
        <v>0.0</v>
      </c>
      <c r="AJ506">
        <v>0.0</v>
      </c>
      <c r="AK506" t="s">
        <v>97</v>
      </c>
      <c r="AL506">
        <v>6.0</v>
      </c>
      <c r="AM506">
        <v>10.0</v>
      </c>
      <c r="AN506" s="14">
        <v>12.0</v>
      </c>
      <c r="AO506" s="14" t="s">
        <v>2672</v>
      </c>
      <c r="AP506" t="s">
        <v>84</v>
      </c>
      <c r="AQ506" s="14">
        <v>9.0</v>
      </c>
      <c r="AR506" s="14" t="s">
        <v>2673</v>
      </c>
      <c r="AS506" s="14" t="s">
        <v>2674</v>
      </c>
      <c r="AT506" s="14" t="s">
        <v>2675</v>
      </c>
      <c r="AU506" s="14">
        <v>1.0</v>
      </c>
    </row>
    <row r="507">
      <c r="A507" s="14">
        <v>558.0</v>
      </c>
      <c r="B507">
        <v>0.0</v>
      </c>
      <c r="C507">
        <v>1.0</v>
      </c>
      <c r="D507">
        <v>0.0</v>
      </c>
      <c r="E507">
        <v>0.0</v>
      </c>
      <c r="F507">
        <v>0.0</v>
      </c>
      <c r="G507">
        <v>0.0</v>
      </c>
      <c r="H507" s="14">
        <v>29954.0</v>
      </c>
      <c r="I507" s="14">
        <v>36.0</v>
      </c>
      <c r="J507" s="14">
        <v>8.0</v>
      </c>
      <c r="K507" s="14">
        <v>8.0</v>
      </c>
      <c r="L507" s="14">
        <v>1.0</v>
      </c>
      <c r="M507" s="14">
        <v>5.0</v>
      </c>
      <c r="N507" s="14" t="s">
        <v>167</v>
      </c>
      <c r="O507" s="14">
        <v>1.0</v>
      </c>
      <c r="T507" s="14">
        <v>1.0</v>
      </c>
      <c r="U507" t="s">
        <v>36</v>
      </c>
      <c r="V507" t="s">
        <v>147</v>
      </c>
      <c r="W507" t="s">
        <v>123</v>
      </c>
      <c r="X507" s="14">
        <v>15.0</v>
      </c>
      <c r="Y507" s="14" t="s">
        <v>2676</v>
      </c>
      <c r="Z507" s="14" t="s">
        <v>96</v>
      </c>
      <c r="AA507">
        <v>0.0</v>
      </c>
      <c r="AB507">
        <v>0.0</v>
      </c>
      <c r="AC507">
        <v>0.0</v>
      </c>
      <c r="AD507">
        <v>1.0</v>
      </c>
      <c r="AE507">
        <v>0.0</v>
      </c>
      <c r="AF507">
        <v>0.0</v>
      </c>
      <c r="AG507">
        <v>0.0</v>
      </c>
      <c r="AH507">
        <v>0.0</v>
      </c>
      <c r="AI507">
        <v>0.0</v>
      </c>
      <c r="AJ507">
        <v>0.0</v>
      </c>
      <c r="AK507" t="s">
        <v>97</v>
      </c>
      <c r="AL507">
        <v>6.0</v>
      </c>
      <c r="AM507">
        <v>3.0</v>
      </c>
      <c r="AN507" s="14">
        <v>40.0</v>
      </c>
      <c r="AO507" s="14" t="s">
        <v>2677</v>
      </c>
      <c r="AP507" t="s">
        <v>101</v>
      </c>
      <c r="AQ507" s="14">
        <v>10.0</v>
      </c>
      <c r="AR507" s="14" t="s">
        <v>2678</v>
      </c>
      <c r="AS507" s="14" t="s">
        <v>2679</v>
      </c>
      <c r="AT507" s="14" t="s">
        <v>420</v>
      </c>
      <c r="AU507" s="14">
        <v>1.0</v>
      </c>
    </row>
    <row r="508">
      <c r="A508" s="14">
        <v>559.0</v>
      </c>
      <c r="B508">
        <v>1.0</v>
      </c>
      <c r="C508">
        <v>1.0</v>
      </c>
      <c r="D508">
        <v>0.0</v>
      </c>
      <c r="E508">
        <v>0.0</v>
      </c>
      <c r="F508">
        <v>1.0</v>
      </c>
      <c r="G508">
        <v>0.0</v>
      </c>
      <c r="H508" s="14">
        <v>34041.0</v>
      </c>
      <c r="I508" s="14">
        <v>25.0</v>
      </c>
      <c r="J508" s="14">
        <v>7.0</v>
      </c>
      <c r="K508" s="14">
        <v>20.0</v>
      </c>
      <c r="L508" s="14">
        <v>14.0</v>
      </c>
      <c r="M508" s="14">
        <v>10.0</v>
      </c>
      <c r="N508" s="14" t="s">
        <v>70</v>
      </c>
      <c r="O508" s="14">
        <v>1.0</v>
      </c>
      <c r="T508" s="14">
        <v>1.0</v>
      </c>
      <c r="U508" t="s">
        <v>315</v>
      </c>
      <c r="V508" t="s">
        <v>111</v>
      </c>
      <c r="W508" t="s">
        <v>374</v>
      </c>
      <c r="X508" s="14">
        <v>2.0</v>
      </c>
      <c r="Y508" s="14" t="s">
        <v>757</v>
      </c>
      <c r="Z508" s="14" t="s">
        <v>78</v>
      </c>
      <c r="AA508">
        <v>0.0</v>
      </c>
      <c r="AB508">
        <v>0.0</v>
      </c>
      <c r="AC508">
        <v>0.0</v>
      </c>
      <c r="AD508">
        <v>1.0</v>
      </c>
      <c r="AE508">
        <v>0.0</v>
      </c>
      <c r="AF508">
        <v>0.0</v>
      </c>
      <c r="AG508">
        <v>0.0</v>
      </c>
      <c r="AH508">
        <v>0.0</v>
      </c>
      <c r="AI508">
        <v>0.0</v>
      </c>
      <c r="AJ508">
        <v>0.0</v>
      </c>
      <c r="AK508" t="s">
        <v>97</v>
      </c>
      <c r="AL508">
        <v>30.0</v>
      </c>
      <c r="AM508">
        <v>10.0</v>
      </c>
      <c r="AN508" s="14">
        <v>20.0</v>
      </c>
      <c r="AO508" s="14" t="s">
        <v>2680</v>
      </c>
      <c r="AP508" t="s">
        <v>101</v>
      </c>
      <c r="AQ508" s="14">
        <v>5.0</v>
      </c>
      <c r="AR508" s="14" t="s">
        <v>2681</v>
      </c>
      <c r="AT508" s="14" t="s">
        <v>2682</v>
      </c>
      <c r="AU508" s="14">
        <v>1.0</v>
      </c>
    </row>
    <row r="509">
      <c r="A509" s="14">
        <v>560.0</v>
      </c>
      <c r="B509">
        <v>1.0</v>
      </c>
      <c r="C509">
        <v>0.0</v>
      </c>
      <c r="D509">
        <v>0.0</v>
      </c>
      <c r="E509">
        <v>0.0</v>
      </c>
      <c r="F509">
        <v>0.0</v>
      </c>
      <c r="G509">
        <v>0.0</v>
      </c>
      <c r="H509" s="14">
        <v>34098.0</v>
      </c>
      <c r="I509" s="14">
        <v>25.0</v>
      </c>
      <c r="J509" s="14">
        <v>8.0</v>
      </c>
      <c r="K509" s="14">
        <v>60.0</v>
      </c>
      <c r="L509" s="14">
        <v>12.0</v>
      </c>
      <c r="M509" s="14">
        <v>3.0</v>
      </c>
      <c r="N509" s="14" t="s">
        <v>405</v>
      </c>
      <c r="O509" s="14">
        <v>1.0</v>
      </c>
      <c r="T509" s="14">
        <v>1.0</v>
      </c>
      <c r="U509" t="s">
        <v>206</v>
      </c>
      <c r="V509" t="s">
        <v>111</v>
      </c>
      <c r="W509" t="s">
        <v>333</v>
      </c>
      <c r="X509" s="14">
        <v>1.0</v>
      </c>
      <c r="Y509" s="14" t="s">
        <v>2683</v>
      </c>
      <c r="Z509" s="14" t="s">
        <v>78</v>
      </c>
      <c r="AA509">
        <v>0.0</v>
      </c>
      <c r="AB509">
        <v>0.0</v>
      </c>
      <c r="AC509">
        <v>0.0</v>
      </c>
      <c r="AD509">
        <v>1.0</v>
      </c>
      <c r="AE509">
        <v>0.0</v>
      </c>
      <c r="AF509">
        <v>0.0</v>
      </c>
      <c r="AG509">
        <v>0.0</v>
      </c>
      <c r="AH509">
        <v>0.0</v>
      </c>
      <c r="AI509">
        <v>0.0</v>
      </c>
      <c r="AJ509">
        <v>0.0</v>
      </c>
      <c r="AK509" t="s">
        <v>79</v>
      </c>
      <c r="AL509">
        <v>6.0</v>
      </c>
      <c r="AM509">
        <v>6.0</v>
      </c>
      <c r="AN509" s="14">
        <v>15.0</v>
      </c>
      <c r="AO509" s="14" t="s">
        <v>2684</v>
      </c>
      <c r="AP509" t="s">
        <v>101</v>
      </c>
      <c r="AQ509" s="14">
        <v>10.0</v>
      </c>
      <c r="AR509" s="14" t="s">
        <v>2685</v>
      </c>
      <c r="AS509" s="14" t="s">
        <v>2686</v>
      </c>
      <c r="AT509" s="14" t="s">
        <v>2687</v>
      </c>
      <c r="AU509" s="14">
        <v>0.0</v>
      </c>
    </row>
    <row r="510">
      <c r="A510" s="14">
        <v>561.0</v>
      </c>
      <c r="B510">
        <v>0.0</v>
      </c>
      <c r="C510">
        <v>0.0</v>
      </c>
      <c r="D510">
        <v>0.0</v>
      </c>
      <c r="E510">
        <v>0.0</v>
      </c>
      <c r="F510">
        <v>1.0</v>
      </c>
      <c r="G510">
        <v>0.0</v>
      </c>
      <c r="H510" s="14">
        <v>33946.0</v>
      </c>
      <c r="I510" s="14">
        <v>25.0</v>
      </c>
      <c r="J510" s="14">
        <v>8.0</v>
      </c>
      <c r="K510" s="14">
        <v>20.0</v>
      </c>
      <c r="L510" s="14">
        <v>8.0</v>
      </c>
      <c r="M510" s="14">
        <v>24.0</v>
      </c>
      <c r="N510" s="14" t="s">
        <v>192</v>
      </c>
      <c r="O510" s="14">
        <v>0.0</v>
      </c>
      <c r="P510" s="14" t="s">
        <v>89</v>
      </c>
      <c r="R510" t="s">
        <v>89</v>
      </c>
      <c r="S510" t="s">
        <v>72</v>
      </c>
      <c r="T510" s="14">
        <v>0.0</v>
      </c>
      <c r="Z510" s="14" t="s">
        <v>114</v>
      </c>
      <c r="AA510">
        <v>0.0</v>
      </c>
      <c r="AB510">
        <v>0.0</v>
      </c>
      <c r="AC510">
        <v>0.0</v>
      </c>
      <c r="AD510">
        <v>1.0</v>
      </c>
      <c r="AE510">
        <v>0.0</v>
      </c>
      <c r="AF510">
        <v>0.0</v>
      </c>
      <c r="AG510">
        <v>0.0</v>
      </c>
      <c r="AH510">
        <v>0.0</v>
      </c>
      <c r="AI510">
        <v>0.0</v>
      </c>
      <c r="AJ510">
        <v>0.0</v>
      </c>
      <c r="AK510" t="s">
        <v>97</v>
      </c>
      <c r="AL510">
        <v>4.0</v>
      </c>
      <c r="AM510">
        <v>4.0</v>
      </c>
      <c r="AN510" s="14">
        <v>120.0</v>
      </c>
      <c r="AO510" s="14" t="s">
        <v>2688</v>
      </c>
      <c r="AP510" t="s">
        <v>101</v>
      </c>
      <c r="AQ510" s="14">
        <v>5.0</v>
      </c>
      <c r="AR510" s="14" t="s">
        <v>2689</v>
      </c>
      <c r="AS510" s="14" t="s">
        <v>2690</v>
      </c>
      <c r="AU510" s="14">
        <v>0.0</v>
      </c>
    </row>
    <row r="511">
      <c r="A511" s="14">
        <v>562.0</v>
      </c>
      <c r="B511">
        <v>1.0</v>
      </c>
      <c r="C511">
        <v>0.0</v>
      </c>
      <c r="D511">
        <v>0.0</v>
      </c>
      <c r="E511">
        <v>1.0</v>
      </c>
      <c r="F511">
        <v>1.0</v>
      </c>
      <c r="G511">
        <v>0.0</v>
      </c>
      <c r="H511" s="14">
        <v>35356.0</v>
      </c>
      <c r="I511" s="14">
        <v>21.0</v>
      </c>
      <c r="J511" s="14">
        <v>8.0</v>
      </c>
      <c r="K511" s="14">
        <v>40.0</v>
      </c>
      <c r="L511" s="14">
        <v>12.0</v>
      </c>
      <c r="M511" s="14">
        <v>0.0</v>
      </c>
      <c r="N511" s="14" t="s">
        <v>437</v>
      </c>
      <c r="O511" s="14">
        <v>1.0</v>
      </c>
      <c r="T511" s="14">
        <v>0.0</v>
      </c>
      <c r="Z511" s="14" t="s">
        <v>1229</v>
      </c>
      <c r="AA511">
        <v>0.0</v>
      </c>
      <c r="AB511">
        <v>0.0</v>
      </c>
      <c r="AC511">
        <v>0.0</v>
      </c>
      <c r="AD511">
        <v>0.0</v>
      </c>
      <c r="AE511">
        <v>0.0</v>
      </c>
      <c r="AF511">
        <v>1.0</v>
      </c>
      <c r="AG511">
        <v>0.0</v>
      </c>
      <c r="AH511">
        <v>0.0</v>
      </c>
      <c r="AI511">
        <v>0.0</v>
      </c>
      <c r="AJ511">
        <v>0.0</v>
      </c>
      <c r="AK511" t="s">
        <v>79</v>
      </c>
      <c r="AL511">
        <v>3.0</v>
      </c>
      <c r="AM511">
        <v>3.0</v>
      </c>
      <c r="AN511" s="14">
        <v>5.0</v>
      </c>
      <c r="AO511" s="14" t="s">
        <v>2691</v>
      </c>
      <c r="AP511" t="s">
        <v>1536</v>
      </c>
      <c r="AQ511" s="14">
        <v>9.0</v>
      </c>
      <c r="AR511" s="14" t="s">
        <v>2692</v>
      </c>
      <c r="AS511" s="14" t="s">
        <v>2693</v>
      </c>
      <c r="AT511" s="14" t="s">
        <v>2694</v>
      </c>
      <c r="AU511" s="14">
        <v>0.0</v>
      </c>
    </row>
    <row r="512" hidden="1">
      <c r="A512" s="14">
        <v>563.0</v>
      </c>
      <c r="B512">
        <v>1.0</v>
      </c>
      <c r="C512">
        <v>1.0</v>
      </c>
      <c r="D512">
        <v>0.0</v>
      </c>
      <c r="E512">
        <v>0.0</v>
      </c>
      <c r="F512">
        <v>0.0</v>
      </c>
      <c r="G512">
        <v>0.0</v>
      </c>
      <c r="H512" s="14">
        <v>42950.0</v>
      </c>
      <c r="I512" s="14">
        <v>1.0</v>
      </c>
      <c r="J512" s="14">
        <v>7.0</v>
      </c>
      <c r="K512" s="14">
        <v>90.0</v>
      </c>
      <c r="L512" s="14">
        <v>11.0</v>
      </c>
      <c r="M512" s="14">
        <v>12.0</v>
      </c>
      <c r="N512" s="14" t="s">
        <v>437</v>
      </c>
      <c r="O512" s="14">
        <v>0.0</v>
      </c>
      <c r="P512" s="14" t="s">
        <v>108</v>
      </c>
      <c r="R512" t="s">
        <v>108</v>
      </c>
      <c r="S512" t="s">
        <v>130</v>
      </c>
      <c r="T512" s="14">
        <v>1.0</v>
      </c>
      <c r="U512" t="s">
        <v>213</v>
      </c>
      <c r="V512" t="s">
        <v>111</v>
      </c>
      <c r="W512" t="s">
        <v>2695</v>
      </c>
      <c r="X512" s="14">
        <v>3.0</v>
      </c>
      <c r="Y512" s="14" t="s">
        <v>2696</v>
      </c>
      <c r="Z512" s="14" t="s">
        <v>96</v>
      </c>
      <c r="AA512">
        <v>0.0</v>
      </c>
      <c r="AB512">
        <v>0.0</v>
      </c>
      <c r="AC512">
        <v>0.0</v>
      </c>
      <c r="AD512">
        <v>1.0</v>
      </c>
      <c r="AE512">
        <v>0.0</v>
      </c>
      <c r="AF512">
        <v>0.0</v>
      </c>
      <c r="AG512">
        <v>0.0</v>
      </c>
      <c r="AH512">
        <v>0.0</v>
      </c>
      <c r="AI512">
        <v>0.0</v>
      </c>
      <c r="AJ512">
        <v>0.0</v>
      </c>
      <c r="AK512" t="s">
        <v>97</v>
      </c>
      <c r="AL512">
        <v>16.0</v>
      </c>
      <c r="AM512">
        <v>6.0</v>
      </c>
      <c r="AN512" s="14">
        <v>50.0</v>
      </c>
      <c r="AO512" s="14" t="s">
        <v>2697</v>
      </c>
      <c r="AP512" t="s">
        <v>101</v>
      </c>
      <c r="AQ512" s="14">
        <v>7.0</v>
      </c>
      <c r="AR512" s="14" t="s">
        <v>2698</v>
      </c>
      <c r="AS512" s="14" t="s">
        <v>2699</v>
      </c>
      <c r="AU512" s="14">
        <v>1.0</v>
      </c>
    </row>
    <row r="513">
      <c r="A513" s="14">
        <v>564.0</v>
      </c>
      <c r="B513">
        <v>1.0</v>
      </c>
      <c r="C513">
        <v>0.0</v>
      </c>
      <c r="D513">
        <v>0.0</v>
      </c>
      <c r="E513">
        <v>0.0</v>
      </c>
      <c r="F513">
        <v>1.0</v>
      </c>
      <c r="G513">
        <v>0.0</v>
      </c>
      <c r="H513" s="14">
        <v>28831.0</v>
      </c>
      <c r="I513" s="14">
        <v>39.0</v>
      </c>
      <c r="J513" s="14">
        <v>7.0</v>
      </c>
      <c r="K513" s="14">
        <v>0.0</v>
      </c>
      <c r="L513" s="14">
        <v>10.0</v>
      </c>
      <c r="M513" s="14">
        <v>5.0</v>
      </c>
      <c r="N513" s="14" t="s">
        <v>87</v>
      </c>
      <c r="O513" s="14">
        <v>0.0</v>
      </c>
      <c r="P513" s="14" t="s">
        <v>89</v>
      </c>
      <c r="R513" t="s">
        <v>89</v>
      </c>
      <c r="S513" t="s">
        <v>130</v>
      </c>
      <c r="T513" s="14">
        <v>0.0</v>
      </c>
      <c r="Z513" s="14" t="s">
        <v>464</v>
      </c>
      <c r="AA513">
        <v>0.0</v>
      </c>
      <c r="AB513">
        <v>0.0</v>
      </c>
      <c r="AC513">
        <v>0.0</v>
      </c>
      <c r="AD513">
        <v>1.0</v>
      </c>
      <c r="AE513">
        <v>0.0</v>
      </c>
      <c r="AF513">
        <v>0.0</v>
      </c>
      <c r="AG513">
        <v>0.0</v>
      </c>
      <c r="AH513">
        <v>0.0</v>
      </c>
      <c r="AI513">
        <v>0.0</v>
      </c>
      <c r="AJ513">
        <v>0.0</v>
      </c>
      <c r="AK513" t="s">
        <v>79</v>
      </c>
      <c r="AL513">
        <v>6.0</v>
      </c>
      <c r="AM513">
        <v>6.0</v>
      </c>
      <c r="AN513" s="14">
        <v>7.0</v>
      </c>
      <c r="AO513" s="14" t="s">
        <v>2700</v>
      </c>
      <c r="AP513" t="s">
        <v>101</v>
      </c>
      <c r="AQ513" s="14">
        <v>10.0</v>
      </c>
      <c r="AR513" s="14" t="s">
        <v>2701</v>
      </c>
      <c r="AS513" s="14" t="s">
        <v>2702</v>
      </c>
      <c r="AU513" s="14">
        <v>1.0</v>
      </c>
    </row>
    <row r="514">
      <c r="A514" s="14">
        <v>565.0</v>
      </c>
      <c r="B514">
        <v>0.0</v>
      </c>
      <c r="C514">
        <v>1.0</v>
      </c>
      <c r="D514">
        <v>0.0</v>
      </c>
      <c r="E514">
        <v>1.0</v>
      </c>
      <c r="F514">
        <v>0.0</v>
      </c>
      <c r="G514">
        <v>0.0</v>
      </c>
      <c r="H514" s="14">
        <v>32599.0</v>
      </c>
      <c r="I514" s="14">
        <v>29.0</v>
      </c>
      <c r="J514" s="14">
        <v>7.0</v>
      </c>
      <c r="K514" s="14">
        <v>10.0</v>
      </c>
      <c r="L514" s="14">
        <v>8.0</v>
      </c>
      <c r="M514" s="14">
        <v>5.0</v>
      </c>
      <c r="N514" s="14" t="s">
        <v>128</v>
      </c>
      <c r="O514" s="14">
        <v>1.0</v>
      </c>
      <c r="T514" s="14">
        <v>1.0</v>
      </c>
      <c r="U514" t="s">
        <v>121</v>
      </c>
      <c r="V514" t="s">
        <v>111</v>
      </c>
      <c r="W514" t="s">
        <v>123</v>
      </c>
      <c r="X514" s="14">
        <v>3.0</v>
      </c>
      <c r="Y514" s="14" t="s">
        <v>979</v>
      </c>
      <c r="Z514" s="14" t="s">
        <v>114</v>
      </c>
      <c r="AA514">
        <v>0.0</v>
      </c>
      <c r="AB514">
        <v>0.0</v>
      </c>
      <c r="AC514">
        <v>0.0</v>
      </c>
      <c r="AD514">
        <v>0.0</v>
      </c>
      <c r="AE514">
        <v>0.0</v>
      </c>
      <c r="AF514">
        <v>1.0</v>
      </c>
      <c r="AG514">
        <v>0.0</v>
      </c>
      <c r="AH514">
        <v>0.0</v>
      </c>
      <c r="AI514">
        <v>0.0</v>
      </c>
      <c r="AJ514">
        <v>0.0</v>
      </c>
      <c r="AK514" t="s">
        <v>116</v>
      </c>
      <c r="AL514">
        <v>5.0</v>
      </c>
      <c r="AM514">
        <v>3.0</v>
      </c>
      <c r="AN514" s="14">
        <v>150.0</v>
      </c>
      <c r="AO514" s="14" t="s">
        <v>2703</v>
      </c>
      <c r="AP514" t="s">
        <v>101</v>
      </c>
      <c r="AQ514" s="14">
        <v>8.0</v>
      </c>
      <c r="AR514" s="14" t="s">
        <v>2704</v>
      </c>
      <c r="AS514" s="14" t="s">
        <v>2705</v>
      </c>
      <c r="AT514" s="14" t="s">
        <v>2706</v>
      </c>
      <c r="AU514" s="14">
        <v>1.0</v>
      </c>
    </row>
    <row r="515">
      <c r="A515" s="14">
        <v>567.0</v>
      </c>
      <c r="B515">
        <v>1.0</v>
      </c>
      <c r="C515">
        <v>0.0</v>
      </c>
      <c r="D515">
        <v>0.0</v>
      </c>
      <c r="E515">
        <v>0.0</v>
      </c>
      <c r="F515">
        <v>0.0</v>
      </c>
      <c r="G515">
        <v>0.0</v>
      </c>
      <c r="H515" s="14">
        <v>28195.0</v>
      </c>
      <c r="I515" s="14">
        <v>41.0</v>
      </c>
      <c r="J515" s="14">
        <v>7.0</v>
      </c>
      <c r="K515" s="14">
        <v>40.0</v>
      </c>
      <c r="L515" s="14">
        <v>10.0</v>
      </c>
      <c r="M515" s="14">
        <v>1.0</v>
      </c>
      <c r="N515" s="14" t="s">
        <v>405</v>
      </c>
      <c r="O515" s="14">
        <v>0.0</v>
      </c>
      <c r="P515" s="14" t="s">
        <v>108</v>
      </c>
      <c r="R515" t="s">
        <v>108</v>
      </c>
      <c r="S515" t="s">
        <v>135</v>
      </c>
      <c r="T515" s="14">
        <v>1.0</v>
      </c>
      <c r="U515" t="s">
        <v>121</v>
      </c>
      <c r="V515" t="s">
        <v>111</v>
      </c>
      <c r="W515" t="s">
        <v>684</v>
      </c>
      <c r="X515" s="14">
        <v>1.0</v>
      </c>
      <c r="Y515" s="14" t="s">
        <v>2713</v>
      </c>
      <c r="Z515" s="14" t="s">
        <v>114</v>
      </c>
      <c r="AA515">
        <v>0.0</v>
      </c>
      <c r="AB515">
        <v>0.0</v>
      </c>
      <c r="AC515">
        <v>0.0</v>
      </c>
      <c r="AD515">
        <v>1.0</v>
      </c>
      <c r="AE515">
        <v>0.0</v>
      </c>
      <c r="AF515">
        <v>0.0</v>
      </c>
      <c r="AG515">
        <v>0.0</v>
      </c>
      <c r="AH515">
        <v>0.0</v>
      </c>
      <c r="AI515">
        <v>0.0</v>
      </c>
      <c r="AJ515">
        <v>0.0</v>
      </c>
      <c r="AK515" t="s">
        <v>97</v>
      </c>
      <c r="AL515">
        <v>20.0</v>
      </c>
      <c r="AM515">
        <v>20.0</v>
      </c>
      <c r="AN515" s="14">
        <v>20.0</v>
      </c>
      <c r="AO515" s="14" t="s">
        <v>2714</v>
      </c>
      <c r="AP515" t="s">
        <v>84</v>
      </c>
      <c r="AQ515" s="14">
        <v>8.0</v>
      </c>
      <c r="AR515" s="14" t="s">
        <v>2715</v>
      </c>
      <c r="AU515" s="14">
        <v>1.0</v>
      </c>
    </row>
    <row r="516">
      <c r="A516" s="14">
        <v>569.0</v>
      </c>
      <c r="B516">
        <v>1.0</v>
      </c>
      <c r="C516">
        <v>0.0</v>
      </c>
      <c r="D516">
        <v>0.0</v>
      </c>
      <c r="E516">
        <v>0.0</v>
      </c>
      <c r="F516">
        <v>1.0</v>
      </c>
      <c r="G516">
        <v>0.0</v>
      </c>
      <c r="H516" s="14">
        <v>29683.0</v>
      </c>
      <c r="I516" s="14">
        <v>37.0</v>
      </c>
      <c r="J516" s="14">
        <v>6.0</v>
      </c>
      <c r="K516" s="14">
        <v>180.0</v>
      </c>
      <c r="L516" s="14">
        <v>12.0</v>
      </c>
      <c r="M516" s="14">
        <v>14.0</v>
      </c>
      <c r="N516" s="14" t="s">
        <v>87</v>
      </c>
      <c r="O516" s="14">
        <v>1.0</v>
      </c>
      <c r="T516" s="14">
        <v>1.0</v>
      </c>
      <c r="U516" t="s">
        <v>315</v>
      </c>
      <c r="V516" t="s">
        <v>75</v>
      </c>
      <c r="W516" t="s">
        <v>846</v>
      </c>
      <c r="X516" s="14">
        <v>12.0</v>
      </c>
      <c r="Y516" s="14" t="s">
        <v>2725</v>
      </c>
      <c r="Z516" s="14" t="s">
        <v>114</v>
      </c>
      <c r="AA516">
        <v>0.0</v>
      </c>
      <c r="AB516">
        <v>0.0</v>
      </c>
      <c r="AC516">
        <v>0.0</v>
      </c>
      <c r="AD516">
        <v>1.0</v>
      </c>
      <c r="AE516">
        <v>0.0</v>
      </c>
      <c r="AF516">
        <v>0.0</v>
      </c>
      <c r="AG516">
        <v>0.0</v>
      </c>
      <c r="AH516">
        <v>0.0</v>
      </c>
      <c r="AI516">
        <v>0.0</v>
      </c>
      <c r="AJ516">
        <v>0.0</v>
      </c>
      <c r="AK516" t="s">
        <v>97</v>
      </c>
      <c r="AL516">
        <v>6.0</v>
      </c>
      <c r="AM516">
        <v>12.0</v>
      </c>
      <c r="AN516" s="14">
        <v>24.0</v>
      </c>
      <c r="AO516" s="14" t="s">
        <v>2726</v>
      </c>
      <c r="AP516" t="s">
        <v>101</v>
      </c>
      <c r="AQ516" s="14">
        <v>7.0</v>
      </c>
      <c r="AR516" s="14" t="s">
        <v>2727</v>
      </c>
      <c r="AS516" s="14" t="s">
        <v>2728</v>
      </c>
      <c r="AU516" s="14">
        <v>0.0</v>
      </c>
    </row>
    <row r="517">
      <c r="A517" s="14">
        <v>570.0</v>
      </c>
      <c r="B517">
        <v>0.0</v>
      </c>
      <c r="C517">
        <v>1.0</v>
      </c>
      <c r="D517">
        <v>0.0</v>
      </c>
      <c r="E517">
        <v>0.0</v>
      </c>
      <c r="F517">
        <v>0.0</v>
      </c>
      <c r="G517">
        <v>0.0</v>
      </c>
      <c r="H517" s="14">
        <v>31735.0</v>
      </c>
      <c r="I517" s="14">
        <v>31.0</v>
      </c>
      <c r="J517" s="14">
        <v>8.0</v>
      </c>
      <c r="K517" s="14">
        <v>60.0</v>
      </c>
      <c r="L517" s="14">
        <v>6.0</v>
      </c>
      <c r="M517" s="14">
        <v>10.0</v>
      </c>
      <c r="N517" s="14" t="s">
        <v>167</v>
      </c>
      <c r="O517" s="14">
        <v>0.0</v>
      </c>
      <c r="P517" s="14" t="s">
        <v>89</v>
      </c>
      <c r="R517" t="s">
        <v>89</v>
      </c>
      <c r="S517" t="s">
        <v>90</v>
      </c>
      <c r="T517" s="14">
        <v>1.0</v>
      </c>
      <c r="U517" t="s">
        <v>206</v>
      </c>
      <c r="V517" t="s">
        <v>111</v>
      </c>
      <c r="W517" t="s">
        <v>123</v>
      </c>
      <c r="X517" s="14">
        <v>5.0</v>
      </c>
      <c r="Y517" s="14" t="s">
        <v>2729</v>
      </c>
      <c r="Z517" s="14" t="s">
        <v>78</v>
      </c>
      <c r="AA517">
        <v>0.0</v>
      </c>
      <c r="AB517">
        <v>0.0</v>
      </c>
      <c r="AC517">
        <v>0.0</v>
      </c>
      <c r="AD517">
        <v>0.0</v>
      </c>
      <c r="AE517">
        <v>0.0</v>
      </c>
      <c r="AF517">
        <v>1.0</v>
      </c>
      <c r="AG517">
        <v>0.0</v>
      </c>
      <c r="AH517">
        <v>0.0</v>
      </c>
      <c r="AI517">
        <v>0.0</v>
      </c>
      <c r="AJ517">
        <v>0.0</v>
      </c>
      <c r="AK517" t="s">
        <v>79</v>
      </c>
      <c r="AL517">
        <v>4.0</v>
      </c>
      <c r="AM517">
        <v>5.0</v>
      </c>
      <c r="AN517" s="14">
        <v>8.0</v>
      </c>
      <c r="AO517" s="14" t="s">
        <v>2730</v>
      </c>
      <c r="AP517" t="s">
        <v>101</v>
      </c>
      <c r="AQ517" s="14">
        <v>7.0</v>
      </c>
      <c r="AR517" s="14" t="s">
        <v>2731</v>
      </c>
      <c r="AU517" s="14">
        <v>1.0</v>
      </c>
    </row>
    <row r="518">
      <c r="A518" s="14">
        <v>571.0</v>
      </c>
      <c r="B518">
        <v>1.0</v>
      </c>
      <c r="C518">
        <v>1.0</v>
      </c>
      <c r="D518">
        <v>0.0</v>
      </c>
      <c r="E518">
        <v>0.0</v>
      </c>
      <c r="F518">
        <v>0.0</v>
      </c>
      <c r="G518">
        <v>0.0</v>
      </c>
      <c r="H518" s="14">
        <v>30653.0</v>
      </c>
      <c r="I518" s="14">
        <v>34.0</v>
      </c>
      <c r="J518" s="14">
        <v>7.0</v>
      </c>
      <c r="K518" s="14">
        <v>60.0</v>
      </c>
      <c r="L518" s="14">
        <v>7.0</v>
      </c>
      <c r="M518" s="14">
        <v>15.0</v>
      </c>
      <c r="N518" s="14" t="s">
        <v>134</v>
      </c>
      <c r="O518" s="14">
        <v>0.0</v>
      </c>
      <c r="P518" s="14" t="s">
        <v>71</v>
      </c>
      <c r="R518" t="s">
        <v>71</v>
      </c>
      <c r="S518" t="s">
        <v>135</v>
      </c>
      <c r="T518" s="14">
        <v>1.0</v>
      </c>
      <c r="U518" t="s">
        <v>224</v>
      </c>
      <c r="V518" t="s">
        <v>111</v>
      </c>
      <c r="W518" t="s">
        <v>123</v>
      </c>
      <c r="X518" s="14">
        <v>8.0</v>
      </c>
      <c r="Y518" s="14" t="s">
        <v>1806</v>
      </c>
      <c r="Z518" s="14" t="s">
        <v>78</v>
      </c>
      <c r="AA518">
        <v>0.0</v>
      </c>
      <c r="AB518">
        <v>0.0</v>
      </c>
      <c r="AC518">
        <v>1.0</v>
      </c>
      <c r="AD518">
        <v>0.0</v>
      </c>
      <c r="AE518">
        <v>0.0</v>
      </c>
      <c r="AF518">
        <v>0.0</v>
      </c>
      <c r="AG518">
        <v>0.0</v>
      </c>
      <c r="AH518">
        <v>0.0</v>
      </c>
      <c r="AI518">
        <v>0.0</v>
      </c>
      <c r="AJ518">
        <v>0.0</v>
      </c>
      <c r="AK518" t="s">
        <v>97</v>
      </c>
      <c r="AL518">
        <v>5.0</v>
      </c>
      <c r="AM518">
        <v>5.0</v>
      </c>
      <c r="AN518" s="14">
        <v>20.0</v>
      </c>
      <c r="AO518" s="14" t="s">
        <v>2732</v>
      </c>
      <c r="AP518" t="s">
        <v>84</v>
      </c>
      <c r="AQ518" s="14">
        <v>9.0</v>
      </c>
      <c r="AR518" s="14" t="s">
        <v>2733</v>
      </c>
      <c r="AS518" s="14" t="s">
        <v>2734</v>
      </c>
      <c r="AU518" s="14">
        <v>0.0</v>
      </c>
    </row>
    <row r="519" hidden="1">
      <c r="A519" s="14">
        <v>572.0</v>
      </c>
      <c r="B519">
        <v>1.0</v>
      </c>
      <c r="C519">
        <v>0.0</v>
      </c>
      <c r="D519">
        <v>0.0</v>
      </c>
      <c r="E519">
        <v>0.0</v>
      </c>
      <c r="F519">
        <v>0.0</v>
      </c>
      <c r="G519">
        <v>0.0</v>
      </c>
      <c r="H519" s="14">
        <v>43004.0</v>
      </c>
      <c r="I519" s="14">
        <v>0.0</v>
      </c>
      <c r="J519" s="14">
        <v>6.0</v>
      </c>
      <c r="K519" s="14">
        <v>20.0</v>
      </c>
      <c r="L519" s="14">
        <v>6.0</v>
      </c>
      <c r="M519" s="14">
        <v>4.0</v>
      </c>
      <c r="N519" s="14" t="s">
        <v>120</v>
      </c>
      <c r="O519" s="14">
        <v>0.0</v>
      </c>
      <c r="P519" s="14" t="s">
        <v>193</v>
      </c>
      <c r="R519" t="s">
        <v>193</v>
      </c>
      <c r="S519" t="s">
        <v>130</v>
      </c>
      <c r="T519" s="14">
        <v>1.0</v>
      </c>
      <c r="U519" t="s">
        <v>1027</v>
      </c>
      <c r="V519" t="s">
        <v>111</v>
      </c>
      <c r="W519" t="s">
        <v>760</v>
      </c>
      <c r="X519" s="14">
        <v>6.0</v>
      </c>
      <c r="Y519" s="14" t="s">
        <v>2735</v>
      </c>
      <c r="Z519" s="14" t="s">
        <v>114</v>
      </c>
      <c r="AA519">
        <v>0.0</v>
      </c>
      <c r="AB519">
        <v>0.0</v>
      </c>
      <c r="AC519">
        <v>0.0</v>
      </c>
      <c r="AD519">
        <v>1.0</v>
      </c>
      <c r="AE519">
        <v>0.0</v>
      </c>
      <c r="AF519">
        <v>0.0</v>
      </c>
      <c r="AG519">
        <v>0.0</v>
      </c>
      <c r="AH519">
        <v>0.0</v>
      </c>
      <c r="AI519">
        <v>0.0</v>
      </c>
      <c r="AJ519">
        <v>0.0</v>
      </c>
      <c r="AK519" t="s">
        <v>97</v>
      </c>
      <c r="AL519">
        <v>5.0</v>
      </c>
      <c r="AM519">
        <v>1.0</v>
      </c>
      <c r="AN519" s="14">
        <v>489.0</v>
      </c>
      <c r="AO519" s="14" t="s">
        <v>2736</v>
      </c>
      <c r="AP519" t="s">
        <v>101</v>
      </c>
      <c r="AQ519" s="14">
        <v>8.0</v>
      </c>
      <c r="AR519" s="14" t="s">
        <v>2737</v>
      </c>
      <c r="AS519" s="14" t="s">
        <v>2738</v>
      </c>
      <c r="AT519" s="14" t="s">
        <v>2739</v>
      </c>
      <c r="AU519" s="14">
        <v>0.0</v>
      </c>
    </row>
    <row r="520">
      <c r="A520" s="14">
        <v>573.0</v>
      </c>
      <c r="B520">
        <v>1.0</v>
      </c>
      <c r="C520">
        <v>1.0</v>
      </c>
      <c r="D520">
        <v>0.0</v>
      </c>
      <c r="E520">
        <v>1.0</v>
      </c>
      <c r="F520">
        <v>1.0</v>
      </c>
      <c r="G520">
        <v>0.0</v>
      </c>
      <c r="H520" s="14">
        <v>33186.0</v>
      </c>
      <c r="I520" s="14">
        <v>27.0</v>
      </c>
      <c r="J520" s="14">
        <v>7.0</v>
      </c>
      <c r="K520" s="14">
        <v>80.0</v>
      </c>
      <c r="L520" s="14">
        <v>14.0</v>
      </c>
      <c r="M520" s="14">
        <v>6.0</v>
      </c>
      <c r="N520" s="14" t="s">
        <v>120</v>
      </c>
      <c r="O520" s="14">
        <v>1.0</v>
      </c>
      <c r="T520" s="14">
        <v>1.0</v>
      </c>
      <c r="U520" t="s">
        <v>315</v>
      </c>
      <c r="V520" t="s">
        <v>111</v>
      </c>
      <c r="W520" t="s">
        <v>123</v>
      </c>
      <c r="X520" s="14">
        <v>1.0</v>
      </c>
      <c r="Y520" s="14" t="s">
        <v>2740</v>
      </c>
      <c r="Z520" s="14" t="s">
        <v>114</v>
      </c>
      <c r="AA520">
        <v>0.0</v>
      </c>
      <c r="AB520">
        <v>0.0</v>
      </c>
      <c r="AC520">
        <v>0.0</v>
      </c>
      <c r="AD520">
        <v>0.0</v>
      </c>
      <c r="AE520">
        <v>0.0</v>
      </c>
      <c r="AF520">
        <v>1.0</v>
      </c>
      <c r="AG520">
        <v>0.0</v>
      </c>
      <c r="AH520">
        <v>0.0</v>
      </c>
      <c r="AI520">
        <v>0.0</v>
      </c>
      <c r="AJ520">
        <v>0.0</v>
      </c>
      <c r="AK520" t="s">
        <v>97</v>
      </c>
      <c r="AL520">
        <v>4.0</v>
      </c>
      <c r="AM520">
        <v>3.0</v>
      </c>
      <c r="AN520" s="14">
        <v>30.0</v>
      </c>
      <c r="AO520" s="14" t="s">
        <v>2741</v>
      </c>
      <c r="AP520" t="s">
        <v>101</v>
      </c>
      <c r="AQ520" s="14">
        <v>9.0</v>
      </c>
      <c r="AR520" s="14" t="s">
        <v>2742</v>
      </c>
      <c r="AS520" s="14" t="s">
        <v>2743</v>
      </c>
      <c r="AT520" s="14" t="s">
        <v>2744</v>
      </c>
      <c r="AU520" s="14">
        <v>1.0</v>
      </c>
    </row>
    <row r="521">
      <c r="A521" s="14">
        <v>574.0</v>
      </c>
      <c r="B521">
        <v>1.0</v>
      </c>
      <c r="C521">
        <v>0.0</v>
      </c>
      <c r="D521">
        <v>0.0</v>
      </c>
      <c r="E521">
        <v>0.0</v>
      </c>
      <c r="F521">
        <v>1.0</v>
      </c>
      <c r="G521">
        <v>0.0</v>
      </c>
      <c r="H521" s="14">
        <v>28465.0</v>
      </c>
      <c r="I521" s="14">
        <v>40.0</v>
      </c>
      <c r="J521" s="14">
        <v>4.0</v>
      </c>
      <c r="K521" s="14">
        <v>120.0</v>
      </c>
      <c r="L521" s="14">
        <v>12.0</v>
      </c>
      <c r="M521" s="14">
        <v>25.0</v>
      </c>
      <c r="N521" s="14" t="s">
        <v>70</v>
      </c>
      <c r="O521" s="14">
        <v>1.0</v>
      </c>
      <c r="T521" s="14">
        <v>1.0</v>
      </c>
      <c r="U521" t="s">
        <v>2745</v>
      </c>
      <c r="V521" t="s">
        <v>147</v>
      </c>
      <c r="W521" t="s">
        <v>228</v>
      </c>
      <c r="X521" s="14">
        <v>30.0</v>
      </c>
      <c r="Y521" s="14" t="s">
        <v>2746</v>
      </c>
      <c r="Z521" s="14" t="s">
        <v>464</v>
      </c>
      <c r="AA521">
        <v>0.0</v>
      </c>
      <c r="AB521">
        <v>0.0</v>
      </c>
      <c r="AC521">
        <v>0.0</v>
      </c>
      <c r="AD521">
        <v>0.0</v>
      </c>
      <c r="AE521">
        <v>1.0</v>
      </c>
      <c r="AF521">
        <v>1.0</v>
      </c>
      <c r="AG521">
        <v>0.0</v>
      </c>
      <c r="AH521">
        <v>0.0</v>
      </c>
      <c r="AI521">
        <v>0.0</v>
      </c>
      <c r="AJ521">
        <v>0.0</v>
      </c>
      <c r="AK521" t="s">
        <v>79</v>
      </c>
      <c r="AL521">
        <v>4.0</v>
      </c>
      <c r="AM521">
        <v>4.0</v>
      </c>
      <c r="AN521" s="14">
        <v>6.0</v>
      </c>
      <c r="AO521" s="14" t="s">
        <v>2747</v>
      </c>
      <c r="AP521" t="s">
        <v>2748</v>
      </c>
      <c r="AQ521" s="14">
        <v>10.0</v>
      </c>
      <c r="AR521" s="14" t="s">
        <v>2749</v>
      </c>
      <c r="AU521" s="14">
        <v>1.0</v>
      </c>
    </row>
    <row r="522">
      <c r="A522" s="14">
        <v>575.0</v>
      </c>
      <c r="B522">
        <v>0.0</v>
      </c>
      <c r="C522">
        <v>1.0</v>
      </c>
      <c r="D522">
        <v>0.0</v>
      </c>
      <c r="E522">
        <v>0.0</v>
      </c>
      <c r="F522">
        <v>0.0</v>
      </c>
      <c r="G522">
        <v>0.0</v>
      </c>
      <c r="H522" s="14">
        <v>29603.0</v>
      </c>
      <c r="I522" s="14">
        <v>37.0</v>
      </c>
      <c r="J522" s="14">
        <v>8.0</v>
      </c>
      <c r="K522" s="14">
        <v>80.0</v>
      </c>
      <c r="L522" s="14">
        <v>12.0</v>
      </c>
      <c r="M522" s="14">
        <v>20.0</v>
      </c>
      <c r="N522" s="14" t="s">
        <v>128</v>
      </c>
      <c r="O522" s="14">
        <v>1.0</v>
      </c>
      <c r="T522" s="14">
        <v>1.0</v>
      </c>
      <c r="U522" t="s">
        <v>224</v>
      </c>
      <c r="V522" t="s">
        <v>75</v>
      </c>
      <c r="W522" t="s">
        <v>322</v>
      </c>
      <c r="X522" s="14">
        <v>14.0</v>
      </c>
      <c r="Y522" s="14" t="s">
        <v>2750</v>
      </c>
      <c r="Z522" s="14" t="s">
        <v>96</v>
      </c>
      <c r="AA522">
        <v>0.0</v>
      </c>
      <c r="AB522">
        <v>0.0</v>
      </c>
      <c r="AC522">
        <v>1.0</v>
      </c>
      <c r="AD522">
        <v>0.0</v>
      </c>
      <c r="AE522">
        <v>0.0</v>
      </c>
      <c r="AF522">
        <v>0.0</v>
      </c>
      <c r="AG522">
        <v>0.0</v>
      </c>
      <c r="AH522">
        <v>0.0</v>
      </c>
      <c r="AI522">
        <v>0.0</v>
      </c>
      <c r="AJ522">
        <v>0.0</v>
      </c>
      <c r="AK522" t="s">
        <v>116</v>
      </c>
      <c r="AL522">
        <v>12.0</v>
      </c>
      <c r="AM522">
        <v>12.0</v>
      </c>
      <c r="AN522" s="14">
        <v>300.0</v>
      </c>
      <c r="AO522" s="14" t="s">
        <v>2751</v>
      </c>
      <c r="AP522" t="s">
        <v>101</v>
      </c>
      <c r="AQ522" s="14">
        <v>9.0</v>
      </c>
      <c r="AR522" s="14" t="s">
        <v>2752</v>
      </c>
      <c r="AS522" s="14" t="s">
        <v>2753</v>
      </c>
      <c r="AT522" s="14" t="s">
        <v>2754</v>
      </c>
      <c r="AU522" s="14">
        <v>1.0</v>
      </c>
    </row>
    <row r="523">
      <c r="A523" s="14">
        <v>576.0</v>
      </c>
      <c r="B523">
        <v>0.0</v>
      </c>
      <c r="C523">
        <v>1.0</v>
      </c>
      <c r="D523">
        <v>0.0</v>
      </c>
      <c r="E523">
        <v>0.0</v>
      </c>
      <c r="F523">
        <v>0.0</v>
      </c>
      <c r="G523">
        <v>0.0</v>
      </c>
      <c r="H523" s="14">
        <v>32539.0</v>
      </c>
      <c r="I523" s="14">
        <v>29.0</v>
      </c>
      <c r="J523" s="14">
        <v>7.0</v>
      </c>
      <c r="K523" s="14">
        <v>80.0</v>
      </c>
      <c r="L523" s="14">
        <v>7.0</v>
      </c>
      <c r="M523" s="14">
        <v>20.0</v>
      </c>
      <c r="N523" s="14" t="s">
        <v>192</v>
      </c>
      <c r="O523" s="14">
        <v>1.0</v>
      </c>
      <c r="T523" s="14">
        <v>1.0</v>
      </c>
      <c r="U523" t="s">
        <v>515</v>
      </c>
      <c r="V523" t="s">
        <v>111</v>
      </c>
      <c r="W523" t="s">
        <v>531</v>
      </c>
      <c r="X523" s="14">
        <v>5.0</v>
      </c>
      <c r="Y523" s="14" t="s">
        <v>2755</v>
      </c>
      <c r="Z523" s="14" t="s">
        <v>78</v>
      </c>
      <c r="AA523">
        <v>0.0</v>
      </c>
      <c r="AB523">
        <v>0.0</v>
      </c>
      <c r="AC523">
        <v>0.0</v>
      </c>
      <c r="AD523">
        <v>0.0</v>
      </c>
      <c r="AE523">
        <v>0.0</v>
      </c>
      <c r="AF523">
        <v>1.0</v>
      </c>
      <c r="AG523">
        <v>0.0</v>
      </c>
      <c r="AH523">
        <v>0.0</v>
      </c>
      <c r="AI523">
        <v>0.0</v>
      </c>
      <c r="AJ523">
        <v>0.0</v>
      </c>
      <c r="AK523" t="s">
        <v>79</v>
      </c>
      <c r="AL523">
        <v>6.0</v>
      </c>
      <c r="AM523">
        <v>6.0</v>
      </c>
      <c r="AN523" s="14">
        <v>20.0</v>
      </c>
      <c r="AO523" s="14" t="s">
        <v>2756</v>
      </c>
      <c r="AP523" t="s">
        <v>101</v>
      </c>
      <c r="AQ523" s="14">
        <v>10.0</v>
      </c>
      <c r="AR523" s="14" t="s">
        <v>102</v>
      </c>
      <c r="AS523" s="14" t="s">
        <v>2757</v>
      </c>
      <c r="AU523" s="14">
        <v>0.0</v>
      </c>
    </row>
    <row r="524">
      <c r="A524" s="14">
        <v>577.0</v>
      </c>
      <c r="B524">
        <v>0.0</v>
      </c>
      <c r="C524">
        <v>1.0</v>
      </c>
      <c r="D524">
        <v>1.0</v>
      </c>
      <c r="E524">
        <v>0.0</v>
      </c>
      <c r="F524">
        <v>0.0</v>
      </c>
      <c r="G524">
        <v>0.0</v>
      </c>
      <c r="H524" s="14">
        <v>34776.0</v>
      </c>
      <c r="I524" s="14">
        <v>23.0</v>
      </c>
      <c r="J524" s="14">
        <v>6.0</v>
      </c>
      <c r="K524" s="14">
        <v>30.0</v>
      </c>
      <c r="L524" s="14">
        <v>12.0</v>
      </c>
      <c r="M524" s="14">
        <v>3.0</v>
      </c>
      <c r="N524" s="14" t="s">
        <v>437</v>
      </c>
      <c r="O524" s="14">
        <v>0.0</v>
      </c>
      <c r="P524" s="14" t="s">
        <v>89</v>
      </c>
      <c r="R524" t="s">
        <v>89</v>
      </c>
      <c r="S524" t="s">
        <v>130</v>
      </c>
      <c r="T524" s="14">
        <v>0.0</v>
      </c>
      <c r="Z524" s="14" t="s">
        <v>114</v>
      </c>
      <c r="AA524">
        <v>0.0</v>
      </c>
      <c r="AB524">
        <v>0.0</v>
      </c>
      <c r="AC524">
        <v>0.0</v>
      </c>
      <c r="AD524">
        <v>0.0</v>
      </c>
      <c r="AE524">
        <v>0.0</v>
      </c>
      <c r="AF524">
        <v>1.0</v>
      </c>
      <c r="AG524">
        <v>0.0</v>
      </c>
      <c r="AH524">
        <v>0.0</v>
      </c>
      <c r="AI524">
        <v>0.0</v>
      </c>
      <c r="AJ524">
        <v>0.0</v>
      </c>
      <c r="AK524" t="s">
        <v>116</v>
      </c>
      <c r="AL524">
        <v>6.0</v>
      </c>
      <c r="AM524">
        <v>4.0</v>
      </c>
      <c r="AN524" s="14">
        <v>20.0</v>
      </c>
      <c r="AO524" s="14" t="s">
        <v>808</v>
      </c>
      <c r="AP524" t="s">
        <v>101</v>
      </c>
      <c r="AQ524" s="14">
        <v>10.0</v>
      </c>
      <c r="AR524" s="14" t="s">
        <v>41</v>
      </c>
      <c r="AS524" s="14" t="s">
        <v>2758</v>
      </c>
      <c r="AT524" s="14" t="s">
        <v>41</v>
      </c>
      <c r="AU524" s="14">
        <v>1.0</v>
      </c>
    </row>
    <row r="525">
      <c r="A525" s="14">
        <v>578.0</v>
      </c>
      <c r="B525">
        <v>1.0</v>
      </c>
      <c r="C525">
        <v>0.0</v>
      </c>
      <c r="D525">
        <v>0.0</v>
      </c>
      <c r="E525">
        <v>0.0</v>
      </c>
      <c r="F525">
        <v>0.0</v>
      </c>
      <c r="G525">
        <v>0.0</v>
      </c>
      <c r="H525" s="14">
        <v>29840.0</v>
      </c>
      <c r="I525" s="14">
        <v>36.0</v>
      </c>
      <c r="J525" s="14">
        <v>7.0</v>
      </c>
      <c r="K525" s="14">
        <v>60.0</v>
      </c>
      <c r="L525" s="14">
        <v>8.0</v>
      </c>
      <c r="M525" s="14">
        <v>12.0</v>
      </c>
      <c r="N525" s="14" t="s">
        <v>405</v>
      </c>
      <c r="O525" s="14">
        <v>0.0</v>
      </c>
      <c r="P525" s="14" t="s">
        <v>129</v>
      </c>
      <c r="R525" t="s">
        <v>129</v>
      </c>
      <c r="S525" t="s">
        <v>72</v>
      </c>
      <c r="T525" s="14">
        <v>0.0</v>
      </c>
      <c r="Z525" s="14" t="s">
        <v>78</v>
      </c>
      <c r="AA525">
        <v>0.0</v>
      </c>
      <c r="AB525">
        <v>0.0</v>
      </c>
      <c r="AC525">
        <v>0.0</v>
      </c>
      <c r="AD525">
        <v>1.0</v>
      </c>
      <c r="AE525">
        <v>0.0</v>
      </c>
      <c r="AF525">
        <v>0.0</v>
      </c>
      <c r="AG525">
        <v>0.0</v>
      </c>
      <c r="AH525">
        <v>0.0</v>
      </c>
      <c r="AI525">
        <v>0.0</v>
      </c>
      <c r="AJ525">
        <v>0.0</v>
      </c>
      <c r="AK525" t="s">
        <v>97</v>
      </c>
      <c r="AL525">
        <v>6.0</v>
      </c>
      <c r="AM525">
        <v>6.0</v>
      </c>
      <c r="AN525" s="14">
        <v>18.0</v>
      </c>
      <c r="AO525" s="14" t="s">
        <v>2759</v>
      </c>
      <c r="AP525" t="s">
        <v>101</v>
      </c>
      <c r="AQ525" s="14">
        <v>9.0</v>
      </c>
      <c r="AR525" s="14" t="s">
        <v>1237</v>
      </c>
      <c r="AS525" s="14" t="s">
        <v>2760</v>
      </c>
      <c r="AT525" s="14" t="s">
        <v>202</v>
      </c>
      <c r="AU525" s="14">
        <v>0.0</v>
      </c>
    </row>
    <row r="526">
      <c r="A526" s="14">
        <v>579.0</v>
      </c>
      <c r="B526">
        <v>1.0</v>
      </c>
      <c r="C526">
        <v>0.0</v>
      </c>
      <c r="D526">
        <v>0.0</v>
      </c>
      <c r="E526">
        <v>0.0</v>
      </c>
      <c r="F526">
        <v>0.0</v>
      </c>
      <c r="G526">
        <v>0.0</v>
      </c>
      <c r="H526" s="14">
        <v>33589.0</v>
      </c>
      <c r="I526" s="14">
        <v>26.0</v>
      </c>
      <c r="J526" s="14">
        <v>6.0</v>
      </c>
      <c r="K526" s="14">
        <v>5.0</v>
      </c>
      <c r="L526" s="14">
        <v>4.0</v>
      </c>
      <c r="M526" s="14">
        <v>50.0</v>
      </c>
      <c r="N526" s="14" t="s">
        <v>291</v>
      </c>
      <c r="O526" s="14">
        <v>1.0</v>
      </c>
      <c r="T526" s="14">
        <v>1.0</v>
      </c>
      <c r="U526" t="s">
        <v>110</v>
      </c>
      <c r="V526" t="s">
        <v>122</v>
      </c>
      <c r="W526" t="s">
        <v>123</v>
      </c>
      <c r="X526" s="14">
        <v>3.0</v>
      </c>
      <c r="Y526" s="14" t="s">
        <v>2761</v>
      </c>
      <c r="Z526" s="14" t="s">
        <v>78</v>
      </c>
      <c r="AA526">
        <v>0.0</v>
      </c>
      <c r="AB526">
        <v>0.0</v>
      </c>
      <c r="AC526">
        <v>1.0</v>
      </c>
      <c r="AD526">
        <v>0.0</v>
      </c>
      <c r="AE526">
        <v>0.0</v>
      </c>
      <c r="AF526">
        <v>0.0</v>
      </c>
      <c r="AG526">
        <v>0.0</v>
      </c>
      <c r="AH526">
        <v>0.0</v>
      </c>
      <c r="AI526">
        <v>0.0</v>
      </c>
      <c r="AJ526">
        <v>0.0</v>
      </c>
      <c r="AK526" t="s">
        <v>79</v>
      </c>
      <c r="AL526">
        <v>6.0</v>
      </c>
      <c r="AM526">
        <v>6.0</v>
      </c>
      <c r="AN526" s="14">
        <v>10.0</v>
      </c>
      <c r="AO526" s="14" t="s">
        <v>2762</v>
      </c>
      <c r="AP526" t="s">
        <v>101</v>
      </c>
      <c r="AQ526" s="14">
        <v>8.0</v>
      </c>
      <c r="AR526" s="14" t="s">
        <v>2763</v>
      </c>
      <c r="AS526" s="14" t="s">
        <v>2764</v>
      </c>
      <c r="AT526" s="14" t="s">
        <v>2765</v>
      </c>
      <c r="AU526" s="14">
        <v>0.0</v>
      </c>
    </row>
    <row r="527">
      <c r="A527" s="14">
        <v>580.0</v>
      </c>
      <c r="B527">
        <v>1.0</v>
      </c>
      <c r="C527">
        <v>0.0</v>
      </c>
      <c r="D527">
        <v>0.0</v>
      </c>
      <c r="E527">
        <v>0.0</v>
      </c>
      <c r="F527">
        <v>0.0</v>
      </c>
      <c r="G527">
        <v>0.0</v>
      </c>
      <c r="H527" s="14">
        <v>32743.0</v>
      </c>
      <c r="I527" s="14">
        <v>29.0</v>
      </c>
      <c r="J527" s="14">
        <v>7.0</v>
      </c>
      <c r="K527" s="14">
        <v>20.0</v>
      </c>
      <c r="L527" s="14">
        <v>12.0</v>
      </c>
      <c r="M527" s="14">
        <v>4.0</v>
      </c>
      <c r="N527" s="14" t="s">
        <v>134</v>
      </c>
      <c r="O527" s="14">
        <v>1.0</v>
      </c>
      <c r="T527" s="14">
        <v>1.0</v>
      </c>
      <c r="U527" t="s">
        <v>315</v>
      </c>
      <c r="V527" t="s">
        <v>111</v>
      </c>
      <c r="W527" t="s">
        <v>175</v>
      </c>
      <c r="X527" s="14">
        <v>3.0</v>
      </c>
      <c r="Y527" s="14" t="s">
        <v>2766</v>
      </c>
      <c r="Z527" s="14" t="s">
        <v>114</v>
      </c>
      <c r="AA527">
        <v>0.0</v>
      </c>
      <c r="AB527">
        <v>0.0</v>
      </c>
      <c r="AC527">
        <v>1.0</v>
      </c>
      <c r="AD527">
        <v>0.0</v>
      </c>
      <c r="AE527">
        <v>0.0</v>
      </c>
      <c r="AF527">
        <v>0.0</v>
      </c>
      <c r="AG527">
        <v>0.0</v>
      </c>
      <c r="AH527">
        <v>0.0</v>
      </c>
      <c r="AI527">
        <v>0.0</v>
      </c>
      <c r="AJ527">
        <v>0.0</v>
      </c>
      <c r="AK527" t="s">
        <v>97</v>
      </c>
      <c r="AL527">
        <v>5.0</v>
      </c>
      <c r="AM527">
        <v>7.0</v>
      </c>
      <c r="AN527" s="14">
        <v>12.0</v>
      </c>
      <c r="AO527" s="14" t="s">
        <v>2767</v>
      </c>
      <c r="AP527" t="s">
        <v>101</v>
      </c>
      <c r="AQ527" s="14">
        <v>8.0</v>
      </c>
      <c r="AR527" s="14" t="s">
        <v>2768</v>
      </c>
      <c r="AS527" s="14" t="s">
        <v>2769</v>
      </c>
      <c r="AT527" s="14" t="s">
        <v>2770</v>
      </c>
      <c r="AU527" s="14">
        <v>1.0</v>
      </c>
    </row>
    <row r="528">
      <c r="A528" s="14">
        <v>581.0</v>
      </c>
      <c r="B528">
        <v>1.0</v>
      </c>
      <c r="C528">
        <v>0.0</v>
      </c>
      <c r="D528">
        <v>0.0</v>
      </c>
      <c r="E528">
        <v>0.0</v>
      </c>
      <c r="F528">
        <v>1.0</v>
      </c>
      <c r="G528">
        <v>0.0</v>
      </c>
      <c r="H528" s="14">
        <v>31651.0</v>
      </c>
      <c r="I528" s="14">
        <v>32.0</v>
      </c>
      <c r="J528" s="14">
        <v>7.0</v>
      </c>
      <c r="K528" s="14">
        <v>60.0</v>
      </c>
      <c r="L528" s="14">
        <v>7.0</v>
      </c>
      <c r="M528" s="14">
        <v>24.0</v>
      </c>
      <c r="N528" s="14" t="s">
        <v>106</v>
      </c>
      <c r="O528" s="14">
        <v>1.0</v>
      </c>
      <c r="T528" s="14">
        <v>0.0</v>
      </c>
      <c r="Z528" s="14" t="s">
        <v>78</v>
      </c>
      <c r="AA528">
        <v>1.0</v>
      </c>
      <c r="AB528">
        <v>0.0</v>
      </c>
      <c r="AC528">
        <v>0.0</v>
      </c>
      <c r="AD528">
        <v>0.0</v>
      </c>
      <c r="AE528">
        <v>0.0</v>
      </c>
      <c r="AF528">
        <v>1.0</v>
      </c>
      <c r="AG528">
        <v>0.0</v>
      </c>
      <c r="AH528">
        <v>0.0</v>
      </c>
      <c r="AI528">
        <v>0.0</v>
      </c>
      <c r="AJ528">
        <v>0.0</v>
      </c>
      <c r="AK528" t="s">
        <v>97</v>
      </c>
      <c r="AL528">
        <v>6.0</v>
      </c>
      <c r="AM528">
        <v>3.0</v>
      </c>
      <c r="AN528" s="14">
        <v>5.0</v>
      </c>
      <c r="AO528" s="14" t="s">
        <v>2771</v>
      </c>
      <c r="AP528" t="s">
        <v>101</v>
      </c>
      <c r="AQ528" s="14">
        <v>7.0</v>
      </c>
      <c r="AR528" s="14" t="s">
        <v>2772</v>
      </c>
      <c r="AS528" s="14" t="s">
        <v>2773</v>
      </c>
      <c r="AT528" s="14" t="s">
        <v>2774</v>
      </c>
      <c r="AU528" s="14">
        <v>1.0</v>
      </c>
    </row>
    <row r="529">
      <c r="A529" s="14">
        <v>582.0</v>
      </c>
      <c r="B529">
        <v>0.0</v>
      </c>
      <c r="C529">
        <v>0.0</v>
      </c>
      <c r="D529">
        <v>0.0</v>
      </c>
      <c r="E529">
        <v>0.0</v>
      </c>
      <c r="F529">
        <v>1.0</v>
      </c>
      <c r="G529">
        <v>0.0</v>
      </c>
      <c r="H529" s="14">
        <v>29704.0</v>
      </c>
      <c r="I529" s="14">
        <v>37.0</v>
      </c>
      <c r="J529" s="14">
        <v>6.0</v>
      </c>
      <c r="K529" s="14">
        <v>0.0</v>
      </c>
      <c r="L529" s="14">
        <v>17.0</v>
      </c>
      <c r="M529" s="14">
        <v>100.0</v>
      </c>
      <c r="N529" s="14" t="s">
        <v>120</v>
      </c>
      <c r="O529" s="14">
        <v>0.0</v>
      </c>
      <c r="P529" s="14" t="s">
        <v>71</v>
      </c>
      <c r="R529" t="s">
        <v>71</v>
      </c>
      <c r="S529" t="s">
        <v>135</v>
      </c>
      <c r="T529" s="14">
        <v>1.0</v>
      </c>
      <c r="U529" t="s">
        <v>2775</v>
      </c>
      <c r="V529" t="s">
        <v>111</v>
      </c>
      <c r="W529" t="s">
        <v>2776</v>
      </c>
      <c r="X529" s="14">
        <v>10.0</v>
      </c>
      <c r="Y529" s="14" t="s">
        <v>2777</v>
      </c>
      <c r="Z529" s="14" t="s">
        <v>78</v>
      </c>
      <c r="AA529">
        <v>0.0</v>
      </c>
      <c r="AB529">
        <v>0.0</v>
      </c>
      <c r="AC529">
        <v>0.0</v>
      </c>
      <c r="AD529">
        <v>0.0</v>
      </c>
      <c r="AE529">
        <v>1.0</v>
      </c>
      <c r="AF529">
        <v>0.0</v>
      </c>
      <c r="AG529">
        <v>0.0</v>
      </c>
      <c r="AH529">
        <v>0.0</v>
      </c>
      <c r="AI529">
        <v>0.0</v>
      </c>
      <c r="AJ529">
        <v>0.0</v>
      </c>
      <c r="AK529" t="s">
        <v>97</v>
      </c>
      <c r="AL529">
        <v>32.0</v>
      </c>
      <c r="AM529">
        <v>8.0</v>
      </c>
      <c r="AN529" s="14">
        <v>480.0</v>
      </c>
      <c r="AO529" s="14" t="s">
        <v>2778</v>
      </c>
      <c r="AP529" t="s">
        <v>84</v>
      </c>
      <c r="AQ529" s="14">
        <v>10.0</v>
      </c>
      <c r="AR529" s="14" t="s">
        <v>2779</v>
      </c>
      <c r="AS529" s="14" t="s">
        <v>2780</v>
      </c>
      <c r="AU529" s="14">
        <v>1.0</v>
      </c>
    </row>
    <row r="530">
      <c r="A530" s="14">
        <v>583.0</v>
      </c>
      <c r="B530">
        <v>1.0</v>
      </c>
      <c r="C530">
        <v>0.0</v>
      </c>
      <c r="D530">
        <v>0.0</v>
      </c>
      <c r="E530">
        <v>0.0</v>
      </c>
      <c r="F530">
        <v>1.0</v>
      </c>
      <c r="G530">
        <v>0.0</v>
      </c>
      <c r="H530" s="14">
        <v>30039.0</v>
      </c>
      <c r="I530" s="14">
        <v>36.0</v>
      </c>
      <c r="J530" s="14">
        <v>6.0</v>
      </c>
      <c r="K530" s="14">
        <v>40.0</v>
      </c>
      <c r="L530" s="14">
        <v>14.0</v>
      </c>
      <c r="M530" s="14">
        <v>1.0</v>
      </c>
      <c r="N530" s="14" t="s">
        <v>70</v>
      </c>
      <c r="O530" s="14">
        <v>1.0</v>
      </c>
      <c r="T530" s="14">
        <v>0.0</v>
      </c>
      <c r="Z530" s="14" t="s">
        <v>114</v>
      </c>
      <c r="AA530">
        <v>0.0</v>
      </c>
      <c r="AB530">
        <v>0.0</v>
      </c>
      <c r="AC530">
        <v>1.0</v>
      </c>
      <c r="AD530">
        <v>0.0</v>
      </c>
      <c r="AE530">
        <v>0.0</v>
      </c>
      <c r="AF530">
        <v>0.0</v>
      </c>
      <c r="AG530">
        <v>0.0</v>
      </c>
      <c r="AH530">
        <v>0.0</v>
      </c>
      <c r="AI530">
        <v>0.0</v>
      </c>
      <c r="AJ530">
        <v>0.0</v>
      </c>
      <c r="AK530" t="s">
        <v>116</v>
      </c>
      <c r="AL530">
        <v>5.0</v>
      </c>
      <c r="AM530">
        <v>4.0</v>
      </c>
      <c r="AN530" s="14">
        <v>4.0</v>
      </c>
      <c r="AO530" s="14" t="s">
        <v>2781</v>
      </c>
      <c r="AP530" t="s">
        <v>2782</v>
      </c>
      <c r="AQ530" s="14">
        <v>10.0</v>
      </c>
      <c r="AR530" s="14" t="s">
        <v>2783</v>
      </c>
      <c r="AS530" s="14" t="s">
        <v>2784</v>
      </c>
      <c r="AU530" s="14">
        <v>0.0</v>
      </c>
    </row>
    <row r="531">
      <c r="A531" s="14">
        <v>585.0</v>
      </c>
      <c r="B531">
        <v>1.0</v>
      </c>
      <c r="C531">
        <v>0.0</v>
      </c>
      <c r="D531">
        <v>0.0</v>
      </c>
      <c r="E531">
        <v>0.0</v>
      </c>
      <c r="F531">
        <v>0.0</v>
      </c>
      <c r="G531">
        <v>0.0</v>
      </c>
      <c r="H531" s="14">
        <v>33254.0</v>
      </c>
      <c r="I531" s="14">
        <v>27.0</v>
      </c>
      <c r="J531" s="14">
        <v>8.0</v>
      </c>
      <c r="K531" s="14">
        <v>15.0</v>
      </c>
      <c r="L531" s="14">
        <v>10.0</v>
      </c>
      <c r="M531" s="14">
        <v>12.0</v>
      </c>
      <c r="N531" s="14" t="s">
        <v>405</v>
      </c>
      <c r="O531" s="14">
        <v>1.0</v>
      </c>
      <c r="T531" s="14">
        <v>1.0</v>
      </c>
      <c r="U531" t="s">
        <v>35</v>
      </c>
      <c r="V531" t="s">
        <v>451</v>
      </c>
      <c r="W531" t="s">
        <v>322</v>
      </c>
      <c r="X531" s="14">
        <v>1.0</v>
      </c>
      <c r="Y531" s="14" t="s">
        <v>2786</v>
      </c>
      <c r="Z531" s="14" t="s">
        <v>114</v>
      </c>
      <c r="AA531">
        <v>0.0</v>
      </c>
      <c r="AB531">
        <v>0.0</v>
      </c>
      <c r="AC531">
        <v>0.0</v>
      </c>
      <c r="AD531">
        <v>1.0</v>
      </c>
      <c r="AE531">
        <v>0.0</v>
      </c>
      <c r="AF531">
        <v>0.0</v>
      </c>
      <c r="AG531">
        <v>0.0</v>
      </c>
      <c r="AH531">
        <v>0.0</v>
      </c>
      <c r="AI531">
        <v>0.0</v>
      </c>
      <c r="AJ531">
        <v>0.0</v>
      </c>
      <c r="AK531" t="s">
        <v>116</v>
      </c>
      <c r="AL531">
        <v>6.0</v>
      </c>
      <c r="AM531">
        <v>6.0</v>
      </c>
      <c r="AN531" s="14">
        <v>6.0</v>
      </c>
      <c r="AO531" s="14" t="s">
        <v>2787</v>
      </c>
      <c r="AP531" t="s">
        <v>101</v>
      </c>
      <c r="AQ531" s="14">
        <v>10.0</v>
      </c>
      <c r="AR531" s="14" t="s">
        <v>2788</v>
      </c>
      <c r="AS531" s="14" t="s">
        <v>332</v>
      </c>
      <c r="AT531" s="14" t="s">
        <v>2789</v>
      </c>
      <c r="AU531" s="14">
        <v>1.0</v>
      </c>
    </row>
    <row r="532" hidden="1">
      <c r="A532" s="14">
        <v>586.0</v>
      </c>
      <c r="B532">
        <v>1.0</v>
      </c>
      <c r="C532">
        <v>1.0</v>
      </c>
      <c r="D532">
        <v>0.0</v>
      </c>
      <c r="E532">
        <v>1.0</v>
      </c>
      <c r="F532">
        <v>1.0</v>
      </c>
      <c r="G532">
        <v>0.0</v>
      </c>
      <c r="I532" s="14"/>
      <c r="J532" s="14">
        <v>8.0</v>
      </c>
      <c r="K532" s="14">
        <v>0.0</v>
      </c>
      <c r="L532" s="14">
        <v>10.0</v>
      </c>
      <c r="M532" s="14">
        <v>15.0</v>
      </c>
      <c r="N532" s="14" t="s">
        <v>70</v>
      </c>
      <c r="O532" s="14">
        <v>0.0</v>
      </c>
      <c r="P532" s="14" t="s">
        <v>108</v>
      </c>
      <c r="R532" t="s">
        <v>108</v>
      </c>
      <c r="S532" t="s">
        <v>2790</v>
      </c>
      <c r="T532" s="14">
        <v>1.0</v>
      </c>
      <c r="U532" t="s">
        <v>631</v>
      </c>
      <c r="V532" t="s">
        <v>111</v>
      </c>
      <c r="W532" t="s">
        <v>123</v>
      </c>
      <c r="X532" s="14">
        <v>2.0</v>
      </c>
      <c r="Z532" s="14" t="s">
        <v>78</v>
      </c>
      <c r="AA532">
        <v>0.0</v>
      </c>
      <c r="AB532">
        <v>0.0</v>
      </c>
      <c r="AC532">
        <v>0.0</v>
      </c>
      <c r="AD532">
        <v>1.0</v>
      </c>
      <c r="AE532">
        <v>0.0</v>
      </c>
      <c r="AF532">
        <v>0.0</v>
      </c>
      <c r="AG532">
        <v>0.0</v>
      </c>
      <c r="AH532">
        <v>0.0</v>
      </c>
      <c r="AI532">
        <v>0.0</v>
      </c>
      <c r="AJ532">
        <v>0.0</v>
      </c>
      <c r="AK532" t="s">
        <v>97</v>
      </c>
      <c r="AL532">
        <v>5.0</v>
      </c>
      <c r="AM532">
        <v>5.0</v>
      </c>
      <c r="AN532" s="14">
        <v>20.0</v>
      </c>
      <c r="AO532" s="14" t="s">
        <v>2791</v>
      </c>
      <c r="AP532" t="s">
        <v>101</v>
      </c>
      <c r="AQ532" s="14">
        <v>10.0</v>
      </c>
      <c r="AR532" s="14" t="s">
        <v>2792</v>
      </c>
      <c r="AS532" s="14" t="s">
        <v>2793</v>
      </c>
      <c r="AU532" s="14">
        <v>0.0</v>
      </c>
    </row>
    <row r="533">
      <c r="A533" s="14">
        <v>587.0</v>
      </c>
      <c r="B533">
        <v>1.0</v>
      </c>
      <c r="C533">
        <v>0.0</v>
      </c>
      <c r="D533">
        <v>0.0</v>
      </c>
      <c r="E533">
        <v>0.0</v>
      </c>
      <c r="F533">
        <v>0.0</v>
      </c>
      <c r="G533">
        <v>0.0</v>
      </c>
      <c r="H533" s="14">
        <v>23682.0</v>
      </c>
      <c r="I533" s="14">
        <v>53.0</v>
      </c>
      <c r="J533" s="14">
        <v>7.0</v>
      </c>
      <c r="K533" s="14">
        <v>90.0</v>
      </c>
      <c r="L533" s="14">
        <v>9.0</v>
      </c>
      <c r="M533" s="14">
        <v>4.0</v>
      </c>
      <c r="N533" s="14" t="s">
        <v>291</v>
      </c>
      <c r="O533" s="14">
        <v>1.0</v>
      </c>
      <c r="T533" s="14">
        <v>1.0</v>
      </c>
      <c r="U533" t="s">
        <v>1234</v>
      </c>
      <c r="V533" t="s">
        <v>111</v>
      </c>
      <c r="W533" t="s">
        <v>1410</v>
      </c>
      <c r="X533" s="14">
        <v>2.0</v>
      </c>
      <c r="Y533" s="14" t="s">
        <v>2794</v>
      </c>
      <c r="Z533" s="14" t="s">
        <v>78</v>
      </c>
      <c r="AA533">
        <v>0.0</v>
      </c>
      <c r="AB533">
        <v>0.0</v>
      </c>
      <c r="AC533">
        <v>0.0</v>
      </c>
      <c r="AD533">
        <v>0.0</v>
      </c>
      <c r="AE533">
        <v>1.0</v>
      </c>
      <c r="AF533">
        <v>0.0</v>
      </c>
      <c r="AG533">
        <v>0.0</v>
      </c>
      <c r="AH533">
        <v>0.0</v>
      </c>
      <c r="AI533">
        <v>0.0</v>
      </c>
      <c r="AJ533">
        <v>0.0</v>
      </c>
      <c r="AK533" t="s">
        <v>79</v>
      </c>
      <c r="AL533">
        <v>14.0</v>
      </c>
      <c r="AM533">
        <v>14.0</v>
      </c>
      <c r="AN533" s="14">
        <v>10.0</v>
      </c>
      <c r="AO533" s="14" t="s">
        <v>2795</v>
      </c>
      <c r="AP533" t="s">
        <v>101</v>
      </c>
      <c r="AQ533" s="14">
        <v>10.0</v>
      </c>
      <c r="AR533" s="14" t="s">
        <v>2796</v>
      </c>
      <c r="AS533" s="14" t="s">
        <v>2797</v>
      </c>
      <c r="AT533" s="14" t="s">
        <v>2798</v>
      </c>
      <c r="AU533" s="14">
        <v>1.0</v>
      </c>
    </row>
    <row r="534">
      <c r="A534" s="14">
        <v>588.0</v>
      </c>
      <c r="B534">
        <v>1.0</v>
      </c>
      <c r="C534">
        <v>0.0</v>
      </c>
      <c r="D534">
        <v>0.0</v>
      </c>
      <c r="E534">
        <v>0.0</v>
      </c>
      <c r="F534">
        <v>0.0</v>
      </c>
      <c r="G534">
        <v>0.0</v>
      </c>
      <c r="H534" s="14">
        <v>24696.0</v>
      </c>
      <c r="I534" s="14">
        <v>51.0</v>
      </c>
      <c r="J534" s="14">
        <v>4.0</v>
      </c>
      <c r="K534" s="14">
        <v>60.0</v>
      </c>
      <c r="L534" s="14">
        <v>10.0</v>
      </c>
      <c r="M534" s="14">
        <v>15.0</v>
      </c>
      <c r="N534" s="14" t="s">
        <v>167</v>
      </c>
      <c r="O534" s="14">
        <v>0.0</v>
      </c>
      <c r="P534" s="14" t="s">
        <v>129</v>
      </c>
      <c r="R534" t="s">
        <v>129</v>
      </c>
      <c r="S534" t="s">
        <v>90</v>
      </c>
      <c r="T534" s="14">
        <v>1.0</v>
      </c>
      <c r="U534" t="s">
        <v>315</v>
      </c>
      <c r="V534" t="s">
        <v>75</v>
      </c>
      <c r="W534" t="s">
        <v>412</v>
      </c>
      <c r="X534" s="14">
        <v>27.0</v>
      </c>
      <c r="Y534" s="14" t="s">
        <v>2799</v>
      </c>
      <c r="Z534" s="14" t="s">
        <v>78</v>
      </c>
      <c r="AA534">
        <v>0.0</v>
      </c>
      <c r="AB534">
        <v>0.0</v>
      </c>
      <c r="AC534">
        <v>0.0</v>
      </c>
      <c r="AD534">
        <v>1.0</v>
      </c>
      <c r="AE534">
        <v>0.0</v>
      </c>
      <c r="AF534">
        <v>0.0</v>
      </c>
      <c r="AG534">
        <v>0.0</v>
      </c>
      <c r="AH534">
        <v>0.0</v>
      </c>
      <c r="AI534">
        <v>0.0</v>
      </c>
      <c r="AJ534">
        <v>0.0</v>
      </c>
      <c r="AK534" t="s">
        <v>97</v>
      </c>
      <c r="AL534">
        <v>20.0</v>
      </c>
      <c r="AM534">
        <v>10.0</v>
      </c>
      <c r="AN534" s="14">
        <v>1000.0</v>
      </c>
      <c r="AO534" s="14" t="s">
        <v>2800</v>
      </c>
      <c r="AP534" t="s">
        <v>2801</v>
      </c>
      <c r="AQ534" s="14">
        <v>8.0</v>
      </c>
      <c r="AR534" s="14" t="s">
        <v>2802</v>
      </c>
      <c r="AS534" s="14" t="s">
        <v>2803</v>
      </c>
      <c r="AT534" s="14" t="s">
        <v>2804</v>
      </c>
      <c r="AU534" s="14">
        <v>1.0</v>
      </c>
    </row>
    <row r="535">
      <c r="A535" s="14">
        <v>590.0</v>
      </c>
      <c r="B535">
        <v>0.0</v>
      </c>
      <c r="C535">
        <v>1.0</v>
      </c>
      <c r="D535">
        <v>0.0</v>
      </c>
      <c r="E535">
        <v>0.0</v>
      </c>
      <c r="F535">
        <v>0.0</v>
      </c>
      <c r="G535">
        <v>0.0</v>
      </c>
      <c r="H535" s="14">
        <v>25775.0</v>
      </c>
      <c r="I535" s="14">
        <v>48.0</v>
      </c>
      <c r="J535" s="14">
        <v>6.0</v>
      </c>
      <c r="K535" s="14">
        <v>21.0</v>
      </c>
      <c r="L535" s="14">
        <v>12.0</v>
      </c>
      <c r="M535" s="14">
        <v>20.0</v>
      </c>
      <c r="N535" s="14" t="s">
        <v>128</v>
      </c>
      <c r="O535" s="14">
        <v>0.0</v>
      </c>
      <c r="P535" s="14" t="s">
        <v>71</v>
      </c>
      <c r="R535" t="s">
        <v>71</v>
      </c>
      <c r="S535" t="s">
        <v>130</v>
      </c>
      <c r="T535" s="14">
        <v>1.0</v>
      </c>
      <c r="U535" t="s">
        <v>121</v>
      </c>
      <c r="V535" t="s">
        <v>111</v>
      </c>
      <c r="W535" t="s">
        <v>760</v>
      </c>
      <c r="X535" s="14">
        <v>15.0</v>
      </c>
      <c r="Y535" s="14" t="s">
        <v>2809</v>
      </c>
      <c r="Z535" s="14" t="s">
        <v>78</v>
      </c>
      <c r="AA535">
        <v>0.0</v>
      </c>
      <c r="AB535">
        <v>0.0</v>
      </c>
      <c r="AC535">
        <v>0.0</v>
      </c>
      <c r="AD535">
        <v>1.0</v>
      </c>
      <c r="AE535">
        <v>0.0</v>
      </c>
      <c r="AF535">
        <v>0.0</v>
      </c>
      <c r="AG535">
        <v>0.0</v>
      </c>
      <c r="AH535">
        <v>0.0</v>
      </c>
      <c r="AI535">
        <v>0.0</v>
      </c>
      <c r="AJ535">
        <v>0.0</v>
      </c>
      <c r="AK535" t="s">
        <v>97</v>
      </c>
      <c r="AL535">
        <v>3.0</v>
      </c>
      <c r="AM535">
        <v>10.0</v>
      </c>
      <c r="AN535" s="14">
        <v>10.0</v>
      </c>
      <c r="AO535" s="14" t="s">
        <v>2810</v>
      </c>
      <c r="AP535" t="s">
        <v>101</v>
      </c>
      <c r="AQ535" s="14">
        <v>9.0</v>
      </c>
      <c r="AR535" s="14" t="s">
        <v>2811</v>
      </c>
      <c r="AS535" s="14" t="s">
        <v>2812</v>
      </c>
      <c r="AT535" s="14" t="s">
        <v>2813</v>
      </c>
      <c r="AU535" s="14">
        <v>0.0</v>
      </c>
    </row>
    <row r="536">
      <c r="A536" s="14">
        <v>591.0</v>
      </c>
      <c r="B536">
        <v>1.0</v>
      </c>
      <c r="C536">
        <v>0.0</v>
      </c>
      <c r="D536">
        <v>0.0</v>
      </c>
      <c r="E536">
        <v>0.0</v>
      </c>
      <c r="F536">
        <v>1.0</v>
      </c>
      <c r="G536">
        <v>0.0</v>
      </c>
      <c r="H536" s="14">
        <v>26909.0</v>
      </c>
      <c r="I536" s="14">
        <v>45.0</v>
      </c>
      <c r="J536" s="14">
        <v>8.0</v>
      </c>
      <c r="K536" s="14">
        <v>20.0</v>
      </c>
      <c r="L536" s="14">
        <v>14.0</v>
      </c>
      <c r="M536" s="14">
        <v>1.0</v>
      </c>
      <c r="N536" s="14" t="s">
        <v>291</v>
      </c>
      <c r="O536" s="14">
        <v>1.0</v>
      </c>
      <c r="T536" s="14">
        <v>1.0</v>
      </c>
      <c r="U536" t="s">
        <v>315</v>
      </c>
      <c r="V536" t="s">
        <v>111</v>
      </c>
      <c r="W536" t="s">
        <v>760</v>
      </c>
      <c r="X536" s="14">
        <v>20.0</v>
      </c>
      <c r="Y536" s="14" t="s">
        <v>2814</v>
      </c>
      <c r="Z536" s="14" t="s">
        <v>114</v>
      </c>
      <c r="AA536">
        <v>0.0</v>
      </c>
      <c r="AB536">
        <v>0.0</v>
      </c>
      <c r="AC536">
        <v>0.0</v>
      </c>
      <c r="AD536">
        <v>0.0</v>
      </c>
      <c r="AE536">
        <v>0.0</v>
      </c>
      <c r="AF536">
        <v>1.0</v>
      </c>
      <c r="AG536">
        <v>0.0</v>
      </c>
      <c r="AH536">
        <v>0.0</v>
      </c>
      <c r="AI536">
        <v>0.0</v>
      </c>
      <c r="AJ536">
        <v>0.0</v>
      </c>
      <c r="AK536" t="s">
        <v>79</v>
      </c>
      <c r="AL536">
        <v>2.0</v>
      </c>
      <c r="AM536">
        <v>6.0</v>
      </c>
      <c r="AN536" s="14">
        <v>40.0</v>
      </c>
      <c r="AO536" s="14" t="s">
        <v>2815</v>
      </c>
      <c r="AP536" t="s">
        <v>101</v>
      </c>
      <c r="AQ536" s="14">
        <v>8.0</v>
      </c>
      <c r="AR536" s="14" t="s">
        <v>2816</v>
      </c>
      <c r="AS536" s="14" t="s">
        <v>2817</v>
      </c>
      <c r="AU536" s="14">
        <v>1.0</v>
      </c>
    </row>
    <row r="537">
      <c r="A537" s="14">
        <v>592.0</v>
      </c>
      <c r="B537">
        <v>1.0</v>
      </c>
      <c r="C537">
        <v>1.0</v>
      </c>
      <c r="D537">
        <v>0.0</v>
      </c>
      <c r="E537">
        <v>0.0</v>
      </c>
      <c r="F537">
        <v>0.0</v>
      </c>
      <c r="G537">
        <v>0.0</v>
      </c>
      <c r="H537" s="14">
        <v>31594.0</v>
      </c>
      <c r="I537" s="14">
        <v>32.0</v>
      </c>
      <c r="J537" s="14">
        <v>7.0</v>
      </c>
      <c r="K537" s="14">
        <v>60.0</v>
      </c>
      <c r="L537" s="14">
        <v>10.0</v>
      </c>
      <c r="M537" s="14">
        <v>40.0</v>
      </c>
      <c r="N537" s="14" t="s">
        <v>327</v>
      </c>
      <c r="O537" s="14">
        <v>1.0</v>
      </c>
      <c r="T537" s="14">
        <v>1.0</v>
      </c>
      <c r="U537" t="s">
        <v>315</v>
      </c>
      <c r="V537" t="s">
        <v>75</v>
      </c>
      <c r="W537" t="s">
        <v>123</v>
      </c>
      <c r="X537" s="14">
        <v>6.0</v>
      </c>
      <c r="Y537" s="14" t="s">
        <v>2818</v>
      </c>
      <c r="Z537" s="14" t="s">
        <v>114</v>
      </c>
      <c r="AA537">
        <v>0.0</v>
      </c>
      <c r="AB537">
        <v>0.0</v>
      </c>
      <c r="AC537">
        <v>0.0</v>
      </c>
      <c r="AD537">
        <v>0.0</v>
      </c>
      <c r="AE537">
        <v>0.0</v>
      </c>
      <c r="AF537">
        <v>1.0</v>
      </c>
      <c r="AG537">
        <v>0.0</v>
      </c>
      <c r="AH537">
        <v>0.0</v>
      </c>
      <c r="AI537">
        <v>0.0</v>
      </c>
      <c r="AJ537">
        <v>0.0</v>
      </c>
      <c r="AK537" t="s">
        <v>97</v>
      </c>
      <c r="AL537">
        <v>6.0</v>
      </c>
      <c r="AM537">
        <v>6.0</v>
      </c>
      <c r="AN537" s="14">
        <v>6.0</v>
      </c>
      <c r="AO537" s="14" t="s">
        <v>2819</v>
      </c>
      <c r="AP537" t="s">
        <v>101</v>
      </c>
      <c r="AQ537" s="14">
        <v>10.0</v>
      </c>
      <c r="AR537" s="14" t="s">
        <v>2820</v>
      </c>
      <c r="AS537" s="14" t="s">
        <v>2821</v>
      </c>
      <c r="AT537" s="14" t="s">
        <v>2822</v>
      </c>
      <c r="AU537" s="14">
        <v>1.0</v>
      </c>
    </row>
    <row r="538">
      <c r="A538" s="14">
        <v>593.0</v>
      </c>
      <c r="B538">
        <v>0.0</v>
      </c>
      <c r="C538">
        <v>1.0</v>
      </c>
      <c r="D538">
        <v>0.0</v>
      </c>
      <c r="E538">
        <v>0.0</v>
      </c>
      <c r="F538">
        <v>0.0</v>
      </c>
      <c r="G538">
        <v>0.0</v>
      </c>
      <c r="H538" s="14">
        <v>25187.0</v>
      </c>
      <c r="I538" s="14">
        <v>49.0</v>
      </c>
      <c r="J538" s="14">
        <v>6.0</v>
      </c>
      <c r="K538" s="14">
        <v>240.0</v>
      </c>
      <c r="L538" s="14">
        <v>8.0</v>
      </c>
      <c r="M538" s="14">
        <v>12.0</v>
      </c>
      <c r="N538" s="14" t="s">
        <v>134</v>
      </c>
      <c r="O538" s="14">
        <v>1.0</v>
      </c>
      <c r="T538" s="14">
        <v>1.0</v>
      </c>
      <c r="U538" t="s">
        <v>315</v>
      </c>
      <c r="V538" t="s">
        <v>75</v>
      </c>
      <c r="W538" t="s">
        <v>2823</v>
      </c>
      <c r="X538" s="14">
        <v>20.0</v>
      </c>
      <c r="Y538" s="14" t="s">
        <v>2824</v>
      </c>
      <c r="Z538" s="14" t="s">
        <v>464</v>
      </c>
      <c r="AA538">
        <v>0.0</v>
      </c>
      <c r="AB538">
        <v>0.0</v>
      </c>
      <c r="AC538">
        <v>0.0</v>
      </c>
      <c r="AD538">
        <v>0.0</v>
      </c>
      <c r="AE538">
        <v>0.0</v>
      </c>
      <c r="AF538">
        <v>1.0</v>
      </c>
      <c r="AG538">
        <v>0.0</v>
      </c>
      <c r="AH538">
        <v>0.0</v>
      </c>
      <c r="AI538">
        <v>0.0</v>
      </c>
      <c r="AJ538">
        <v>1.0</v>
      </c>
      <c r="AK538" t="s">
        <v>79</v>
      </c>
      <c r="AL538">
        <v>10.0</v>
      </c>
      <c r="AM538">
        <v>30.0</v>
      </c>
      <c r="AN538" s="14">
        <v>20.0</v>
      </c>
      <c r="AO538" s="14" t="s">
        <v>2826</v>
      </c>
      <c r="AP538" t="s">
        <v>101</v>
      </c>
      <c r="AQ538" s="14">
        <v>10.0</v>
      </c>
      <c r="AR538" s="14" t="s">
        <v>2827</v>
      </c>
      <c r="AS538" s="14" t="s">
        <v>2828</v>
      </c>
      <c r="AT538" s="14" t="s">
        <v>2829</v>
      </c>
      <c r="AU538" s="14">
        <v>1.0</v>
      </c>
    </row>
    <row r="539">
      <c r="A539" s="14">
        <v>594.0</v>
      </c>
      <c r="B539">
        <v>0.0</v>
      </c>
      <c r="C539">
        <v>0.0</v>
      </c>
      <c r="D539">
        <v>0.0</v>
      </c>
      <c r="E539">
        <v>0.0</v>
      </c>
      <c r="F539">
        <v>1.0</v>
      </c>
      <c r="G539">
        <v>0.0</v>
      </c>
      <c r="H539" s="14">
        <v>30504.0</v>
      </c>
      <c r="I539" s="14">
        <v>35.0</v>
      </c>
      <c r="J539" s="14">
        <v>8.0</v>
      </c>
      <c r="K539" s="14">
        <v>30.0</v>
      </c>
      <c r="L539" s="14">
        <v>10.0</v>
      </c>
      <c r="M539" s="14">
        <v>30.0</v>
      </c>
      <c r="N539" s="14" t="s">
        <v>437</v>
      </c>
      <c r="O539" s="14">
        <v>1.0</v>
      </c>
      <c r="T539" s="14">
        <v>1.0</v>
      </c>
      <c r="U539" t="s">
        <v>315</v>
      </c>
      <c r="V539" t="s">
        <v>147</v>
      </c>
      <c r="W539" t="s">
        <v>123</v>
      </c>
      <c r="X539" s="14">
        <v>12.0</v>
      </c>
      <c r="Y539" s="14" t="s">
        <v>2830</v>
      </c>
      <c r="Z539" s="14" t="s">
        <v>114</v>
      </c>
      <c r="AA539">
        <v>0.0</v>
      </c>
      <c r="AB539">
        <v>0.0</v>
      </c>
      <c r="AC539">
        <v>0.0</v>
      </c>
      <c r="AD539">
        <v>0.0</v>
      </c>
      <c r="AE539">
        <v>0.0</v>
      </c>
      <c r="AF539">
        <v>1.0</v>
      </c>
      <c r="AG539">
        <v>0.0</v>
      </c>
      <c r="AH539">
        <v>0.0</v>
      </c>
      <c r="AI539">
        <v>0.0</v>
      </c>
      <c r="AJ539">
        <v>0.0</v>
      </c>
      <c r="AK539" t="s">
        <v>2831</v>
      </c>
      <c r="AL539">
        <v>3.0</v>
      </c>
      <c r="AM539">
        <v>3.0</v>
      </c>
      <c r="AN539" s="14">
        <v>6.0</v>
      </c>
      <c r="AO539" s="14" t="s">
        <v>2832</v>
      </c>
      <c r="AP539" t="s">
        <v>101</v>
      </c>
      <c r="AQ539" s="14">
        <v>8.0</v>
      </c>
      <c r="AR539" s="14" t="s">
        <v>2833</v>
      </c>
      <c r="AS539" s="14" t="s">
        <v>2834</v>
      </c>
      <c r="AT539" s="14" t="s">
        <v>719</v>
      </c>
      <c r="AU539" s="14">
        <v>1.0</v>
      </c>
    </row>
    <row r="540">
      <c r="A540" s="14">
        <v>595.0</v>
      </c>
      <c r="B540">
        <v>1.0</v>
      </c>
      <c r="C540">
        <v>0.0</v>
      </c>
      <c r="D540">
        <v>1.0</v>
      </c>
      <c r="E540">
        <v>0.0</v>
      </c>
      <c r="F540">
        <v>0.0</v>
      </c>
      <c r="G540">
        <v>0.0</v>
      </c>
      <c r="H540" s="14">
        <v>34781.0</v>
      </c>
      <c r="I540" s="14">
        <v>23.0</v>
      </c>
      <c r="J540" s="14">
        <v>6.0</v>
      </c>
      <c r="K540" s="14">
        <v>40.0</v>
      </c>
      <c r="L540" s="14">
        <v>8.0</v>
      </c>
      <c r="M540" s="14">
        <v>2.0</v>
      </c>
      <c r="N540" s="14" t="s">
        <v>192</v>
      </c>
      <c r="O540" s="14">
        <v>0.0</v>
      </c>
      <c r="P540" s="14" t="s">
        <v>71</v>
      </c>
      <c r="R540" t="s">
        <v>71</v>
      </c>
      <c r="S540" t="s">
        <v>130</v>
      </c>
      <c r="T540" s="14">
        <v>1.0</v>
      </c>
      <c r="U540" t="s">
        <v>35</v>
      </c>
      <c r="V540" t="s">
        <v>147</v>
      </c>
      <c r="W540" t="s">
        <v>123</v>
      </c>
      <c r="X540" s="14">
        <v>1.0</v>
      </c>
      <c r="Y540" s="14" t="s">
        <v>2835</v>
      </c>
      <c r="Z540" s="14" t="s">
        <v>78</v>
      </c>
      <c r="AA540">
        <v>0.0</v>
      </c>
      <c r="AB540">
        <v>1.0</v>
      </c>
      <c r="AC540">
        <v>0.0</v>
      </c>
      <c r="AD540">
        <v>0.0</v>
      </c>
      <c r="AE540">
        <v>0.0</v>
      </c>
      <c r="AF540">
        <v>0.0</v>
      </c>
      <c r="AG540">
        <v>0.0</v>
      </c>
      <c r="AH540">
        <v>0.0</v>
      </c>
      <c r="AI540">
        <v>0.0</v>
      </c>
      <c r="AJ540">
        <v>0.0</v>
      </c>
      <c r="AK540" t="s">
        <v>97</v>
      </c>
      <c r="AL540">
        <v>30.0</v>
      </c>
      <c r="AM540">
        <v>15.0</v>
      </c>
      <c r="AN540" s="14">
        <v>10.0</v>
      </c>
      <c r="AO540" s="14" t="s">
        <v>2836</v>
      </c>
      <c r="AP540" t="s">
        <v>101</v>
      </c>
      <c r="AQ540" s="14">
        <v>10.0</v>
      </c>
      <c r="AR540" s="14" t="s">
        <v>2837</v>
      </c>
      <c r="AS540" s="14" t="s">
        <v>2838</v>
      </c>
      <c r="AT540" s="14" t="s">
        <v>2839</v>
      </c>
      <c r="AU540" s="14">
        <v>1.0</v>
      </c>
    </row>
    <row r="541">
      <c r="A541" s="14">
        <v>596.0</v>
      </c>
      <c r="B541">
        <v>1.0</v>
      </c>
      <c r="C541">
        <v>0.0</v>
      </c>
      <c r="D541">
        <v>0.0</v>
      </c>
      <c r="E541">
        <v>1.0</v>
      </c>
      <c r="F541">
        <v>1.0</v>
      </c>
      <c r="G541">
        <v>0.0</v>
      </c>
      <c r="H541" s="14">
        <v>34481.0</v>
      </c>
      <c r="I541" s="14">
        <v>24.0</v>
      </c>
      <c r="J541" s="14">
        <v>9.0</v>
      </c>
      <c r="K541" s="14">
        <v>30.0</v>
      </c>
      <c r="L541" s="14">
        <v>13.0</v>
      </c>
      <c r="M541" s="14">
        <v>25.0</v>
      </c>
      <c r="N541" s="14" t="s">
        <v>87</v>
      </c>
      <c r="O541" s="14">
        <v>1.0</v>
      </c>
      <c r="T541" s="14">
        <v>0.0</v>
      </c>
      <c r="Z541" s="14" t="s">
        <v>236</v>
      </c>
      <c r="AA541">
        <v>0.0</v>
      </c>
      <c r="AB541">
        <v>0.0</v>
      </c>
      <c r="AC541">
        <v>0.0</v>
      </c>
      <c r="AD541">
        <v>1.0</v>
      </c>
      <c r="AE541">
        <v>0.0</v>
      </c>
      <c r="AF541">
        <v>0.0</v>
      </c>
      <c r="AG541">
        <v>0.0</v>
      </c>
      <c r="AH541">
        <v>0.0</v>
      </c>
      <c r="AI541">
        <v>0.0</v>
      </c>
      <c r="AJ541">
        <v>0.0</v>
      </c>
      <c r="AK541" t="s">
        <v>116</v>
      </c>
      <c r="AL541">
        <v>6.0</v>
      </c>
      <c r="AM541">
        <v>3.0</v>
      </c>
      <c r="AN541" s="14">
        <v>4.0</v>
      </c>
      <c r="AO541" s="14" t="s">
        <v>2840</v>
      </c>
      <c r="AP541" t="s">
        <v>101</v>
      </c>
      <c r="AQ541" s="14">
        <v>9.0</v>
      </c>
      <c r="AR541" s="14" t="s">
        <v>2841</v>
      </c>
      <c r="AS541" s="14" t="s">
        <v>540</v>
      </c>
      <c r="AT541" s="14" t="s">
        <v>420</v>
      </c>
      <c r="AU541" s="14">
        <v>1.0</v>
      </c>
    </row>
    <row r="542">
      <c r="A542" s="14">
        <v>597.0</v>
      </c>
      <c r="B542">
        <v>1.0</v>
      </c>
      <c r="C542">
        <v>0.0</v>
      </c>
      <c r="D542">
        <v>0.0</v>
      </c>
      <c r="E542">
        <v>0.0</v>
      </c>
      <c r="F542">
        <v>0.0</v>
      </c>
      <c r="G542">
        <v>0.0</v>
      </c>
      <c r="H542" s="14">
        <v>33759.0</v>
      </c>
      <c r="I542" s="14">
        <v>26.0</v>
      </c>
      <c r="J542" s="14">
        <v>7.0</v>
      </c>
      <c r="K542" s="14">
        <v>15.0</v>
      </c>
      <c r="L542" s="14">
        <v>6.0</v>
      </c>
      <c r="M542" s="14">
        <v>24.0</v>
      </c>
      <c r="N542" s="14" t="s">
        <v>134</v>
      </c>
      <c r="O542" s="14">
        <v>1.0</v>
      </c>
      <c r="T542" s="14">
        <v>1.0</v>
      </c>
      <c r="U542" t="s">
        <v>213</v>
      </c>
      <c r="V542" t="s">
        <v>122</v>
      </c>
      <c r="W542" t="s">
        <v>112</v>
      </c>
      <c r="X542" s="14">
        <v>1.0</v>
      </c>
      <c r="Y542" s="14" t="s">
        <v>2842</v>
      </c>
      <c r="Z542" s="14" t="s">
        <v>78</v>
      </c>
      <c r="AA542">
        <v>0.0</v>
      </c>
      <c r="AB542">
        <v>0.0</v>
      </c>
      <c r="AC542">
        <v>0.0</v>
      </c>
      <c r="AD542">
        <v>0.0</v>
      </c>
      <c r="AE542">
        <v>0.0</v>
      </c>
      <c r="AF542">
        <v>1.0</v>
      </c>
      <c r="AG542">
        <v>0.0</v>
      </c>
      <c r="AH542">
        <v>0.0</v>
      </c>
      <c r="AI542">
        <v>0.0</v>
      </c>
      <c r="AJ542">
        <v>0.0</v>
      </c>
      <c r="AK542" t="s">
        <v>79</v>
      </c>
      <c r="AL542">
        <v>3.0</v>
      </c>
      <c r="AM542">
        <v>4.0</v>
      </c>
      <c r="AN542" s="14">
        <v>5.0</v>
      </c>
      <c r="AO542" s="14" t="s">
        <v>2843</v>
      </c>
      <c r="AP542" t="s">
        <v>101</v>
      </c>
      <c r="AQ542" s="14">
        <v>8.0</v>
      </c>
      <c r="AR542" s="14" t="s">
        <v>2844</v>
      </c>
      <c r="AS542" s="14" t="s">
        <v>2845</v>
      </c>
      <c r="AT542" s="14" t="s">
        <v>2846</v>
      </c>
      <c r="AU542" s="14">
        <v>1.0</v>
      </c>
    </row>
    <row r="543">
      <c r="A543" s="14">
        <v>598.0</v>
      </c>
      <c r="B543">
        <v>0.0</v>
      </c>
      <c r="C543">
        <v>1.0</v>
      </c>
      <c r="D543">
        <v>0.0</v>
      </c>
      <c r="E543">
        <v>1.0</v>
      </c>
      <c r="F543">
        <v>1.0</v>
      </c>
      <c r="G543">
        <v>0.0</v>
      </c>
      <c r="H543" s="14">
        <v>30698.0</v>
      </c>
      <c r="I543" s="14">
        <v>34.0</v>
      </c>
      <c r="J543" s="14">
        <v>6.0</v>
      </c>
      <c r="K543" s="14">
        <v>2.0</v>
      </c>
      <c r="L543" s="14">
        <v>11.0</v>
      </c>
      <c r="M543" s="14">
        <v>10.0</v>
      </c>
      <c r="N543" s="14" t="s">
        <v>106</v>
      </c>
      <c r="O543" s="14">
        <v>1.0</v>
      </c>
      <c r="T543" s="14">
        <v>1.0</v>
      </c>
      <c r="U543" t="s">
        <v>577</v>
      </c>
      <c r="V543" t="s">
        <v>111</v>
      </c>
      <c r="W543" t="s">
        <v>2847</v>
      </c>
      <c r="X543" s="14">
        <v>10.0</v>
      </c>
      <c r="Y543" s="14" t="s">
        <v>2848</v>
      </c>
      <c r="Z543" s="14" t="s">
        <v>114</v>
      </c>
      <c r="AA543">
        <v>0.0</v>
      </c>
      <c r="AB543">
        <v>0.0</v>
      </c>
      <c r="AC543">
        <v>1.0</v>
      </c>
      <c r="AD543">
        <v>1.0</v>
      </c>
      <c r="AE543">
        <v>0.0</v>
      </c>
      <c r="AF543">
        <v>0.0</v>
      </c>
      <c r="AG543">
        <v>0.0</v>
      </c>
      <c r="AH543">
        <v>0.0</v>
      </c>
      <c r="AI543">
        <v>0.0</v>
      </c>
      <c r="AJ543">
        <v>0.0</v>
      </c>
      <c r="AK543" t="s">
        <v>97</v>
      </c>
      <c r="AL543">
        <v>4.0</v>
      </c>
      <c r="AM543">
        <v>0.2708333333333333</v>
      </c>
      <c r="AN543" s="14">
        <v>60.0</v>
      </c>
      <c r="AO543" s="14" t="s">
        <v>2849</v>
      </c>
      <c r="AP543" t="s">
        <v>101</v>
      </c>
      <c r="AQ543" s="14">
        <v>10.0</v>
      </c>
      <c r="AR543" s="14" t="s">
        <v>2850</v>
      </c>
      <c r="AS543" s="14" t="s">
        <v>2851</v>
      </c>
      <c r="AT543" s="14" t="s">
        <v>202</v>
      </c>
      <c r="AU543" s="14">
        <v>1.0</v>
      </c>
    </row>
    <row r="544">
      <c r="A544" s="14">
        <v>599.0</v>
      </c>
      <c r="B544">
        <v>1.0</v>
      </c>
      <c r="C544">
        <v>1.0</v>
      </c>
      <c r="D544">
        <v>0.0</v>
      </c>
      <c r="E544">
        <v>0.0</v>
      </c>
      <c r="F544">
        <v>1.0</v>
      </c>
      <c r="G544">
        <v>0.0</v>
      </c>
      <c r="H544" s="14">
        <v>33204.0</v>
      </c>
      <c r="I544" s="14">
        <v>27.0</v>
      </c>
      <c r="J544" s="14">
        <v>6.0</v>
      </c>
      <c r="K544" s="14">
        <v>150.0</v>
      </c>
      <c r="L544" s="14">
        <v>800.0</v>
      </c>
      <c r="M544" s="14">
        <v>20.0</v>
      </c>
      <c r="N544" s="14" t="s">
        <v>405</v>
      </c>
      <c r="O544" s="14">
        <v>1.0</v>
      </c>
      <c r="T544" s="14">
        <v>1.0</v>
      </c>
      <c r="U544" t="s">
        <v>35</v>
      </c>
      <c r="V544" t="s">
        <v>111</v>
      </c>
      <c r="W544" t="s">
        <v>412</v>
      </c>
      <c r="X544" s="14">
        <v>2.0</v>
      </c>
      <c r="Z544" s="14" t="s">
        <v>114</v>
      </c>
      <c r="AA544">
        <v>0.0</v>
      </c>
      <c r="AB544">
        <v>0.0</v>
      </c>
      <c r="AC544">
        <v>0.0</v>
      </c>
      <c r="AD544">
        <v>0.0</v>
      </c>
      <c r="AE544">
        <v>0.0</v>
      </c>
      <c r="AF544">
        <v>1.0</v>
      </c>
      <c r="AG544">
        <v>0.0</v>
      </c>
      <c r="AH544">
        <v>0.0</v>
      </c>
      <c r="AI544">
        <v>0.0</v>
      </c>
      <c r="AJ544">
        <v>0.0</v>
      </c>
      <c r="AK544" t="s">
        <v>79</v>
      </c>
      <c r="AL544">
        <v>6.0</v>
      </c>
      <c r="AM544">
        <v>5.0</v>
      </c>
      <c r="AN544" s="14">
        <v>5.0</v>
      </c>
      <c r="AO544" s="14" t="s">
        <v>2852</v>
      </c>
      <c r="AP544" t="s">
        <v>84</v>
      </c>
      <c r="AQ544" s="14">
        <v>10.0</v>
      </c>
      <c r="AR544" s="14" t="s">
        <v>2853</v>
      </c>
      <c r="AS544" s="14" t="s">
        <v>2854</v>
      </c>
      <c r="AU544" s="14">
        <v>0.0</v>
      </c>
    </row>
    <row r="545">
      <c r="A545" s="14">
        <v>601.0</v>
      </c>
      <c r="B545">
        <v>0.0</v>
      </c>
      <c r="C545">
        <v>0.0</v>
      </c>
      <c r="D545">
        <v>1.0</v>
      </c>
      <c r="E545">
        <v>0.0</v>
      </c>
      <c r="F545">
        <v>0.0</v>
      </c>
      <c r="G545">
        <v>0.0</v>
      </c>
      <c r="H545" s="14">
        <v>34732.0</v>
      </c>
      <c r="I545" s="14">
        <v>23.0</v>
      </c>
      <c r="J545" s="14">
        <v>7.0</v>
      </c>
      <c r="K545" s="14">
        <v>40.0</v>
      </c>
      <c r="L545" s="14">
        <v>5.0</v>
      </c>
      <c r="M545" s="14">
        <v>4.0</v>
      </c>
      <c r="N545" s="14" t="s">
        <v>128</v>
      </c>
      <c r="O545" s="14">
        <v>1.0</v>
      </c>
      <c r="T545" s="14">
        <v>0.0</v>
      </c>
      <c r="Z545" s="14" t="s">
        <v>78</v>
      </c>
      <c r="AA545">
        <v>0.0</v>
      </c>
      <c r="AB545">
        <v>0.0</v>
      </c>
      <c r="AC545">
        <v>0.0</v>
      </c>
      <c r="AD545">
        <v>1.0</v>
      </c>
      <c r="AE545">
        <v>0.0</v>
      </c>
      <c r="AF545">
        <v>0.0</v>
      </c>
      <c r="AG545">
        <v>0.0</v>
      </c>
      <c r="AH545">
        <v>0.0</v>
      </c>
      <c r="AI545">
        <v>0.0</v>
      </c>
      <c r="AJ545">
        <v>0.0</v>
      </c>
      <c r="AK545" t="s">
        <v>97</v>
      </c>
      <c r="AL545">
        <v>5.0</v>
      </c>
      <c r="AM545">
        <v>4.0</v>
      </c>
      <c r="AN545" s="14">
        <v>15.0</v>
      </c>
      <c r="AO545" s="14" t="s">
        <v>2857</v>
      </c>
      <c r="AP545" t="s">
        <v>101</v>
      </c>
      <c r="AQ545" s="14">
        <v>9.0</v>
      </c>
      <c r="AR545" s="14" t="s">
        <v>2858</v>
      </c>
      <c r="AS545" s="14" t="s">
        <v>2859</v>
      </c>
      <c r="AU545" s="14">
        <v>1.0</v>
      </c>
    </row>
    <row r="546">
      <c r="A546" s="14">
        <v>602.0</v>
      </c>
      <c r="B546">
        <v>1.0</v>
      </c>
      <c r="C546">
        <v>0.0</v>
      </c>
      <c r="D546">
        <v>0.0</v>
      </c>
      <c r="E546">
        <v>1.0</v>
      </c>
      <c r="F546">
        <v>1.0</v>
      </c>
      <c r="G546">
        <v>0.0</v>
      </c>
      <c r="H546" s="14">
        <v>27791.0</v>
      </c>
      <c r="I546" s="14">
        <v>42.0</v>
      </c>
      <c r="J546" s="14">
        <v>5.0</v>
      </c>
      <c r="K546" s="14">
        <v>90.0</v>
      </c>
      <c r="L546" s="14">
        <v>16.0</v>
      </c>
      <c r="M546" s="14">
        <v>2.0</v>
      </c>
      <c r="N546" s="14" t="s">
        <v>134</v>
      </c>
      <c r="O546" s="14">
        <v>0.0</v>
      </c>
      <c r="P546" s="14" t="s">
        <v>89</v>
      </c>
      <c r="R546" t="s">
        <v>89</v>
      </c>
      <c r="S546" t="s">
        <v>2860</v>
      </c>
      <c r="T546" s="14">
        <v>1.0</v>
      </c>
      <c r="U546" t="s">
        <v>315</v>
      </c>
      <c r="V546" t="s">
        <v>75</v>
      </c>
      <c r="W546" t="s">
        <v>138</v>
      </c>
      <c r="X546" s="14">
        <v>5.0</v>
      </c>
      <c r="Y546" s="14" t="s">
        <v>2861</v>
      </c>
      <c r="Z546" s="14" t="s">
        <v>78</v>
      </c>
      <c r="AA546">
        <v>0.0</v>
      </c>
      <c r="AB546">
        <v>0.0</v>
      </c>
      <c r="AC546">
        <v>0.0</v>
      </c>
      <c r="AD546">
        <v>0.0</v>
      </c>
      <c r="AE546">
        <v>0.0</v>
      </c>
      <c r="AF546">
        <v>1.0</v>
      </c>
      <c r="AG546">
        <v>0.0</v>
      </c>
      <c r="AH546">
        <v>0.0</v>
      </c>
      <c r="AI546">
        <v>0.0</v>
      </c>
      <c r="AJ546">
        <v>0.0</v>
      </c>
      <c r="AK546" t="s">
        <v>79</v>
      </c>
      <c r="AL546">
        <v>4.0</v>
      </c>
      <c r="AM546">
        <v>6.0</v>
      </c>
      <c r="AN546" s="14">
        <v>12.0</v>
      </c>
      <c r="AO546" s="14" t="s">
        <v>2862</v>
      </c>
      <c r="AP546" t="s">
        <v>101</v>
      </c>
      <c r="AQ546" s="14">
        <v>8.0</v>
      </c>
      <c r="AR546" s="14" t="s">
        <v>2863</v>
      </c>
      <c r="AS546" s="14" t="s">
        <v>299</v>
      </c>
      <c r="AT546" s="14" t="s">
        <v>2864</v>
      </c>
      <c r="AU546" s="14">
        <v>0.0</v>
      </c>
    </row>
    <row r="547" hidden="1">
      <c r="A547" s="14">
        <v>603.0</v>
      </c>
      <c r="B547">
        <v>1.0</v>
      </c>
      <c r="C547">
        <v>1.0</v>
      </c>
      <c r="D547">
        <v>0.0</v>
      </c>
      <c r="E547">
        <v>1.0</v>
      </c>
      <c r="F547">
        <v>1.0</v>
      </c>
      <c r="G547">
        <v>0.0</v>
      </c>
      <c r="I547" s="14"/>
      <c r="J547" s="14">
        <v>6.0</v>
      </c>
      <c r="K547" s="14">
        <v>20.0</v>
      </c>
      <c r="L547" s="14">
        <v>13.0</v>
      </c>
      <c r="M547" s="14">
        <v>3.0</v>
      </c>
      <c r="N547" s="14" t="s">
        <v>128</v>
      </c>
      <c r="O547" s="14">
        <v>0.0</v>
      </c>
      <c r="P547" s="14" t="s">
        <v>89</v>
      </c>
      <c r="R547" t="s">
        <v>89</v>
      </c>
      <c r="S547" t="s">
        <v>72</v>
      </c>
      <c r="T547" s="14">
        <v>1.0</v>
      </c>
      <c r="U547" t="s">
        <v>315</v>
      </c>
      <c r="V547" t="s">
        <v>2865</v>
      </c>
      <c r="W547" t="s">
        <v>531</v>
      </c>
      <c r="X547" s="14">
        <v>13.0</v>
      </c>
      <c r="Y547" s="14" t="s">
        <v>2866</v>
      </c>
      <c r="Z547" s="14" t="s">
        <v>78</v>
      </c>
      <c r="AA547">
        <v>0.0</v>
      </c>
      <c r="AB547">
        <v>0.0</v>
      </c>
      <c r="AC547">
        <v>0.0</v>
      </c>
      <c r="AD547">
        <v>0.0</v>
      </c>
      <c r="AE547">
        <v>0.0</v>
      </c>
      <c r="AF547">
        <v>1.0</v>
      </c>
      <c r="AG547">
        <v>0.0</v>
      </c>
      <c r="AH547">
        <v>0.0</v>
      </c>
      <c r="AI547">
        <v>0.0</v>
      </c>
      <c r="AJ547">
        <v>0.0</v>
      </c>
      <c r="AK547" t="s">
        <v>79</v>
      </c>
      <c r="AL547">
        <v>2.0</v>
      </c>
      <c r="AM547">
        <v>3.0</v>
      </c>
      <c r="AN547" s="14">
        <v>4.0</v>
      </c>
      <c r="AO547" s="14" t="s">
        <v>2867</v>
      </c>
      <c r="AP547" t="s">
        <v>101</v>
      </c>
      <c r="AQ547" s="14">
        <v>10.0</v>
      </c>
      <c r="AR547" s="14" t="s">
        <v>1237</v>
      </c>
      <c r="AU547" s="14">
        <v>0.0</v>
      </c>
    </row>
    <row r="548">
      <c r="A548" s="14">
        <v>604.0</v>
      </c>
      <c r="B548">
        <v>0.0</v>
      </c>
      <c r="C548">
        <v>1.0</v>
      </c>
      <c r="D548">
        <v>0.0</v>
      </c>
      <c r="E548">
        <v>0.0</v>
      </c>
      <c r="F548">
        <v>0.0</v>
      </c>
      <c r="G548">
        <v>0.0</v>
      </c>
      <c r="H548" s="14">
        <v>33554.0</v>
      </c>
      <c r="I548" s="14">
        <v>26.0</v>
      </c>
      <c r="J548" s="14">
        <v>7.0</v>
      </c>
      <c r="K548" s="14">
        <v>0.0</v>
      </c>
      <c r="L548" s="14">
        <v>6.0</v>
      </c>
      <c r="M548" s="14">
        <v>5.0</v>
      </c>
      <c r="N548" s="14" t="s">
        <v>70</v>
      </c>
      <c r="O548" s="14">
        <v>1.0</v>
      </c>
      <c r="T548" s="14">
        <v>0.0</v>
      </c>
      <c r="Z548" s="14" t="s">
        <v>114</v>
      </c>
      <c r="AA548">
        <v>0.0</v>
      </c>
      <c r="AB548">
        <v>0.0</v>
      </c>
      <c r="AC548">
        <v>1.0</v>
      </c>
      <c r="AD548">
        <v>0.0</v>
      </c>
      <c r="AE548">
        <v>0.0</v>
      </c>
      <c r="AF548">
        <v>0.0</v>
      </c>
      <c r="AG548">
        <v>0.0</v>
      </c>
      <c r="AH548">
        <v>0.0</v>
      </c>
      <c r="AI548">
        <v>0.0</v>
      </c>
      <c r="AJ548">
        <v>0.0</v>
      </c>
      <c r="AK548" t="s">
        <v>97</v>
      </c>
      <c r="AL548">
        <v>5.0</v>
      </c>
      <c r="AM548">
        <v>4.0</v>
      </c>
      <c r="AN548" s="14">
        <v>12.0</v>
      </c>
      <c r="AO548" s="14" t="s">
        <v>2868</v>
      </c>
      <c r="AP548" t="s">
        <v>84</v>
      </c>
      <c r="AQ548" s="14">
        <v>8.0</v>
      </c>
      <c r="AR548" s="14" t="s">
        <v>2869</v>
      </c>
      <c r="AU548" s="14">
        <v>0.0</v>
      </c>
    </row>
    <row r="549">
      <c r="A549" s="14">
        <v>605.0</v>
      </c>
      <c r="B549">
        <v>1.0</v>
      </c>
      <c r="C549">
        <v>1.0</v>
      </c>
      <c r="D549">
        <v>0.0</v>
      </c>
      <c r="E549">
        <v>0.0</v>
      </c>
      <c r="F549">
        <v>1.0</v>
      </c>
      <c r="G549">
        <v>0.0</v>
      </c>
      <c r="H549" s="14">
        <v>30376.0</v>
      </c>
      <c r="I549" s="14">
        <v>35.0</v>
      </c>
      <c r="J549" s="14">
        <v>7.0</v>
      </c>
      <c r="K549" s="14">
        <v>0.0</v>
      </c>
      <c r="L549" s="14">
        <v>7.0</v>
      </c>
      <c r="M549" s="14">
        <v>12.0</v>
      </c>
      <c r="N549" s="14" t="s">
        <v>134</v>
      </c>
      <c r="O549" s="14">
        <v>1.0</v>
      </c>
      <c r="T549" s="14">
        <v>0.0</v>
      </c>
      <c r="Z549" s="14" t="s">
        <v>114</v>
      </c>
      <c r="AA549">
        <v>0.0</v>
      </c>
      <c r="AB549">
        <v>0.0</v>
      </c>
      <c r="AC549">
        <v>0.0</v>
      </c>
      <c r="AD549">
        <v>1.0</v>
      </c>
      <c r="AE549">
        <v>0.0</v>
      </c>
      <c r="AF549">
        <v>0.0</v>
      </c>
      <c r="AG549">
        <v>0.0</v>
      </c>
      <c r="AH549">
        <v>0.0</v>
      </c>
      <c r="AI549">
        <v>0.0</v>
      </c>
      <c r="AJ549">
        <v>0.0</v>
      </c>
      <c r="AK549" t="s">
        <v>665</v>
      </c>
      <c r="AL549">
        <v>6.0</v>
      </c>
      <c r="AM549">
        <v>6.0</v>
      </c>
      <c r="AN549" s="14">
        <v>100.0</v>
      </c>
      <c r="AO549" s="14" t="s">
        <v>987</v>
      </c>
      <c r="AP549" t="s">
        <v>2870</v>
      </c>
      <c r="AQ549" s="14">
        <v>10.0</v>
      </c>
      <c r="AR549" s="14" t="s">
        <v>2871</v>
      </c>
      <c r="AS549" s="14" t="s">
        <v>2872</v>
      </c>
      <c r="AT549" s="14" t="s">
        <v>2873</v>
      </c>
      <c r="AU549" s="14">
        <v>1.0</v>
      </c>
    </row>
    <row r="550">
      <c r="A550" s="14">
        <v>606.0</v>
      </c>
      <c r="B550">
        <v>0.0</v>
      </c>
      <c r="C550">
        <v>1.0</v>
      </c>
      <c r="D550">
        <v>0.0</v>
      </c>
      <c r="E550">
        <v>1.0</v>
      </c>
      <c r="F550">
        <v>1.0</v>
      </c>
      <c r="G550">
        <v>0.0</v>
      </c>
      <c r="H550" s="14">
        <v>33265.0</v>
      </c>
      <c r="I550" s="14">
        <v>27.0</v>
      </c>
      <c r="J550" s="14">
        <v>6.0</v>
      </c>
      <c r="K550" s="14">
        <v>60.0</v>
      </c>
      <c r="L550" s="14">
        <v>9.0</v>
      </c>
      <c r="M550" s="14">
        <v>10.0</v>
      </c>
      <c r="N550" s="14" t="s">
        <v>291</v>
      </c>
      <c r="O550" s="14">
        <v>0.0</v>
      </c>
      <c r="P550" s="14" t="s">
        <v>193</v>
      </c>
      <c r="R550" t="s">
        <v>193</v>
      </c>
      <c r="S550" t="s">
        <v>72</v>
      </c>
      <c r="T550" s="14">
        <v>1.0</v>
      </c>
      <c r="U550" t="s">
        <v>224</v>
      </c>
      <c r="V550" t="s">
        <v>111</v>
      </c>
      <c r="W550" t="s">
        <v>123</v>
      </c>
      <c r="X550" s="14">
        <v>1.0</v>
      </c>
      <c r="Y550" s="14" t="s">
        <v>2874</v>
      </c>
      <c r="Z550" s="14" t="s">
        <v>78</v>
      </c>
      <c r="AA550">
        <v>0.0</v>
      </c>
      <c r="AB550">
        <v>0.0</v>
      </c>
      <c r="AC550">
        <v>0.0</v>
      </c>
      <c r="AD550">
        <v>0.0</v>
      </c>
      <c r="AE550">
        <v>0.0</v>
      </c>
      <c r="AF550">
        <v>1.0</v>
      </c>
      <c r="AG550">
        <v>0.0</v>
      </c>
      <c r="AH550">
        <v>0.0</v>
      </c>
      <c r="AI550">
        <v>0.0</v>
      </c>
      <c r="AJ550">
        <v>0.0</v>
      </c>
      <c r="AK550" t="s">
        <v>79</v>
      </c>
      <c r="AL550">
        <v>6.0</v>
      </c>
      <c r="AM550">
        <v>6.0</v>
      </c>
      <c r="AN550" s="14">
        <v>10.0</v>
      </c>
      <c r="AO550" s="14" t="s">
        <v>2875</v>
      </c>
      <c r="AP550" t="s">
        <v>101</v>
      </c>
      <c r="AQ550" s="14">
        <v>10.0</v>
      </c>
      <c r="AR550" s="14" t="s">
        <v>2876</v>
      </c>
      <c r="AS550" s="14" t="s">
        <v>2877</v>
      </c>
      <c r="AT550" s="14" t="s">
        <v>2878</v>
      </c>
      <c r="AU550" s="14">
        <v>1.0</v>
      </c>
    </row>
    <row r="551">
      <c r="A551" s="14">
        <v>607.0</v>
      </c>
      <c r="B551">
        <v>0.0</v>
      </c>
      <c r="C551">
        <v>1.0</v>
      </c>
      <c r="D551">
        <v>0.0</v>
      </c>
      <c r="E551">
        <v>0.0</v>
      </c>
      <c r="F551">
        <v>0.0</v>
      </c>
      <c r="G551">
        <v>0.0</v>
      </c>
      <c r="H551" s="14">
        <v>35032.0</v>
      </c>
      <c r="I551" s="14">
        <v>22.0</v>
      </c>
      <c r="J551" s="14">
        <v>8.0</v>
      </c>
      <c r="K551" s="14">
        <v>60.0</v>
      </c>
      <c r="L551" s="14">
        <v>8.0</v>
      </c>
      <c r="M551" s="14">
        <v>5.0</v>
      </c>
      <c r="N551" s="14" t="s">
        <v>167</v>
      </c>
      <c r="O551" s="14">
        <v>1.0</v>
      </c>
      <c r="T551" s="14">
        <v>0.0</v>
      </c>
      <c r="Z551" s="14" t="s">
        <v>114</v>
      </c>
      <c r="AA551">
        <v>0.0</v>
      </c>
      <c r="AB551">
        <v>0.0</v>
      </c>
      <c r="AC551">
        <v>0.0</v>
      </c>
      <c r="AD551">
        <v>1.0</v>
      </c>
      <c r="AE551">
        <v>0.0</v>
      </c>
      <c r="AF551">
        <v>1.0</v>
      </c>
      <c r="AG551">
        <v>0.0</v>
      </c>
      <c r="AH551">
        <v>0.0</v>
      </c>
      <c r="AI551">
        <v>0.0</v>
      </c>
      <c r="AJ551">
        <v>0.0</v>
      </c>
      <c r="AK551" t="s">
        <v>237</v>
      </c>
      <c r="AL551">
        <v>20.0</v>
      </c>
      <c r="AM551">
        <v>6.0</v>
      </c>
      <c r="AN551" s="14">
        <v>10.0</v>
      </c>
      <c r="AO551" s="14" t="s">
        <v>2879</v>
      </c>
      <c r="AP551" t="s">
        <v>84</v>
      </c>
      <c r="AQ551" s="14">
        <v>10.0</v>
      </c>
      <c r="AR551" s="14" t="s">
        <v>2880</v>
      </c>
      <c r="AS551" s="14" t="s">
        <v>2881</v>
      </c>
      <c r="AT551" s="14" t="s">
        <v>2882</v>
      </c>
      <c r="AU551" s="14">
        <v>1.0</v>
      </c>
    </row>
    <row r="552">
      <c r="A552" s="14">
        <v>608.0</v>
      </c>
      <c r="B552">
        <v>0.0</v>
      </c>
      <c r="C552">
        <v>1.0</v>
      </c>
      <c r="D552">
        <v>0.0</v>
      </c>
      <c r="E552">
        <v>0.0</v>
      </c>
      <c r="F552">
        <v>1.0</v>
      </c>
      <c r="G552">
        <v>0.0</v>
      </c>
      <c r="H552" s="14">
        <v>30004.0</v>
      </c>
      <c r="I552" s="14">
        <v>36.0</v>
      </c>
      <c r="J552" s="14">
        <v>6.0</v>
      </c>
      <c r="K552" s="14">
        <v>60.0</v>
      </c>
      <c r="L552" s="14">
        <v>10.0</v>
      </c>
      <c r="M552" s="14">
        <v>12.0</v>
      </c>
      <c r="N552" s="14" t="s">
        <v>327</v>
      </c>
      <c r="O552" s="14">
        <v>1.0</v>
      </c>
      <c r="T552" s="14">
        <v>1.0</v>
      </c>
      <c r="U552" t="s">
        <v>315</v>
      </c>
      <c r="V552" t="s">
        <v>75</v>
      </c>
      <c r="W552" t="s">
        <v>2883</v>
      </c>
      <c r="X552" s="14">
        <v>5.0</v>
      </c>
      <c r="Y552" s="14" t="s">
        <v>2884</v>
      </c>
      <c r="Z552" s="14" t="s">
        <v>114</v>
      </c>
      <c r="AA552">
        <v>0.0</v>
      </c>
      <c r="AB552">
        <v>0.0</v>
      </c>
      <c r="AC552">
        <v>0.0</v>
      </c>
      <c r="AD552">
        <v>1.0</v>
      </c>
      <c r="AE552">
        <v>0.0</v>
      </c>
      <c r="AF552">
        <v>0.0</v>
      </c>
      <c r="AG552">
        <v>0.0</v>
      </c>
      <c r="AH552">
        <v>0.0</v>
      </c>
      <c r="AI552">
        <v>0.0</v>
      </c>
      <c r="AJ552">
        <v>0.0</v>
      </c>
      <c r="AK552" t="s">
        <v>97</v>
      </c>
      <c r="AL552">
        <v>6.0</v>
      </c>
      <c r="AM552">
        <v>6.0</v>
      </c>
      <c r="AN552" s="14">
        <v>10.0</v>
      </c>
      <c r="AO552" s="14" t="s">
        <v>2885</v>
      </c>
      <c r="AP552" t="s">
        <v>101</v>
      </c>
      <c r="AQ552" s="14">
        <v>10.0</v>
      </c>
      <c r="AR552" s="14" t="s">
        <v>2886</v>
      </c>
      <c r="AS552" s="14" t="s">
        <v>2887</v>
      </c>
      <c r="AU552" s="14">
        <v>1.0</v>
      </c>
    </row>
    <row r="553">
      <c r="A553" s="14">
        <v>609.0</v>
      </c>
      <c r="B553">
        <v>1.0</v>
      </c>
      <c r="C553">
        <v>0.0</v>
      </c>
      <c r="D553">
        <v>0.0</v>
      </c>
      <c r="E553">
        <v>0.0</v>
      </c>
      <c r="F553">
        <v>1.0</v>
      </c>
      <c r="G553">
        <v>0.0</v>
      </c>
      <c r="H553" s="14">
        <v>31124.0</v>
      </c>
      <c r="I553" s="14">
        <v>33.0</v>
      </c>
      <c r="J553" s="14">
        <v>7.0</v>
      </c>
      <c r="K553" s="14">
        <v>5.0</v>
      </c>
      <c r="L553" s="14">
        <v>6.0</v>
      </c>
      <c r="M553" s="14">
        <v>12.0</v>
      </c>
      <c r="N553" s="14" t="s">
        <v>120</v>
      </c>
      <c r="O553" s="14">
        <v>1.0</v>
      </c>
      <c r="T553" s="14">
        <v>1.0</v>
      </c>
      <c r="U553" t="s">
        <v>11</v>
      </c>
      <c r="V553" t="s">
        <v>147</v>
      </c>
      <c r="W553" t="s">
        <v>1410</v>
      </c>
      <c r="X553" s="14">
        <v>0.0</v>
      </c>
      <c r="Y553" s="14" t="s">
        <v>2888</v>
      </c>
      <c r="Z553" s="14" t="s">
        <v>114</v>
      </c>
      <c r="AA553">
        <v>0.0</v>
      </c>
      <c r="AB553">
        <v>0.0</v>
      </c>
      <c r="AC553">
        <v>1.0</v>
      </c>
      <c r="AD553">
        <v>0.0</v>
      </c>
      <c r="AE553">
        <v>0.0</v>
      </c>
      <c r="AF553">
        <v>0.0</v>
      </c>
      <c r="AG553">
        <v>0.0</v>
      </c>
      <c r="AH553">
        <v>0.0</v>
      </c>
      <c r="AI553">
        <v>0.0</v>
      </c>
      <c r="AJ553">
        <v>0.0</v>
      </c>
      <c r="AK553" t="s">
        <v>2889</v>
      </c>
      <c r="AL553">
        <v>6.0</v>
      </c>
      <c r="AM553">
        <v>6.0</v>
      </c>
      <c r="AN553" s="14">
        <v>30.0</v>
      </c>
      <c r="AO553" s="14" t="s">
        <v>2890</v>
      </c>
      <c r="AP553" t="s">
        <v>2891</v>
      </c>
      <c r="AQ553" s="14">
        <v>10.0</v>
      </c>
      <c r="AR553" s="14" t="s">
        <v>2892</v>
      </c>
      <c r="AS553" s="14" t="s">
        <v>2893</v>
      </c>
      <c r="AT553" s="14" t="s">
        <v>2894</v>
      </c>
      <c r="AU553" s="14">
        <v>0.0</v>
      </c>
    </row>
    <row r="554">
      <c r="A554" s="14">
        <v>610.0</v>
      </c>
      <c r="B554">
        <v>1.0</v>
      </c>
      <c r="C554">
        <v>1.0</v>
      </c>
      <c r="D554">
        <v>0.0</v>
      </c>
      <c r="E554">
        <v>0.0</v>
      </c>
      <c r="F554">
        <v>1.0</v>
      </c>
      <c r="G554">
        <v>0.0</v>
      </c>
      <c r="H554" s="14">
        <v>34727.0</v>
      </c>
      <c r="I554" s="14">
        <v>23.0</v>
      </c>
      <c r="J554" s="14">
        <v>9.0</v>
      </c>
      <c r="K554" s="14">
        <v>30.0</v>
      </c>
      <c r="L554" s="14">
        <v>9.0</v>
      </c>
      <c r="M554" s="14">
        <v>4.0</v>
      </c>
      <c r="N554" s="14" t="s">
        <v>405</v>
      </c>
      <c r="O554" s="14">
        <v>1.0</v>
      </c>
      <c r="T554" s="14">
        <v>1.0</v>
      </c>
      <c r="U554" t="s">
        <v>315</v>
      </c>
      <c r="V554" t="s">
        <v>111</v>
      </c>
      <c r="W554" t="s">
        <v>123</v>
      </c>
      <c r="X554" s="14">
        <v>2.0</v>
      </c>
      <c r="Y554" s="14" t="s">
        <v>2895</v>
      </c>
      <c r="Z554" s="14" t="s">
        <v>464</v>
      </c>
      <c r="AA554">
        <v>0.0</v>
      </c>
      <c r="AB554">
        <v>0.0</v>
      </c>
      <c r="AC554">
        <v>0.0</v>
      </c>
      <c r="AD554">
        <v>0.0</v>
      </c>
      <c r="AE554">
        <v>0.0</v>
      </c>
      <c r="AF554">
        <v>1.0</v>
      </c>
      <c r="AG554">
        <v>0.0</v>
      </c>
      <c r="AH554">
        <v>0.0</v>
      </c>
      <c r="AI554">
        <v>0.0</v>
      </c>
      <c r="AJ554">
        <v>0.0</v>
      </c>
      <c r="AK554" t="s">
        <v>79</v>
      </c>
      <c r="AL554">
        <v>8.0</v>
      </c>
      <c r="AM554">
        <v>5.0</v>
      </c>
      <c r="AN554" s="14">
        <v>5.0</v>
      </c>
      <c r="AO554" s="14" t="s">
        <v>2896</v>
      </c>
      <c r="AP554" t="s">
        <v>2897</v>
      </c>
      <c r="AQ554" s="14">
        <v>8.0</v>
      </c>
      <c r="AR554" s="14" t="s">
        <v>2898</v>
      </c>
      <c r="AS554" s="14" t="s">
        <v>2899</v>
      </c>
      <c r="AT554" s="14" t="s">
        <v>2900</v>
      </c>
      <c r="AU554" s="14">
        <v>1.0</v>
      </c>
    </row>
    <row r="555">
      <c r="A555" s="14">
        <v>612.0</v>
      </c>
      <c r="B555">
        <v>1.0</v>
      </c>
      <c r="C555">
        <v>0.0</v>
      </c>
      <c r="D555">
        <v>0.0</v>
      </c>
      <c r="E555">
        <v>0.0</v>
      </c>
      <c r="F555">
        <v>0.0</v>
      </c>
      <c r="G555">
        <v>0.0</v>
      </c>
      <c r="H555" s="14">
        <v>32450.0</v>
      </c>
      <c r="I555" s="14">
        <v>29.0</v>
      </c>
      <c r="J555" s="14">
        <v>7.0</v>
      </c>
      <c r="K555" s="14">
        <v>50.0</v>
      </c>
      <c r="L555" s="14">
        <v>10.0</v>
      </c>
      <c r="M555" s="14">
        <v>10.0</v>
      </c>
      <c r="N555" s="14" t="s">
        <v>437</v>
      </c>
      <c r="O555" s="14">
        <v>0.0</v>
      </c>
      <c r="P555" s="14" t="s">
        <v>89</v>
      </c>
      <c r="R555" t="s">
        <v>89</v>
      </c>
      <c r="S555" t="s">
        <v>130</v>
      </c>
      <c r="T555" s="14">
        <v>1.0</v>
      </c>
      <c r="U555" t="s">
        <v>315</v>
      </c>
      <c r="V555" t="s">
        <v>451</v>
      </c>
      <c r="W555" t="s">
        <v>333</v>
      </c>
      <c r="X555" s="14">
        <v>10.0</v>
      </c>
      <c r="Y555" s="14" t="s">
        <v>2904</v>
      </c>
      <c r="Z555" s="14" t="s">
        <v>78</v>
      </c>
      <c r="AA555">
        <v>0.0</v>
      </c>
      <c r="AB555">
        <v>0.0</v>
      </c>
      <c r="AC555">
        <v>0.0</v>
      </c>
      <c r="AD555">
        <v>1.0</v>
      </c>
      <c r="AE555">
        <v>0.0</v>
      </c>
      <c r="AF555">
        <v>0.0</v>
      </c>
      <c r="AG555">
        <v>0.0</v>
      </c>
      <c r="AH555">
        <v>0.0</v>
      </c>
      <c r="AI555">
        <v>0.0</v>
      </c>
      <c r="AJ555">
        <v>0.0</v>
      </c>
      <c r="AK555" t="s">
        <v>116</v>
      </c>
      <c r="AL555">
        <v>10.0</v>
      </c>
      <c r="AM555">
        <v>4.0</v>
      </c>
      <c r="AN555" s="14">
        <v>15.0</v>
      </c>
      <c r="AO555" s="14" t="s">
        <v>2905</v>
      </c>
      <c r="AP555" t="s">
        <v>101</v>
      </c>
      <c r="AQ555" s="14">
        <v>9.0</v>
      </c>
      <c r="AR555" s="14" t="s">
        <v>2906</v>
      </c>
      <c r="AS555" s="14" t="s">
        <v>2907</v>
      </c>
      <c r="AU555" s="14">
        <v>1.0</v>
      </c>
    </row>
    <row r="556">
      <c r="A556" s="14">
        <v>613.0</v>
      </c>
      <c r="B556">
        <v>1.0</v>
      </c>
      <c r="C556">
        <v>0.0</v>
      </c>
      <c r="D556">
        <v>1.0</v>
      </c>
      <c r="E556">
        <v>1.0</v>
      </c>
      <c r="F556">
        <v>1.0</v>
      </c>
      <c r="G556">
        <v>0.0</v>
      </c>
      <c r="H556" s="14">
        <v>34733.0</v>
      </c>
      <c r="I556" s="14">
        <v>23.0</v>
      </c>
      <c r="J556" s="14">
        <v>7.0</v>
      </c>
      <c r="K556" s="14">
        <v>0.0</v>
      </c>
      <c r="L556" s="14">
        <v>15.0</v>
      </c>
      <c r="M556" s="14">
        <v>10.0</v>
      </c>
      <c r="N556" s="14" t="s">
        <v>192</v>
      </c>
      <c r="O556" s="14">
        <v>1.0</v>
      </c>
      <c r="T556" s="14">
        <v>0.0</v>
      </c>
      <c r="Z556" s="14" t="s">
        <v>78</v>
      </c>
      <c r="AA556">
        <v>0.0</v>
      </c>
      <c r="AB556">
        <v>0.0</v>
      </c>
      <c r="AC556">
        <v>0.0</v>
      </c>
      <c r="AD556">
        <v>0.0</v>
      </c>
      <c r="AE556">
        <v>0.0</v>
      </c>
      <c r="AF556">
        <v>1.0</v>
      </c>
      <c r="AG556">
        <v>0.0</v>
      </c>
      <c r="AH556">
        <v>0.0</v>
      </c>
      <c r="AI556">
        <v>0.0</v>
      </c>
      <c r="AJ556">
        <v>0.0</v>
      </c>
      <c r="AK556" t="s">
        <v>116</v>
      </c>
      <c r="AL556">
        <v>20.0</v>
      </c>
      <c r="AM556">
        <v>10.0</v>
      </c>
      <c r="AN556" s="14">
        <v>40.0</v>
      </c>
      <c r="AO556" s="14" t="s">
        <v>2908</v>
      </c>
      <c r="AP556" t="s">
        <v>84</v>
      </c>
      <c r="AQ556" s="14">
        <v>10.0</v>
      </c>
      <c r="AR556" s="14" t="s">
        <v>2909</v>
      </c>
      <c r="AS556" s="14" t="s">
        <v>2910</v>
      </c>
      <c r="AT556" s="14" t="s">
        <v>2911</v>
      </c>
      <c r="AU556" s="14">
        <v>1.0</v>
      </c>
    </row>
    <row r="557">
      <c r="A557" s="14">
        <v>614.0</v>
      </c>
      <c r="B557">
        <v>0.0</v>
      </c>
      <c r="C557">
        <v>0.0</v>
      </c>
      <c r="D557">
        <v>0.0</v>
      </c>
      <c r="E557">
        <v>1.0</v>
      </c>
      <c r="F557">
        <v>0.0</v>
      </c>
      <c r="G557">
        <v>0.0</v>
      </c>
      <c r="H557" s="14">
        <v>33293.0</v>
      </c>
      <c r="I557" s="14">
        <v>27.0</v>
      </c>
      <c r="J557" s="14">
        <v>7.0</v>
      </c>
      <c r="K557" s="14">
        <v>120.0</v>
      </c>
      <c r="L557" s="14">
        <v>10.0</v>
      </c>
      <c r="M557" s="14">
        <v>5.0</v>
      </c>
      <c r="N557" s="14" t="s">
        <v>167</v>
      </c>
      <c r="O557" s="14">
        <v>1.0</v>
      </c>
      <c r="T557" s="14">
        <v>1.0</v>
      </c>
      <c r="U557" t="s">
        <v>259</v>
      </c>
      <c r="V557" t="s">
        <v>451</v>
      </c>
      <c r="W557" t="s">
        <v>76</v>
      </c>
      <c r="X557" s="14">
        <v>1.0</v>
      </c>
      <c r="Y557" s="14" t="s">
        <v>2912</v>
      </c>
      <c r="Z557" s="14" t="s">
        <v>78</v>
      </c>
      <c r="AA557">
        <v>0.0</v>
      </c>
      <c r="AB557">
        <v>0.0</v>
      </c>
      <c r="AC557">
        <v>1.0</v>
      </c>
      <c r="AD557">
        <v>0.0</v>
      </c>
      <c r="AE557">
        <v>0.0</v>
      </c>
      <c r="AF557">
        <v>0.0</v>
      </c>
      <c r="AG557">
        <v>0.0</v>
      </c>
      <c r="AH557">
        <v>0.0</v>
      </c>
      <c r="AI557">
        <v>0.0</v>
      </c>
      <c r="AJ557">
        <v>0.0</v>
      </c>
      <c r="AK557" t="s">
        <v>237</v>
      </c>
      <c r="AL557">
        <v>12.0</v>
      </c>
      <c r="AM557">
        <v>6.0</v>
      </c>
      <c r="AN557" s="14">
        <v>160.0</v>
      </c>
      <c r="AO557" s="14" t="s">
        <v>2913</v>
      </c>
      <c r="AP557" t="s">
        <v>101</v>
      </c>
      <c r="AQ557" s="14">
        <v>10.0</v>
      </c>
      <c r="AR557" s="14" t="s">
        <v>2914</v>
      </c>
      <c r="AS557" s="14" t="s">
        <v>2915</v>
      </c>
      <c r="AT557" s="14" t="s">
        <v>2916</v>
      </c>
      <c r="AU557" s="14">
        <v>1.0</v>
      </c>
    </row>
    <row r="558">
      <c r="A558" s="14">
        <v>615.0</v>
      </c>
      <c r="B558">
        <v>0.0</v>
      </c>
      <c r="C558">
        <v>0.0</v>
      </c>
      <c r="D558">
        <v>1.0</v>
      </c>
      <c r="E558">
        <v>0.0</v>
      </c>
      <c r="F558">
        <v>1.0</v>
      </c>
      <c r="G558">
        <v>0.0</v>
      </c>
      <c r="H558" s="14">
        <v>25412.0</v>
      </c>
      <c r="I558" s="14">
        <v>49.0</v>
      </c>
      <c r="J558" s="14">
        <v>6.0</v>
      </c>
      <c r="K558" s="14">
        <v>60.0</v>
      </c>
      <c r="L558" s="14">
        <v>6.0</v>
      </c>
      <c r="M558" s="14">
        <v>50.0</v>
      </c>
      <c r="N558" s="14" t="s">
        <v>437</v>
      </c>
      <c r="O558" s="14">
        <v>0.0</v>
      </c>
      <c r="P558" s="14" t="s">
        <v>108</v>
      </c>
      <c r="R558" t="s">
        <v>108</v>
      </c>
      <c r="S558" t="s">
        <v>90</v>
      </c>
      <c r="T558" s="14">
        <v>1.0</v>
      </c>
      <c r="U558" t="s">
        <v>91</v>
      </c>
      <c r="V558" t="s">
        <v>147</v>
      </c>
      <c r="W558" t="s">
        <v>76</v>
      </c>
      <c r="X558" s="14">
        <v>9.0</v>
      </c>
      <c r="Y558" s="14" t="s">
        <v>2917</v>
      </c>
      <c r="Z558" s="14" t="s">
        <v>96</v>
      </c>
      <c r="AA558">
        <v>0.0</v>
      </c>
      <c r="AB558">
        <v>0.0</v>
      </c>
      <c r="AC558">
        <v>0.0</v>
      </c>
      <c r="AD558">
        <v>1.0</v>
      </c>
      <c r="AE558">
        <v>0.0</v>
      </c>
      <c r="AF558">
        <v>0.0</v>
      </c>
      <c r="AG558">
        <v>0.0</v>
      </c>
      <c r="AH558">
        <v>0.0</v>
      </c>
      <c r="AI558">
        <v>0.0</v>
      </c>
      <c r="AJ558">
        <v>0.0</v>
      </c>
      <c r="AK558" t="s">
        <v>237</v>
      </c>
      <c r="AL558">
        <v>15.0</v>
      </c>
      <c r="AM558">
        <v>15.0</v>
      </c>
      <c r="AN558" s="14">
        <v>20.0</v>
      </c>
      <c r="AO558" s="14" t="s">
        <v>2918</v>
      </c>
      <c r="AP558" t="s">
        <v>84</v>
      </c>
      <c r="AQ558" s="14">
        <v>10.0</v>
      </c>
      <c r="AR558" s="14" t="s">
        <v>2919</v>
      </c>
      <c r="AS558" s="14" t="s">
        <v>2920</v>
      </c>
      <c r="AT558" s="14" t="s">
        <v>2921</v>
      </c>
      <c r="AU558" s="14">
        <v>0.0</v>
      </c>
    </row>
    <row r="559">
      <c r="A559" s="14">
        <v>616.0</v>
      </c>
      <c r="B559">
        <v>0.0</v>
      </c>
      <c r="C559">
        <v>1.0</v>
      </c>
      <c r="D559">
        <v>1.0</v>
      </c>
      <c r="E559">
        <v>0.0</v>
      </c>
      <c r="F559">
        <v>1.0</v>
      </c>
      <c r="G559">
        <v>0.0</v>
      </c>
      <c r="H559" s="14">
        <v>35081.0</v>
      </c>
      <c r="I559" s="14">
        <v>22.0</v>
      </c>
      <c r="J559" s="14">
        <v>7.0</v>
      </c>
      <c r="K559" s="14">
        <v>60.0</v>
      </c>
      <c r="L559" s="14">
        <v>7.0</v>
      </c>
      <c r="M559" s="14">
        <v>20.0</v>
      </c>
      <c r="N559" s="14" t="s">
        <v>291</v>
      </c>
      <c r="O559" s="14">
        <v>1.0</v>
      </c>
      <c r="T559" s="14">
        <v>0.0</v>
      </c>
      <c r="Z559" s="14" t="s">
        <v>78</v>
      </c>
      <c r="AA559">
        <v>0.0</v>
      </c>
      <c r="AB559">
        <v>0.0</v>
      </c>
      <c r="AC559">
        <v>1.0</v>
      </c>
      <c r="AD559">
        <v>0.0</v>
      </c>
      <c r="AE559">
        <v>0.0</v>
      </c>
      <c r="AF559">
        <v>1.0</v>
      </c>
      <c r="AG559">
        <v>0.0</v>
      </c>
      <c r="AH559">
        <v>0.0</v>
      </c>
      <c r="AI559">
        <v>0.0</v>
      </c>
      <c r="AJ559">
        <v>0.0</v>
      </c>
      <c r="AK559" t="s">
        <v>79</v>
      </c>
      <c r="AL559">
        <v>10.0</v>
      </c>
      <c r="AM559">
        <v>10.0</v>
      </c>
      <c r="AN559" s="14">
        <v>5.0</v>
      </c>
      <c r="AO559" s="14" t="s">
        <v>2922</v>
      </c>
      <c r="AP559" t="s">
        <v>101</v>
      </c>
      <c r="AQ559" s="14">
        <v>8.0</v>
      </c>
      <c r="AR559" s="14" t="s">
        <v>2923</v>
      </c>
      <c r="AS559" s="14" t="s">
        <v>2924</v>
      </c>
      <c r="AT559" s="14" t="s">
        <v>2925</v>
      </c>
      <c r="AU559" s="14">
        <v>1.0</v>
      </c>
    </row>
    <row r="560">
      <c r="A560" s="14">
        <v>617.0</v>
      </c>
      <c r="B560">
        <v>0.0</v>
      </c>
      <c r="C560">
        <v>1.0</v>
      </c>
      <c r="D560">
        <v>0.0</v>
      </c>
      <c r="E560">
        <v>0.0</v>
      </c>
      <c r="F560">
        <v>0.0</v>
      </c>
      <c r="G560">
        <v>0.0</v>
      </c>
      <c r="H560" s="14">
        <v>30412.0</v>
      </c>
      <c r="I560" s="14">
        <v>35.0</v>
      </c>
      <c r="J560" s="14">
        <v>7.0</v>
      </c>
      <c r="K560" s="14">
        <v>120.0</v>
      </c>
      <c r="L560" s="14">
        <v>9.0</v>
      </c>
      <c r="M560" s="14">
        <v>5.0</v>
      </c>
      <c r="N560" s="14" t="s">
        <v>167</v>
      </c>
      <c r="O560" s="14">
        <v>1.0</v>
      </c>
      <c r="T560" s="14">
        <v>1.0</v>
      </c>
      <c r="U560" t="s">
        <v>35</v>
      </c>
      <c r="V560" t="s">
        <v>111</v>
      </c>
      <c r="W560" t="s">
        <v>123</v>
      </c>
      <c r="X560" s="14">
        <v>11.0</v>
      </c>
      <c r="Y560" s="14" t="s">
        <v>2454</v>
      </c>
      <c r="Z560" s="14" t="s">
        <v>78</v>
      </c>
      <c r="AA560">
        <v>0.0</v>
      </c>
      <c r="AB560">
        <v>0.0</v>
      </c>
      <c r="AC560">
        <v>1.0</v>
      </c>
      <c r="AD560">
        <v>0.0</v>
      </c>
      <c r="AE560">
        <v>0.0</v>
      </c>
      <c r="AF560">
        <v>1.0</v>
      </c>
      <c r="AG560">
        <v>0.0</v>
      </c>
      <c r="AH560">
        <v>0.0</v>
      </c>
      <c r="AI560">
        <v>0.0</v>
      </c>
      <c r="AJ560">
        <v>0.0</v>
      </c>
      <c r="AK560" t="s">
        <v>79</v>
      </c>
      <c r="AL560">
        <v>15.0</v>
      </c>
      <c r="AM560">
        <v>10.0</v>
      </c>
      <c r="AN560" s="14">
        <v>10.0</v>
      </c>
      <c r="AO560" s="14" t="s">
        <v>2926</v>
      </c>
      <c r="AP560" t="s">
        <v>101</v>
      </c>
      <c r="AQ560" s="14">
        <v>10.0</v>
      </c>
      <c r="AR560" s="14" t="s">
        <v>2927</v>
      </c>
      <c r="AS560" s="14" t="s">
        <v>2928</v>
      </c>
      <c r="AT560" s="14" t="s">
        <v>2929</v>
      </c>
      <c r="AU560" s="14">
        <v>1.0</v>
      </c>
    </row>
    <row r="561">
      <c r="A561" s="14">
        <v>620.0</v>
      </c>
      <c r="B561">
        <v>0.0</v>
      </c>
      <c r="C561">
        <v>0.0</v>
      </c>
      <c r="D561">
        <v>0.0</v>
      </c>
      <c r="E561">
        <v>0.0</v>
      </c>
      <c r="F561">
        <v>1.0</v>
      </c>
      <c r="G561">
        <v>0.0</v>
      </c>
      <c r="H561" s="14">
        <v>31952.0</v>
      </c>
      <c r="I561" s="14">
        <v>31.0</v>
      </c>
      <c r="J561" s="14">
        <v>6.0</v>
      </c>
      <c r="K561" s="14">
        <v>60.0</v>
      </c>
      <c r="L561" s="14">
        <v>10.0</v>
      </c>
      <c r="M561" s="14">
        <v>2.0</v>
      </c>
      <c r="N561" s="14" t="s">
        <v>106</v>
      </c>
      <c r="O561" s="14">
        <v>1.0</v>
      </c>
      <c r="T561" s="14">
        <v>0.0</v>
      </c>
      <c r="Z561" s="14" t="s">
        <v>114</v>
      </c>
      <c r="AA561">
        <v>0.0</v>
      </c>
      <c r="AB561">
        <v>0.0</v>
      </c>
      <c r="AC561">
        <v>1.0</v>
      </c>
      <c r="AD561">
        <v>0.0</v>
      </c>
      <c r="AE561">
        <v>0.0</v>
      </c>
      <c r="AF561">
        <v>0.0</v>
      </c>
      <c r="AG561">
        <v>0.0</v>
      </c>
      <c r="AH561">
        <v>0.0</v>
      </c>
      <c r="AI561">
        <v>0.0</v>
      </c>
      <c r="AJ561">
        <v>0.0</v>
      </c>
      <c r="AK561" t="s">
        <v>116</v>
      </c>
      <c r="AL561">
        <v>3.0</v>
      </c>
      <c r="AM561">
        <v>2.0</v>
      </c>
      <c r="AN561" s="14">
        <v>8.0</v>
      </c>
      <c r="AO561" s="14" t="s">
        <v>2940</v>
      </c>
      <c r="AP561" t="s">
        <v>84</v>
      </c>
      <c r="AQ561" s="14">
        <v>8.0</v>
      </c>
      <c r="AR561" s="14" t="s">
        <v>2941</v>
      </c>
      <c r="AS561" s="14" t="s">
        <v>2942</v>
      </c>
      <c r="AT561" s="14" t="s">
        <v>2943</v>
      </c>
      <c r="AU561" s="14">
        <v>1.0</v>
      </c>
    </row>
    <row r="562" hidden="1">
      <c r="A562" s="14">
        <v>621.0</v>
      </c>
      <c r="B562">
        <v>0.0</v>
      </c>
      <c r="C562">
        <v>0.0</v>
      </c>
      <c r="D562">
        <v>0.0</v>
      </c>
      <c r="E562">
        <v>0.0</v>
      </c>
      <c r="F562">
        <v>1.0</v>
      </c>
      <c r="G562">
        <v>0.0</v>
      </c>
      <c r="I562" s="14"/>
      <c r="J562" s="14">
        <v>7.0</v>
      </c>
      <c r="K562" s="14">
        <v>60.0</v>
      </c>
      <c r="L562" s="14">
        <v>8.0</v>
      </c>
      <c r="M562" s="14">
        <v>5.0</v>
      </c>
      <c r="N562" s="14" t="s">
        <v>87</v>
      </c>
      <c r="O562" s="14">
        <v>0.0</v>
      </c>
      <c r="P562" s="14" t="s">
        <v>89</v>
      </c>
      <c r="R562" t="s">
        <v>89</v>
      </c>
      <c r="S562" t="s">
        <v>135</v>
      </c>
      <c r="T562" s="14">
        <v>1.0</v>
      </c>
      <c r="U562" t="s">
        <v>1234</v>
      </c>
      <c r="V562" t="s">
        <v>207</v>
      </c>
      <c r="W562" t="s">
        <v>123</v>
      </c>
      <c r="X562" s="14">
        <v>10.0</v>
      </c>
      <c r="Y562" s="14" t="s">
        <v>2944</v>
      </c>
      <c r="Z562" s="14" t="s">
        <v>78</v>
      </c>
      <c r="AA562">
        <v>0.0</v>
      </c>
      <c r="AB562">
        <v>0.0</v>
      </c>
      <c r="AC562">
        <v>0.0</v>
      </c>
      <c r="AD562">
        <v>1.0</v>
      </c>
      <c r="AE562">
        <v>1.0</v>
      </c>
      <c r="AF562">
        <v>0.0</v>
      </c>
      <c r="AG562">
        <v>0.0</v>
      </c>
      <c r="AH562">
        <v>0.0</v>
      </c>
      <c r="AI562">
        <v>0.0</v>
      </c>
      <c r="AJ562">
        <v>0.0</v>
      </c>
      <c r="AK562" t="s">
        <v>97</v>
      </c>
      <c r="AL562">
        <v>5.0</v>
      </c>
      <c r="AM562">
        <v>4.0</v>
      </c>
      <c r="AN562" s="14">
        <v>15.0</v>
      </c>
      <c r="AO562" s="14" t="s">
        <v>2945</v>
      </c>
      <c r="AP562" t="s">
        <v>101</v>
      </c>
      <c r="AQ562" s="14">
        <v>8.0</v>
      </c>
      <c r="AR562" s="14" t="s">
        <v>2946</v>
      </c>
      <c r="AS562" s="14" t="s">
        <v>2728</v>
      </c>
      <c r="AU562" s="14">
        <v>1.0</v>
      </c>
    </row>
    <row r="563">
      <c r="A563" s="14">
        <v>622.0</v>
      </c>
      <c r="B563">
        <v>1.0</v>
      </c>
      <c r="C563">
        <v>1.0</v>
      </c>
      <c r="D563">
        <v>0.0</v>
      </c>
      <c r="E563">
        <v>1.0</v>
      </c>
      <c r="F563">
        <v>0.0</v>
      </c>
      <c r="G563">
        <v>0.0</v>
      </c>
      <c r="H563" s="14">
        <v>31108.0</v>
      </c>
      <c r="I563" s="14">
        <v>33.0</v>
      </c>
      <c r="J563" s="14">
        <v>5.0</v>
      </c>
      <c r="K563" s="14">
        <v>120.0</v>
      </c>
      <c r="L563" s="14">
        <v>15.0</v>
      </c>
      <c r="M563" s="14">
        <v>24.0</v>
      </c>
      <c r="N563" s="14" t="s">
        <v>327</v>
      </c>
      <c r="O563" s="14">
        <v>1.0</v>
      </c>
      <c r="T563" s="14">
        <v>1.0</v>
      </c>
      <c r="U563" t="s">
        <v>213</v>
      </c>
      <c r="V563" t="s">
        <v>111</v>
      </c>
      <c r="W563" t="s">
        <v>2947</v>
      </c>
      <c r="X563" s="14">
        <v>10.0</v>
      </c>
      <c r="Y563" s="14" t="s">
        <v>362</v>
      </c>
      <c r="Z563" s="14" t="s">
        <v>78</v>
      </c>
      <c r="AA563">
        <v>0.0</v>
      </c>
      <c r="AB563">
        <v>0.0</v>
      </c>
      <c r="AC563">
        <v>0.0</v>
      </c>
      <c r="AD563">
        <v>0.0</v>
      </c>
      <c r="AE563">
        <v>0.0</v>
      </c>
      <c r="AF563">
        <v>1.0</v>
      </c>
      <c r="AG563">
        <v>0.0</v>
      </c>
      <c r="AH563">
        <v>0.0</v>
      </c>
      <c r="AI563">
        <v>0.0</v>
      </c>
      <c r="AJ563">
        <v>0.0</v>
      </c>
      <c r="AK563" t="s">
        <v>79</v>
      </c>
      <c r="AL563">
        <v>6.0</v>
      </c>
      <c r="AM563">
        <v>6.0</v>
      </c>
      <c r="AN563" s="14">
        <v>5.0</v>
      </c>
      <c r="AO563" s="14" t="s">
        <v>2948</v>
      </c>
      <c r="AP563" t="s">
        <v>101</v>
      </c>
      <c r="AQ563" s="14">
        <v>8.0</v>
      </c>
      <c r="AR563" s="14" t="s">
        <v>2949</v>
      </c>
      <c r="AS563" s="14" t="s">
        <v>2950</v>
      </c>
      <c r="AT563" s="14" t="s">
        <v>2951</v>
      </c>
      <c r="AU563" s="14">
        <v>1.0</v>
      </c>
    </row>
    <row r="564">
      <c r="A564" s="14">
        <v>623.0</v>
      </c>
      <c r="B564">
        <v>1.0</v>
      </c>
      <c r="C564">
        <v>0.0</v>
      </c>
      <c r="D564">
        <v>1.0</v>
      </c>
      <c r="E564">
        <v>1.0</v>
      </c>
      <c r="F564">
        <v>1.0</v>
      </c>
      <c r="G564">
        <v>0.0</v>
      </c>
      <c r="H564" s="14">
        <v>33073.0</v>
      </c>
      <c r="I564" s="14">
        <v>28.0</v>
      </c>
      <c r="J564" s="14">
        <v>6.0</v>
      </c>
      <c r="K564" s="14">
        <v>80.0</v>
      </c>
      <c r="L564" s="14">
        <v>10.0</v>
      </c>
      <c r="M564" s="14">
        <v>20.0</v>
      </c>
      <c r="N564" s="14" t="s">
        <v>192</v>
      </c>
      <c r="O564" s="14">
        <v>1.0</v>
      </c>
      <c r="T564" s="14">
        <v>0.0</v>
      </c>
      <c r="Z564" s="14" t="s">
        <v>114</v>
      </c>
      <c r="AA564">
        <v>0.0</v>
      </c>
      <c r="AB564">
        <v>0.0</v>
      </c>
      <c r="AC564">
        <v>0.0</v>
      </c>
      <c r="AD564">
        <v>0.0</v>
      </c>
      <c r="AE564">
        <v>0.0</v>
      </c>
      <c r="AF564">
        <v>1.0</v>
      </c>
      <c r="AG564">
        <v>0.0</v>
      </c>
      <c r="AH564">
        <v>0.0</v>
      </c>
      <c r="AI564">
        <v>0.0</v>
      </c>
      <c r="AJ564">
        <v>0.0</v>
      </c>
      <c r="AK564" t="s">
        <v>79</v>
      </c>
      <c r="AL564">
        <v>6.0</v>
      </c>
      <c r="AM564">
        <v>6.0</v>
      </c>
      <c r="AN564" s="14">
        <v>25.0</v>
      </c>
      <c r="AO564" s="14" t="s">
        <v>2952</v>
      </c>
      <c r="AP564" t="s">
        <v>101</v>
      </c>
      <c r="AQ564" s="14">
        <v>10.0</v>
      </c>
      <c r="AR564" s="14" t="s">
        <v>2953</v>
      </c>
      <c r="AS564" s="14" t="s">
        <v>2954</v>
      </c>
      <c r="AT564" s="14" t="s">
        <v>2955</v>
      </c>
      <c r="AU564" s="14">
        <v>0.0</v>
      </c>
    </row>
    <row r="565">
      <c r="A565" s="14">
        <v>624.0</v>
      </c>
      <c r="B565">
        <v>0.0</v>
      </c>
      <c r="C565">
        <v>1.0</v>
      </c>
      <c r="D565">
        <v>0.0</v>
      </c>
      <c r="E565">
        <v>0.0</v>
      </c>
      <c r="F565">
        <v>0.0</v>
      </c>
      <c r="G565">
        <v>0.0</v>
      </c>
      <c r="H565" s="14">
        <v>34422.0</v>
      </c>
      <c r="I565" s="14">
        <v>24.0</v>
      </c>
      <c r="J565" s="14">
        <v>7.0</v>
      </c>
      <c r="K565" s="14">
        <v>0.0</v>
      </c>
      <c r="L565" s="14">
        <v>12.0</v>
      </c>
      <c r="M565" s="14">
        <v>10.0</v>
      </c>
      <c r="N565" s="14" t="s">
        <v>192</v>
      </c>
      <c r="O565" s="14">
        <v>1.0</v>
      </c>
      <c r="T565" s="14">
        <v>1.0</v>
      </c>
      <c r="U565" t="s">
        <v>259</v>
      </c>
      <c r="V565" t="s">
        <v>147</v>
      </c>
      <c r="W565" t="s">
        <v>123</v>
      </c>
      <c r="X565" s="14">
        <v>3.0</v>
      </c>
      <c r="Y565" s="14" t="s">
        <v>2956</v>
      </c>
      <c r="Z565" s="14" t="s">
        <v>114</v>
      </c>
      <c r="AA565">
        <v>0.0</v>
      </c>
      <c r="AB565">
        <v>0.0</v>
      </c>
      <c r="AC565">
        <v>0.0</v>
      </c>
      <c r="AD565">
        <v>1.0</v>
      </c>
      <c r="AE565">
        <v>0.0</v>
      </c>
      <c r="AF565">
        <v>1.0</v>
      </c>
      <c r="AG565">
        <v>0.0</v>
      </c>
      <c r="AH565">
        <v>0.0</v>
      </c>
      <c r="AI565">
        <v>0.0</v>
      </c>
      <c r="AJ565">
        <v>0.0</v>
      </c>
      <c r="AK565" t="s">
        <v>97</v>
      </c>
      <c r="AL565">
        <v>6.0</v>
      </c>
      <c r="AM565">
        <v>3.0</v>
      </c>
      <c r="AN565" s="14">
        <v>4.0</v>
      </c>
      <c r="AO565" s="14" t="s">
        <v>2957</v>
      </c>
      <c r="AP565" t="s">
        <v>84</v>
      </c>
      <c r="AQ565" s="14">
        <v>10.0</v>
      </c>
      <c r="AR565" s="14" t="s">
        <v>2958</v>
      </c>
      <c r="AS565" s="14" t="s">
        <v>2959</v>
      </c>
      <c r="AT565" s="14" t="s">
        <v>2960</v>
      </c>
      <c r="AU565" s="14">
        <v>1.0</v>
      </c>
    </row>
    <row r="566">
      <c r="A566" s="14">
        <v>625.0</v>
      </c>
      <c r="B566">
        <v>1.0</v>
      </c>
      <c r="C566">
        <v>0.0</v>
      </c>
      <c r="D566">
        <v>0.0</v>
      </c>
      <c r="E566">
        <v>0.0</v>
      </c>
      <c r="F566">
        <v>0.0</v>
      </c>
      <c r="G566">
        <v>0.0</v>
      </c>
      <c r="H566" s="14">
        <v>30310.0</v>
      </c>
      <c r="I566" s="14">
        <v>35.0</v>
      </c>
      <c r="J566" s="14">
        <v>7.0</v>
      </c>
      <c r="K566" s="14">
        <v>50.0</v>
      </c>
      <c r="L566" s="14">
        <v>10.0</v>
      </c>
      <c r="M566" s="14">
        <v>30.0</v>
      </c>
      <c r="N566" s="14" t="s">
        <v>327</v>
      </c>
      <c r="O566" s="14">
        <v>0.0</v>
      </c>
      <c r="P566" s="14" t="s">
        <v>172</v>
      </c>
      <c r="R566" t="s">
        <v>172</v>
      </c>
      <c r="S566" t="s">
        <v>72</v>
      </c>
      <c r="T566" s="14">
        <v>1.0</v>
      </c>
      <c r="U566" t="s">
        <v>74</v>
      </c>
      <c r="V566" t="s">
        <v>75</v>
      </c>
      <c r="W566" t="s">
        <v>1010</v>
      </c>
      <c r="X566" s="14">
        <v>9.0</v>
      </c>
      <c r="Y566" s="14" t="s">
        <v>2961</v>
      </c>
      <c r="Z566" s="14" t="s">
        <v>114</v>
      </c>
      <c r="AA566">
        <v>0.0</v>
      </c>
      <c r="AB566">
        <v>0.0</v>
      </c>
      <c r="AC566">
        <v>1.0</v>
      </c>
      <c r="AD566">
        <v>0.0</v>
      </c>
      <c r="AE566">
        <v>0.0</v>
      </c>
      <c r="AF566">
        <v>0.0</v>
      </c>
      <c r="AG566">
        <v>0.0</v>
      </c>
      <c r="AH566">
        <v>0.0</v>
      </c>
      <c r="AI566">
        <v>0.0</v>
      </c>
      <c r="AJ566">
        <v>0.0</v>
      </c>
      <c r="AK566" t="s">
        <v>97</v>
      </c>
      <c r="AL566">
        <v>6.0</v>
      </c>
      <c r="AM566">
        <v>4.0</v>
      </c>
      <c r="AN566" s="14">
        <v>48.0</v>
      </c>
      <c r="AO566" s="14" t="s">
        <v>2962</v>
      </c>
      <c r="AP566" t="s">
        <v>101</v>
      </c>
      <c r="AQ566" s="14">
        <v>9.0</v>
      </c>
      <c r="AR566" s="14" t="s">
        <v>2963</v>
      </c>
      <c r="AU566" s="14">
        <v>0.0</v>
      </c>
    </row>
    <row r="567">
      <c r="A567" s="14">
        <v>626.0</v>
      </c>
      <c r="B567">
        <v>1.0</v>
      </c>
      <c r="C567">
        <v>1.0</v>
      </c>
      <c r="D567">
        <v>0.0</v>
      </c>
      <c r="E567">
        <v>0.0</v>
      </c>
      <c r="F567">
        <v>0.0</v>
      </c>
      <c r="G567">
        <v>0.0</v>
      </c>
      <c r="H567" s="14">
        <v>33380.0</v>
      </c>
      <c r="I567" s="14">
        <v>27.0</v>
      </c>
      <c r="J567" s="14">
        <v>7.0</v>
      </c>
      <c r="K567" s="14">
        <v>60.0</v>
      </c>
      <c r="L567" s="14">
        <v>8.0</v>
      </c>
      <c r="M567" s="14">
        <v>4.0</v>
      </c>
      <c r="N567" s="14" t="s">
        <v>106</v>
      </c>
      <c r="O567" s="14">
        <v>1.0</v>
      </c>
      <c r="T567" s="14">
        <v>1.0</v>
      </c>
      <c r="U567" t="s">
        <v>35</v>
      </c>
      <c r="V567" t="s">
        <v>111</v>
      </c>
      <c r="W567" t="s">
        <v>228</v>
      </c>
      <c r="X567" s="14">
        <v>2.0</v>
      </c>
      <c r="Y567" s="14" t="s">
        <v>2964</v>
      </c>
      <c r="Z567" s="14" t="s">
        <v>78</v>
      </c>
      <c r="AA567">
        <v>0.0</v>
      </c>
      <c r="AB567">
        <v>0.0</v>
      </c>
      <c r="AC567">
        <v>1.0</v>
      </c>
      <c r="AD567">
        <v>0.0</v>
      </c>
      <c r="AE567">
        <v>0.0</v>
      </c>
      <c r="AF567">
        <v>0.0</v>
      </c>
      <c r="AG567">
        <v>0.0</v>
      </c>
      <c r="AH567">
        <v>0.0</v>
      </c>
      <c r="AI567">
        <v>0.0</v>
      </c>
      <c r="AJ567">
        <v>0.0</v>
      </c>
      <c r="AK567" t="s">
        <v>116</v>
      </c>
      <c r="AL567">
        <v>5.0</v>
      </c>
      <c r="AM567">
        <v>6.0</v>
      </c>
      <c r="AN567" s="14">
        <v>10.0</v>
      </c>
      <c r="AO567" s="14" t="s">
        <v>2965</v>
      </c>
      <c r="AP567" t="s">
        <v>101</v>
      </c>
      <c r="AQ567" s="14">
        <v>8.0</v>
      </c>
      <c r="AR567" s="14" t="s">
        <v>2966</v>
      </c>
      <c r="AS567" s="14" t="s">
        <v>2967</v>
      </c>
      <c r="AT567" s="14" t="s">
        <v>2968</v>
      </c>
      <c r="AU567" s="14">
        <v>1.0</v>
      </c>
    </row>
    <row r="568">
      <c r="A568" s="14">
        <v>627.0</v>
      </c>
      <c r="B568">
        <v>1.0</v>
      </c>
      <c r="C568">
        <v>0.0</v>
      </c>
      <c r="D568">
        <v>1.0</v>
      </c>
      <c r="E568">
        <v>0.0</v>
      </c>
      <c r="F568">
        <v>1.0</v>
      </c>
      <c r="G568">
        <v>0.0</v>
      </c>
      <c r="H568" s="14">
        <v>27115.0</v>
      </c>
      <c r="I568" s="14">
        <v>44.0</v>
      </c>
      <c r="J568" s="14">
        <v>6.0</v>
      </c>
      <c r="K568" s="14">
        <v>30.0</v>
      </c>
      <c r="L568" s="14">
        <v>5.0</v>
      </c>
      <c r="M568" s="14">
        <v>10.0</v>
      </c>
      <c r="N568" s="14" t="s">
        <v>327</v>
      </c>
      <c r="O568" s="14">
        <v>1.0</v>
      </c>
      <c r="T568" s="14">
        <v>1.0</v>
      </c>
      <c r="U568" t="s">
        <v>91</v>
      </c>
      <c r="V568" t="s">
        <v>2969</v>
      </c>
      <c r="W568" t="s">
        <v>76</v>
      </c>
      <c r="X568" s="14">
        <v>20.0</v>
      </c>
      <c r="Y568" s="14" t="s">
        <v>2970</v>
      </c>
      <c r="Z568" s="14" t="s">
        <v>96</v>
      </c>
      <c r="AA568">
        <v>0.0</v>
      </c>
      <c r="AB568">
        <v>0.0</v>
      </c>
      <c r="AC568">
        <v>0.0</v>
      </c>
      <c r="AD568">
        <v>0.0</v>
      </c>
      <c r="AE568">
        <v>1.0</v>
      </c>
      <c r="AF568">
        <v>0.0</v>
      </c>
      <c r="AG568">
        <v>0.0</v>
      </c>
      <c r="AH568">
        <v>0.0</v>
      </c>
      <c r="AI568">
        <v>0.0</v>
      </c>
      <c r="AJ568">
        <v>0.0</v>
      </c>
      <c r="AK568" t="s">
        <v>79</v>
      </c>
      <c r="AL568">
        <v>2.0</v>
      </c>
      <c r="AM568">
        <v>15.0</v>
      </c>
      <c r="AN568" s="14">
        <v>10.0</v>
      </c>
      <c r="AO568" s="14" t="s">
        <v>2971</v>
      </c>
      <c r="AP568" t="s">
        <v>101</v>
      </c>
      <c r="AQ568" s="14">
        <v>10.0</v>
      </c>
      <c r="AR568" s="14" t="s">
        <v>2972</v>
      </c>
      <c r="AS568" s="14" t="s">
        <v>2973</v>
      </c>
      <c r="AT568" s="14" t="s">
        <v>2974</v>
      </c>
      <c r="AU568" s="14">
        <v>1.0</v>
      </c>
    </row>
    <row r="569">
      <c r="A569" s="14">
        <v>628.0</v>
      </c>
      <c r="B569">
        <v>0.0</v>
      </c>
      <c r="C569">
        <v>0.0</v>
      </c>
      <c r="D569">
        <v>0.0</v>
      </c>
      <c r="E569">
        <v>0.0</v>
      </c>
      <c r="F569">
        <v>1.0</v>
      </c>
      <c r="G569">
        <v>0.0</v>
      </c>
      <c r="H569" s="14">
        <v>27133.0</v>
      </c>
      <c r="I569" s="14">
        <v>44.0</v>
      </c>
      <c r="J569" s="14">
        <v>6.0</v>
      </c>
      <c r="K569" s="14">
        <v>50.0</v>
      </c>
      <c r="L569" s="14">
        <v>10.0</v>
      </c>
      <c r="M569" s="14">
        <v>20.0</v>
      </c>
      <c r="N569" s="14" t="s">
        <v>128</v>
      </c>
      <c r="O569" s="14">
        <v>1.0</v>
      </c>
      <c r="T569" s="14">
        <v>1.0</v>
      </c>
      <c r="U569" t="s">
        <v>1234</v>
      </c>
      <c r="V569" t="s">
        <v>122</v>
      </c>
      <c r="W569" t="s">
        <v>123</v>
      </c>
      <c r="X569" s="14">
        <v>22.0</v>
      </c>
      <c r="Y569" s="14" t="s">
        <v>101</v>
      </c>
      <c r="Z569" s="14" t="s">
        <v>114</v>
      </c>
      <c r="AA569">
        <v>0.0</v>
      </c>
      <c r="AB569">
        <v>0.0</v>
      </c>
      <c r="AC569">
        <v>0.0</v>
      </c>
      <c r="AD569">
        <v>1.0</v>
      </c>
      <c r="AE569">
        <v>1.0</v>
      </c>
      <c r="AF569">
        <v>0.0</v>
      </c>
      <c r="AG569">
        <v>0.0</v>
      </c>
      <c r="AH569">
        <v>0.0</v>
      </c>
      <c r="AI569">
        <v>0.0</v>
      </c>
      <c r="AJ569">
        <v>0.0</v>
      </c>
      <c r="AK569" t="s">
        <v>97</v>
      </c>
      <c r="AL569">
        <v>5.0</v>
      </c>
      <c r="AM569">
        <v>5.0</v>
      </c>
      <c r="AN569" s="14">
        <v>35.0</v>
      </c>
      <c r="AO569" s="14" t="s">
        <v>2975</v>
      </c>
      <c r="AP569" t="s">
        <v>2976</v>
      </c>
      <c r="AQ569" s="14">
        <v>10.0</v>
      </c>
      <c r="AR569" s="14" t="s">
        <v>2977</v>
      </c>
      <c r="AS569" s="14" t="s">
        <v>2978</v>
      </c>
      <c r="AT569" s="14" t="s">
        <v>2979</v>
      </c>
      <c r="AU569" s="14">
        <v>1.0</v>
      </c>
    </row>
    <row r="570">
      <c r="A570" s="14">
        <v>629.0</v>
      </c>
      <c r="B570">
        <v>0.0</v>
      </c>
      <c r="C570">
        <v>1.0</v>
      </c>
      <c r="D570">
        <v>0.0</v>
      </c>
      <c r="E570">
        <v>1.0</v>
      </c>
      <c r="F570">
        <v>0.0</v>
      </c>
      <c r="G570">
        <v>0.0</v>
      </c>
      <c r="H570" s="14">
        <v>32981.0</v>
      </c>
      <c r="I570" s="14">
        <v>28.0</v>
      </c>
      <c r="J570" s="14">
        <v>7.0</v>
      </c>
      <c r="K570" s="14">
        <v>20.0</v>
      </c>
      <c r="L570" s="14">
        <v>10.0</v>
      </c>
      <c r="M570" s="14">
        <v>10.0</v>
      </c>
      <c r="N570" s="14" t="s">
        <v>405</v>
      </c>
      <c r="O570" s="14">
        <v>1.0</v>
      </c>
      <c r="T570" s="14">
        <v>1.0</v>
      </c>
      <c r="U570" t="s">
        <v>315</v>
      </c>
      <c r="V570" t="s">
        <v>111</v>
      </c>
      <c r="W570" t="s">
        <v>175</v>
      </c>
      <c r="X570" s="14">
        <v>4.0</v>
      </c>
      <c r="Y570" s="14" t="s">
        <v>2980</v>
      </c>
      <c r="Z570" s="14" t="s">
        <v>78</v>
      </c>
      <c r="AA570">
        <v>0.0</v>
      </c>
      <c r="AB570">
        <v>0.0</v>
      </c>
      <c r="AC570">
        <v>0.0</v>
      </c>
      <c r="AD570">
        <v>0.0</v>
      </c>
      <c r="AE570">
        <v>0.0</v>
      </c>
      <c r="AF570">
        <v>1.0</v>
      </c>
      <c r="AG570">
        <v>0.0</v>
      </c>
      <c r="AH570">
        <v>0.0</v>
      </c>
      <c r="AI570">
        <v>0.0</v>
      </c>
      <c r="AJ570">
        <v>0.0</v>
      </c>
      <c r="AK570" t="s">
        <v>79</v>
      </c>
      <c r="AL570">
        <v>3.0</v>
      </c>
      <c r="AM570">
        <v>5.0</v>
      </c>
      <c r="AN570" s="14">
        <v>20.0</v>
      </c>
      <c r="AO570" s="14" t="s">
        <v>2981</v>
      </c>
      <c r="AP570" t="s">
        <v>101</v>
      </c>
      <c r="AQ570" s="14">
        <v>7.0</v>
      </c>
      <c r="AR570" s="14" t="s">
        <v>2982</v>
      </c>
      <c r="AS570" s="14" t="s">
        <v>2983</v>
      </c>
      <c r="AU570" s="14">
        <v>1.0</v>
      </c>
    </row>
    <row r="571">
      <c r="A571" s="14">
        <v>630.0</v>
      </c>
      <c r="B571">
        <v>0.0</v>
      </c>
      <c r="C571">
        <v>0.0</v>
      </c>
      <c r="D571">
        <v>0.0</v>
      </c>
      <c r="E571">
        <v>0.0</v>
      </c>
      <c r="F571">
        <v>1.0</v>
      </c>
      <c r="G571">
        <v>0.0</v>
      </c>
      <c r="H571" s="14">
        <v>34970.0</v>
      </c>
      <c r="I571" s="14">
        <v>22.0</v>
      </c>
      <c r="J571" s="14">
        <v>7.0</v>
      </c>
      <c r="K571" s="14">
        <v>45.0</v>
      </c>
      <c r="L571" s="14">
        <v>10.0</v>
      </c>
      <c r="M571" s="14">
        <v>4.0</v>
      </c>
      <c r="N571" s="14" t="s">
        <v>106</v>
      </c>
      <c r="O571" s="14">
        <v>0.0</v>
      </c>
      <c r="P571" s="14" t="s">
        <v>89</v>
      </c>
      <c r="R571" t="s">
        <v>89</v>
      </c>
      <c r="S571" t="s">
        <v>90</v>
      </c>
      <c r="T571" s="14">
        <v>0.0</v>
      </c>
      <c r="Z571" s="14" t="s">
        <v>78</v>
      </c>
      <c r="AA571">
        <v>0.0</v>
      </c>
      <c r="AB571">
        <v>0.0</v>
      </c>
      <c r="AC571">
        <v>0.0</v>
      </c>
      <c r="AD571">
        <v>0.0</v>
      </c>
      <c r="AE571">
        <v>1.0</v>
      </c>
      <c r="AF571">
        <v>0.0</v>
      </c>
      <c r="AG571">
        <v>0.0</v>
      </c>
      <c r="AH571">
        <v>0.0</v>
      </c>
      <c r="AI571">
        <v>0.0</v>
      </c>
      <c r="AJ571">
        <v>0.0</v>
      </c>
      <c r="AK571" t="s">
        <v>237</v>
      </c>
      <c r="AL571">
        <v>5.0</v>
      </c>
      <c r="AM571">
        <v>8.0</v>
      </c>
      <c r="AN571" s="14">
        <v>10.0</v>
      </c>
      <c r="AO571" s="14" t="s">
        <v>2984</v>
      </c>
      <c r="AP571" t="s">
        <v>101</v>
      </c>
      <c r="AQ571" s="14">
        <v>9.0</v>
      </c>
      <c r="AR571" s="14" t="s">
        <v>2985</v>
      </c>
      <c r="AS571" s="14" t="s">
        <v>2986</v>
      </c>
      <c r="AT571" s="14" t="s">
        <v>154</v>
      </c>
      <c r="AU571" s="14">
        <v>0.0</v>
      </c>
    </row>
    <row r="572">
      <c r="A572" s="14">
        <v>631.0</v>
      </c>
      <c r="B572">
        <v>0.0</v>
      </c>
      <c r="C572">
        <v>1.0</v>
      </c>
      <c r="D572">
        <v>0.0</v>
      </c>
      <c r="E572">
        <v>0.0</v>
      </c>
      <c r="F572">
        <v>1.0</v>
      </c>
      <c r="G572">
        <v>0.0</v>
      </c>
      <c r="H572" s="14">
        <v>32210.0</v>
      </c>
      <c r="I572" s="14">
        <v>30.0</v>
      </c>
      <c r="J572" s="14">
        <v>8.0</v>
      </c>
      <c r="K572" s="14">
        <v>5.0</v>
      </c>
      <c r="L572" s="14">
        <v>6.0</v>
      </c>
      <c r="M572" s="14">
        <v>5.0</v>
      </c>
      <c r="N572" s="14" t="s">
        <v>291</v>
      </c>
      <c r="O572" s="14">
        <v>0.0</v>
      </c>
      <c r="P572" s="14" t="s">
        <v>193</v>
      </c>
      <c r="R572" t="s">
        <v>193</v>
      </c>
      <c r="S572" t="s">
        <v>130</v>
      </c>
      <c r="T572" s="14">
        <v>0.0</v>
      </c>
      <c r="Z572" s="14" t="s">
        <v>114</v>
      </c>
      <c r="AA572">
        <v>0.0</v>
      </c>
      <c r="AB572">
        <v>0.0</v>
      </c>
      <c r="AC572">
        <v>0.0</v>
      </c>
      <c r="AD572">
        <v>0.0</v>
      </c>
      <c r="AE572">
        <v>0.0</v>
      </c>
      <c r="AF572">
        <v>1.0</v>
      </c>
      <c r="AG572">
        <v>0.0</v>
      </c>
      <c r="AH572">
        <v>0.0</v>
      </c>
      <c r="AI572">
        <v>0.0</v>
      </c>
      <c r="AJ572">
        <v>0.0</v>
      </c>
      <c r="AK572" t="s">
        <v>79</v>
      </c>
      <c r="AL572">
        <v>6.0</v>
      </c>
      <c r="AM572">
        <v>10.0</v>
      </c>
      <c r="AN572" s="14">
        <v>5.0</v>
      </c>
      <c r="AO572" s="14" t="s">
        <v>2987</v>
      </c>
      <c r="AP572" t="s">
        <v>101</v>
      </c>
      <c r="AQ572" s="14">
        <v>10.0</v>
      </c>
      <c r="AR572" s="14" t="s">
        <v>2988</v>
      </c>
      <c r="AS572" s="14" t="s">
        <v>2989</v>
      </c>
      <c r="AT572" s="14" t="s">
        <v>2733</v>
      </c>
      <c r="AU572" s="14">
        <v>1.0</v>
      </c>
    </row>
    <row r="573">
      <c r="A573" s="14">
        <v>632.0</v>
      </c>
      <c r="B573">
        <v>0.0</v>
      </c>
      <c r="C573">
        <v>0.0</v>
      </c>
      <c r="D573">
        <v>0.0</v>
      </c>
      <c r="E573">
        <v>0.0</v>
      </c>
      <c r="F573">
        <v>1.0</v>
      </c>
      <c r="G573">
        <v>0.0</v>
      </c>
      <c r="H573" s="14">
        <v>31293.0</v>
      </c>
      <c r="I573" s="14">
        <v>33.0</v>
      </c>
      <c r="J573" s="14">
        <v>7.0</v>
      </c>
      <c r="K573" s="14">
        <v>90.0</v>
      </c>
      <c r="L573" s="14">
        <v>6.0</v>
      </c>
      <c r="M573" s="14">
        <v>30.0</v>
      </c>
      <c r="N573" s="14" t="s">
        <v>291</v>
      </c>
      <c r="O573" s="14">
        <v>1.0</v>
      </c>
      <c r="T573" s="14">
        <v>1.0</v>
      </c>
      <c r="U573" t="s">
        <v>145</v>
      </c>
      <c r="V573" t="s">
        <v>147</v>
      </c>
      <c r="W573" t="s">
        <v>1410</v>
      </c>
      <c r="X573" s="14">
        <v>2.0</v>
      </c>
      <c r="Z573" s="14" t="s">
        <v>96</v>
      </c>
      <c r="AA573">
        <v>0.0</v>
      </c>
      <c r="AB573">
        <v>0.0</v>
      </c>
      <c r="AC573">
        <v>1.0</v>
      </c>
      <c r="AD573">
        <v>0.0</v>
      </c>
      <c r="AE573">
        <v>0.0</v>
      </c>
      <c r="AF573">
        <v>0.0</v>
      </c>
      <c r="AG573">
        <v>0.0</v>
      </c>
      <c r="AH573">
        <v>0.0</v>
      </c>
      <c r="AI573">
        <v>0.0</v>
      </c>
      <c r="AJ573">
        <v>0.0</v>
      </c>
      <c r="AK573" t="s">
        <v>97</v>
      </c>
      <c r="AL573">
        <v>5.0</v>
      </c>
      <c r="AM573">
        <v>10.0</v>
      </c>
      <c r="AN573" s="14">
        <v>15.0</v>
      </c>
      <c r="AO573" s="14" t="s">
        <v>2990</v>
      </c>
      <c r="AP573" t="s">
        <v>2991</v>
      </c>
      <c r="AQ573" s="14">
        <v>9.0</v>
      </c>
      <c r="AR573" s="14" t="s">
        <v>2992</v>
      </c>
      <c r="AS573" s="14" t="s">
        <v>2993</v>
      </c>
      <c r="AT573" s="14" t="s">
        <v>2994</v>
      </c>
      <c r="AU573" s="14">
        <v>1.0</v>
      </c>
    </row>
    <row r="574">
      <c r="A574" s="14">
        <v>633.0</v>
      </c>
      <c r="B574">
        <v>1.0</v>
      </c>
      <c r="C574">
        <v>1.0</v>
      </c>
      <c r="D574">
        <v>0.0</v>
      </c>
      <c r="E574">
        <v>0.0</v>
      </c>
      <c r="F574">
        <v>1.0</v>
      </c>
      <c r="G574">
        <v>0.0</v>
      </c>
      <c r="H574" s="14">
        <v>33399.0</v>
      </c>
      <c r="I574" s="14">
        <v>27.0</v>
      </c>
      <c r="J574" s="14">
        <v>7.0</v>
      </c>
      <c r="K574" s="14">
        <v>60.0</v>
      </c>
      <c r="L574" s="14">
        <v>11.0</v>
      </c>
      <c r="M574" s="14">
        <v>9.0</v>
      </c>
      <c r="N574" s="14" t="s">
        <v>437</v>
      </c>
      <c r="O574" s="14">
        <v>1.0</v>
      </c>
      <c r="T574" s="14">
        <v>1.0</v>
      </c>
      <c r="U574" t="s">
        <v>36</v>
      </c>
      <c r="V574" t="s">
        <v>111</v>
      </c>
      <c r="W574" t="s">
        <v>123</v>
      </c>
      <c r="X574" s="14">
        <v>3.0</v>
      </c>
      <c r="Y574" s="14" t="s">
        <v>2995</v>
      </c>
      <c r="Z574" s="14" t="s">
        <v>78</v>
      </c>
      <c r="AA574">
        <v>0.0</v>
      </c>
      <c r="AB574">
        <v>0.0</v>
      </c>
      <c r="AC574">
        <v>0.0</v>
      </c>
      <c r="AD574">
        <v>0.0</v>
      </c>
      <c r="AE574">
        <v>0.0</v>
      </c>
      <c r="AF574">
        <v>1.0</v>
      </c>
      <c r="AG574">
        <v>0.0</v>
      </c>
      <c r="AH574">
        <v>0.0</v>
      </c>
      <c r="AI574">
        <v>0.0</v>
      </c>
      <c r="AJ574">
        <v>0.0</v>
      </c>
      <c r="AK574" t="s">
        <v>79</v>
      </c>
      <c r="AL574">
        <v>4.0</v>
      </c>
      <c r="AM574">
        <v>10.0</v>
      </c>
      <c r="AN574" s="14">
        <v>7.0</v>
      </c>
      <c r="AO574" s="14" t="s">
        <v>2996</v>
      </c>
      <c r="AP574" t="s">
        <v>2997</v>
      </c>
      <c r="AQ574" s="14">
        <v>10.0</v>
      </c>
      <c r="AR574" s="14" t="s">
        <v>2998</v>
      </c>
      <c r="AS574" s="14" t="s">
        <v>2999</v>
      </c>
      <c r="AT574" s="14" t="s">
        <v>3000</v>
      </c>
      <c r="AU574" s="14">
        <v>1.0</v>
      </c>
    </row>
    <row r="575">
      <c r="A575" s="14">
        <v>634.0</v>
      </c>
      <c r="B575">
        <v>1.0</v>
      </c>
      <c r="C575">
        <v>1.0</v>
      </c>
      <c r="D575">
        <v>1.0</v>
      </c>
      <c r="E575">
        <v>0.0</v>
      </c>
      <c r="F575">
        <v>1.0</v>
      </c>
      <c r="G575">
        <v>0.0</v>
      </c>
      <c r="H575" s="14">
        <v>31866.0</v>
      </c>
      <c r="I575" s="14">
        <v>31.0</v>
      </c>
      <c r="J575" s="14">
        <v>7.0</v>
      </c>
      <c r="K575" s="14">
        <v>10.0</v>
      </c>
      <c r="L575" s="14">
        <v>7.0</v>
      </c>
      <c r="M575" s="14">
        <v>6.0</v>
      </c>
      <c r="N575" s="14" t="s">
        <v>134</v>
      </c>
      <c r="O575" s="14">
        <v>0.0</v>
      </c>
      <c r="P575" s="14" t="s">
        <v>193</v>
      </c>
      <c r="R575" t="s">
        <v>193</v>
      </c>
      <c r="S575" t="s">
        <v>3001</v>
      </c>
      <c r="T575" s="14">
        <v>0.0</v>
      </c>
      <c r="Z575" s="14" t="s">
        <v>114</v>
      </c>
      <c r="AA575">
        <v>0.0</v>
      </c>
      <c r="AB575">
        <v>0.0</v>
      </c>
      <c r="AC575">
        <v>0.0</v>
      </c>
      <c r="AD575">
        <v>1.0</v>
      </c>
      <c r="AE575">
        <v>0.0</v>
      </c>
      <c r="AF575">
        <v>0.0</v>
      </c>
      <c r="AG575">
        <v>0.0</v>
      </c>
      <c r="AH575">
        <v>0.0</v>
      </c>
      <c r="AI575">
        <v>0.0</v>
      </c>
      <c r="AJ575">
        <v>0.0</v>
      </c>
      <c r="AK575" t="s">
        <v>237</v>
      </c>
      <c r="AL575">
        <v>6.0</v>
      </c>
      <c r="AM575">
        <v>5.0</v>
      </c>
      <c r="AN575" s="14">
        <v>8.0</v>
      </c>
      <c r="AO575" s="14" t="s">
        <v>3002</v>
      </c>
      <c r="AP575" t="s">
        <v>101</v>
      </c>
      <c r="AQ575" s="14">
        <v>10.0</v>
      </c>
      <c r="AR575" s="14" t="s">
        <v>3003</v>
      </c>
      <c r="AS575" s="14" t="s">
        <v>3004</v>
      </c>
      <c r="AT575" s="14" t="s">
        <v>3005</v>
      </c>
      <c r="AU575" s="14">
        <v>1.0</v>
      </c>
    </row>
    <row r="576">
      <c r="A576" s="14">
        <v>635.0</v>
      </c>
      <c r="B576">
        <v>0.0</v>
      </c>
      <c r="C576">
        <v>1.0</v>
      </c>
      <c r="D576">
        <v>0.0</v>
      </c>
      <c r="E576">
        <v>0.0</v>
      </c>
      <c r="F576">
        <v>1.0</v>
      </c>
      <c r="G576">
        <v>0.0</v>
      </c>
      <c r="H576" s="14">
        <v>32053.0</v>
      </c>
      <c r="I576" s="14">
        <v>30.0</v>
      </c>
      <c r="J576" s="14">
        <v>8.0</v>
      </c>
      <c r="K576" s="14">
        <v>40.0</v>
      </c>
      <c r="L576" s="14">
        <v>10.0</v>
      </c>
      <c r="M576" s="14">
        <v>6.0</v>
      </c>
      <c r="N576" s="14" t="s">
        <v>134</v>
      </c>
      <c r="O576" s="14">
        <v>1.0</v>
      </c>
      <c r="T576" s="14">
        <v>1.0</v>
      </c>
      <c r="U576" t="s">
        <v>110</v>
      </c>
      <c r="V576" t="s">
        <v>111</v>
      </c>
      <c r="W576" t="s">
        <v>3006</v>
      </c>
      <c r="X576" s="14">
        <v>5.0</v>
      </c>
      <c r="Y576" s="14" t="s">
        <v>3007</v>
      </c>
      <c r="Z576" s="14" t="s">
        <v>78</v>
      </c>
      <c r="AA576">
        <v>0.0</v>
      </c>
      <c r="AB576">
        <v>0.0</v>
      </c>
      <c r="AC576">
        <v>0.0</v>
      </c>
      <c r="AD576">
        <v>0.0</v>
      </c>
      <c r="AE576">
        <v>0.0</v>
      </c>
      <c r="AF576">
        <v>1.0</v>
      </c>
      <c r="AG576">
        <v>0.0</v>
      </c>
      <c r="AH576">
        <v>0.0</v>
      </c>
      <c r="AI576">
        <v>0.0</v>
      </c>
      <c r="AJ576">
        <v>0.0</v>
      </c>
      <c r="AK576" t="s">
        <v>3008</v>
      </c>
      <c r="AL576">
        <v>6.0</v>
      </c>
      <c r="AM576">
        <v>6.0</v>
      </c>
      <c r="AN576" s="14">
        <v>60.0</v>
      </c>
      <c r="AO576" s="14" t="s">
        <v>3009</v>
      </c>
      <c r="AP576" t="s">
        <v>478</v>
      </c>
      <c r="AQ576" s="14">
        <v>10.0</v>
      </c>
      <c r="AR576" s="14" t="s">
        <v>3010</v>
      </c>
      <c r="AS576" s="14" t="s">
        <v>3011</v>
      </c>
      <c r="AT576" s="14" t="s">
        <v>3012</v>
      </c>
      <c r="AU576" s="14">
        <v>1.0</v>
      </c>
    </row>
    <row r="577" hidden="1">
      <c r="A577" s="14">
        <v>636.0</v>
      </c>
      <c r="B577">
        <v>0.0</v>
      </c>
      <c r="C577">
        <v>0.0</v>
      </c>
      <c r="D577">
        <v>0.0</v>
      </c>
      <c r="E577">
        <v>0.0</v>
      </c>
      <c r="F577">
        <v>1.0</v>
      </c>
      <c r="G577">
        <v>0.0</v>
      </c>
      <c r="H577" s="14">
        <v>42992.0</v>
      </c>
      <c r="I577" s="14">
        <v>0.0</v>
      </c>
      <c r="J577" s="14">
        <v>9141984.0</v>
      </c>
      <c r="K577" s="14">
        <v>45.0</v>
      </c>
      <c r="L577" s="14">
        <v>8.0</v>
      </c>
      <c r="M577" s="14">
        <v>3.0</v>
      </c>
      <c r="N577" s="14" t="s">
        <v>437</v>
      </c>
      <c r="O577" s="14">
        <v>0.0</v>
      </c>
      <c r="P577" s="14" t="s">
        <v>129</v>
      </c>
      <c r="R577" t="s">
        <v>129</v>
      </c>
      <c r="S577" t="s">
        <v>130</v>
      </c>
      <c r="T577" s="14">
        <v>1.0</v>
      </c>
      <c r="U577" t="s">
        <v>315</v>
      </c>
      <c r="V577" t="s">
        <v>111</v>
      </c>
      <c r="W577" t="s">
        <v>123</v>
      </c>
      <c r="X577" s="14">
        <v>8.0</v>
      </c>
      <c r="Y577" s="14" t="s">
        <v>101</v>
      </c>
      <c r="Z577" s="14" t="s">
        <v>114</v>
      </c>
      <c r="AA577">
        <v>0.0</v>
      </c>
      <c r="AB577">
        <v>0.0</v>
      </c>
      <c r="AC577">
        <v>0.0</v>
      </c>
      <c r="AD577">
        <v>1.0</v>
      </c>
      <c r="AE577">
        <v>0.0</v>
      </c>
      <c r="AF577">
        <v>0.0</v>
      </c>
      <c r="AG577">
        <v>0.0</v>
      </c>
      <c r="AH577">
        <v>0.0</v>
      </c>
      <c r="AI577">
        <v>0.0</v>
      </c>
      <c r="AJ577">
        <v>0.0</v>
      </c>
      <c r="AK577" t="s">
        <v>97</v>
      </c>
      <c r="AL577">
        <v>4.0</v>
      </c>
      <c r="AM577">
        <v>3.0</v>
      </c>
      <c r="AN577" s="14">
        <v>6.0</v>
      </c>
      <c r="AO577" s="14" t="s">
        <v>3013</v>
      </c>
      <c r="AP577" t="s">
        <v>101</v>
      </c>
      <c r="AQ577" s="14">
        <v>6.0</v>
      </c>
      <c r="AR577" s="14" t="s">
        <v>3014</v>
      </c>
      <c r="AS577" s="14" t="s">
        <v>530</v>
      </c>
      <c r="AT577" s="14" t="s">
        <v>3015</v>
      </c>
      <c r="AU577" s="14">
        <v>0.0</v>
      </c>
    </row>
    <row r="578">
      <c r="A578" s="14">
        <v>637.0</v>
      </c>
      <c r="B578">
        <v>0.0</v>
      </c>
      <c r="C578">
        <v>0.0</v>
      </c>
      <c r="D578">
        <v>0.0</v>
      </c>
      <c r="E578">
        <v>0.0</v>
      </c>
      <c r="F578">
        <v>1.0</v>
      </c>
      <c r="G578">
        <v>0.0</v>
      </c>
      <c r="H578" s="14">
        <v>23221.0</v>
      </c>
      <c r="I578" s="14">
        <v>55.0</v>
      </c>
      <c r="J578" s="14">
        <v>6.0</v>
      </c>
      <c r="K578" s="14">
        <v>30.0</v>
      </c>
      <c r="L578" s="14">
        <v>8.0</v>
      </c>
      <c r="M578" s="14">
        <v>20.0</v>
      </c>
      <c r="N578" s="14" t="s">
        <v>291</v>
      </c>
      <c r="O578" s="14">
        <v>1.0</v>
      </c>
      <c r="T578" s="14">
        <v>1.0</v>
      </c>
      <c r="U578" t="s">
        <v>577</v>
      </c>
      <c r="V578" t="s">
        <v>485</v>
      </c>
      <c r="W578" t="s">
        <v>3016</v>
      </c>
      <c r="X578" s="14">
        <v>20.0</v>
      </c>
      <c r="Y578" s="14" t="s">
        <v>3017</v>
      </c>
      <c r="Z578" s="14" t="s">
        <v>114</v>
      </c>
      <c r="AA578">
        <v>0.0</v>
      </c>
      <c r="AB578">
        <v>0.0</v>
      </c>
      <c r="AC578">
        <v>0.0</v>
      </c>
      <c r="AD578">
        <v>0.0</v>
      </c>
      <c r="AE578">
        <v>0.0</v>
      </c>
      <c r="AF578">
        <v>1.0</v>
      </c>
      <c r="AG578">
        <v>0.0</v>
      </c>
      <c r="AH578">
        <v>0.0</v>
      </c>
      <c r="AI578">
        <v>0.0</v>
      </c>
      <c r="AJ578">
        <v>0.0</v>
      </c>
      <c r="AK578" t="s">
        <v>79</v>
      </c>
      <c r="AL578">
        <v>4.0</v>
      </c>
      <c r="AM578">
        <v>2.0</v>
      </c>
      <c r="AN578" s="14">
        <v>4.0</v>
      </c>
      <c r="AO578" s="14" t="s">
        <v>3018</v>
      </c>
      <c r="AP578" t="s">
        <v>3019</v>
      </c>
      <c r="AQ578" s="14">
        <v>10.0</v>
      </c>
      <c r="AR578" s="14" t="s">
        <v>3020</v>
      </c>
      <c r="AS578" s="14" t="s">
        <v>3021</v>
      </c>
      <c r="AU578" s="14">
        <v>1.0</v>
      </c>
    </row>
    <row r="579">
      <c r="A579" s="14">
        <v>638.0</v>
      </c>
      <c r="B579">
        <v>0.0</v>
      </c>
      <c r="C579">
        <v>0.0</v>
      </c>
      <c r="D579">
        <v>0.0</v>
      </c>
      <c r="E579">
        <v>0.0</v>
      </c>
      <c r="F579">
        <v>1.0</v>
      </c>
      <c r="G579">
        <v>0.0</v>
      </c>
      <c r="H579" s="14">
        <v>27878.0</v>
      </c>
      <c r="I579" s="14">
        <v>42.0</v>
      </c>
      <c r="J579" s="14">
        <v>6.0</v>
      </c>
      <c r="K579" s="14">
        <v>45.0</v>
      </c>
      <c r="L579" s="14">
        <v>12.0</v>
      </c>
      <c r="M579" s="14">
        <v>50.0</v>
      </c>
      <c r="N579" s="14" t="s">
        <v>134</v>
      </c>
      <c r="O579" s="14">
        <v>1.0</v>
      </c>
      <c r="T579" s="14">
        <v>1.0</v>
      </c>
      <c r="U579" t="s">
        <v>110</v>
      </c>
      <c r="V579" t="s">
        <v>75</v>
      </c>
      <c r="W579" t="s">
        <v>123</v>
      </c>
      <c r="X579" s="14">
        <v>19.0</v>
      </c>
      <c r="Y579" s="14" t="s">
        <v>439</v>
      </c>
      <c r="Z579" s="14" t="s">
        <v>114</v>
      </c>
      <c r="AA579">
        <v>0.0</v>
      </c>
      <c r="AB579">
        <v>0.0</v>
      </c>
      <c r="AC579">
        <v>0.0</v>
      </c>
      <c r="AD579">
        <v>0.0</v>
      </c>
      <c r="AE579">
        <v>0.0</v>
      </c>
      <c r="AF579">
        <v>1.0</v>
      </c>
      <c r="AG579">
        <v>0.0</v>
      </c>
      <c r="AH579">
        <v>0.0</v>
      </c>
      <c r="AI579">
        <v>0.0</v>
      </c>
      <c r="AJ579">
        <v>0.0</v>
      </c>
      <c r="AK579" t="s">
        <v>79</v>
      </c>
      <c r="AL579">
        <v>6.0</v>
      </c>
      <c r="AM579">
        <v>8.0</v>
      </c>
      <c r="AN579" s="14">
        <v>15.0</v>
      </c>
      <c r="AO579" s="14" t="s">
        <v>3022</v>
      </c>
      <c r="AP579" t="s">
        <v>84</v>
      </c>
      <c r="AQ579" s="14">
        <v>10.0</v>
      </c>
      <c r="AR579" s="14" t="s">
        <v>3023</v>
      </c>
      <c r="AS579" s="14" t="s">
        <v>3024</v>
      </c>
      <c r="AT579" s="14" t="s">
        <v>3025</v>
      </c>
      <c r="AU579" s="14">
        <v>1.0</v>
      </c>
    </row>
    <row r="580">
      <c r="A580" s="14">
        <v>639.0</v>
      </c>
      <c r="B580">
        <v>1.0</v>
      </c>
      <c r="C580">
        <v>1.0</v>
      </c>
      <c r="D580">
        <v>0.0</v>
      </c>
      <c r="E580">
        <v>0.0</v>
      </c>
      <c r="F580">
        <v>0.0</v>
      </c>
      <c r="G580">
        <v>0.0</v>
      </c>
      <c r="H580" s="14">
        <v>32111.0</v>
      </c>
      <c r="I580" s="14">
        <v>30.0</v>
      </c>
      <c r="J580" s="14">
        <v>7.0</v>
      </c>
      <c r="K580" s="14">
        <v>360.0</v>
      </c>
      <c r="L580" s="14">
        <v>2.0</v>
      </c>
      <c r="M580" s="14">
        <v>5.0</v>
      </c>
      <c r="N580" s="14" t="s">
        <v>291</v>
      </c>
      <c r="O580" s="14">
        <v>1.0</v>
      </c>
      <c r="T580" s="14">
        <v>1.0</v>
      </c>
      <c r="U580" t="s">
        <v>315</v>
      </c>
      <c r="V580" t="s">
        <v>207</v>
      </c>
      <c r="W580" t="s">
        <v>112</v>
      </c>
      <c r="X580" s="14">
        <v>1.0</v>
      </c>
      <c r="Y580" s="14" t="s">
        <v>3026</v>
      </c>
      <c r="Z580" s="14" t="s">
        <v>114</v>
      </c>
      <c r="AA580">
        <v>0.0</v>
      </c>
      <c r="AB580">
        <v>0.0</v>
      </c>
      <c r="AC580">
        <v>0.0</v>
      </c>
      <c r="AD580">
        <v>0.0</v>
      </c>
      <c r="AE580">
        <v>0.0</v>
      </c>
      <c r="AF580">
        <v>1.0</v>
      </c>
      <c r="AG580">
        <v>0.0</v>
      </c>
      <c r="AH580">
        <v>0.0</v>
      </c>
      <c r="AI580">
        <v>0.0</v>
      </c>
      <c r="AJ580">
        <v>0.0</v>
      </c>
      <c r="AK580" t="s">
        <v>116</v>
      </c>
      <c r="AL580">
        <v>6.0</v>
      </c>
      <c r="AM580">
        <v>6.0</v>
      </c>
      <c r="AN580" s="14">
        <v>6.0</v>
      </c>
      <c r="AO580" s="14" t="s">
        <v>3027</v>
      </c>
      <c r="AP580" t="s">
        <v>101</v>
      </c>
      <c r="AQ580" s="14">
        <v>10.0</v>
      </c>
      <c r="AR580" s="14" t="s">
        <v>3028</v>
      </c>
      <c r="AS580" s="14" t="s">
        <v>142</v>
      </c>
      <c r="AT580" s="14" t="s">
        <v>202</v>
      </c>
      <c r="AU580" s="14">
        <v>1.0</v>
      </c>
    </row>
    <row r="581">
      <c r="A581" s="14">
        <v>640.0</v>
      </c>
      <c r="B581">
        <v>0.0</v>
      </c>
      <c r="C581">
        <v>0.0</v>
      </c>
      <c r="D581">
        <v>0.0</v>
      </c>
      <c r="E581">
        <v>1.0</v>
      </c>
      <c r="F581">
        <v>0.0</v>
      </c>
      <c r="G581">
        <v>0.0</v>
      </c>
      <c r="H581" s="14">
        <v>34086.0</v>
      </c>
      <c r="I581" s="14">
        <v>25.0</v>
      </c>
      <c r="J581" s="14">
        <v>8.0</v>
      </c>
      <c r="K581" s="14">
        <v>0.0</v>
      </c>
      <c r="L581" s="14">
        <v>14.0</v>
      </c>
      <c r="M581" s="14">
        <v>10.0</v>
      </c>
      <c r="N581" s="14" t="s">
        <v>70</v>
      </c>
      <c r="O581" s="14">
        <v>1.0</v>
      </c>
      <c r="T581" s="14">
        <v>0.0</v>
      </c>
      <c r="Z581" s="14" t="s">
        <v>78</v>
      </c>
      <c r="AA581">
        <v>0.0</v>
      </c>
      <c r="AB581">
        <v>0.0</v>
      </c>
      <c r="AC581">
        <v>1.0</v>
      </c>
      <c r="AD581">
        <v>0.0</v>
      </c>
      <c r="AE581">
        <v>0.0</v>
      </c>
      <c r="AF581">
        <v>0.0</v>
      </c>
      <c r="AG581">
        <v>0.0</v>
      </c>
      <c r="AH581">
        <v>0.0</v>
      </c>
      <c r="AI581">
        <v>0.0</v>
      </c>
      <c r="AJ581">
        <v>0.0</v>
      </c>
      <c r="AK581" t="s">
        <v>97</v>
      </c>
      <c r="AL581">
        <v>6.0</v>
      </c>
      <c r="AM581">
        <v>6.0</v>
      </c>
      <c r="AN581" s="14">
        <v>50.0</v>
      </c>
      <c r="AO581" s="14" t="s">
        <v>3029</v>
      </c>
      <c r="AP581" t="s">
        <v>101</v>
      </c>
      <c r="AQ581" s="14">
        <v>8.0</v>
      </c>
      <c r="AR581" s="14" t="s">
        <v>3030</v>
      </c>
      <c r="AS581" s="14" t="s">
        <v>512</v>
      </c>
      <c r="AT581" s="14" t="s">
        <v>3031</v>
      </c>
      <c r="AU581" s="14">
        <v>1.0</v>
      </c>
    </row>
    <row r="582">
      <c r="A582" s="14">
        <v>641.0</v>
      </c>
      <c r="B582">
        <v>0.0</v>
      </c>
      <c r="C582">
        <v>0.0</v>
      </c>
      <c r="D582">
        <v>1.0</v>
      </c>
      <c r="E582">
        <v>0.0</v>
      </c>
      <c r="F582">
        <v>1.0</v>
      </c>
      <c r="G582">
        <v>0.0</v>
      </c>
      <c r="H582" s="14">
        <v>33799.0</v>
      </c>
      <c r="I582" s="14">
        <v>26.0</v>
      </c>
      <c r="J582" s="14">
        <v>5.0</v>
      </c>
      <c r="K582" s="14">
        <v>20.0</v>
      </c>
      <c r="L582" s="14">
        <v>9.0</v>
      </c>
      <c r="M582" s="14">
        <v>0.0</v>
      </c>
      <c r="N582" s="14" t="s">
        <v>106</v>
      </c>
      <c r="O582" s="14">
        <v>1.0</v>
      </c>
      <c r="T582" s="14">
        <v>1.0</v>
      </c>
      <c r="U582" t="s">
        <v>515</v>
      </c>
      <c r="V582" t="s">
        <v>147</v>
      </c>
      <c r="W582" t="s">
        <v>3032</v>
      </c>
      <c r="X582" s="14">
        <v>1.0</v>
      </c>
      <c r="Y582" s="14" t="s">
        <v>3033</v>
      </c>
      <c r="Z582" s="14" t="s">
        <v>114</v>
      </c>
      <c r="AA582">
        <v>0.0</v>
      </c>
      <c r="AB582">
        <v>0.0</v>
      </c>
      <c r="AC582">
        <v>0.0</v>
      </c>
      <c r="AD582">
        <v>1.0</v>
      </c>
      <c r="AE582">
        <v>0.0</v>
      </c>
      <c r="AF582">
        <v>0.0</v>
      </c>
      <c r="AG582">
        <v>0.0</v>
      </c>
      <c r="AH582">
        <v>0.0</v>
      </c>
      <c r="AI582">
        <v>0.0</v>
      </c>
      <c r="AJ582">
        <v>0.0</v>
      </c>
      <c r="AK582" t="s">
        <v>97</v>
      </c>
      <c r="AL582">
        <v>5.0</v>
      </c>
      <c r="AM582">
        <v>5.0</v>
      </c>
      <c r="AN582" s="14">
        <v>20.0</v>
      </c>
      <c r="AO582" s="14" t="s">
        <v>3034</v>
      </c>
      <c r="AP582" t="s">
        <v>478</v>
      </c>
      <c r="AQ582" s="14">
        <v>7.0</v>
      </c>
      <c r="AR582" s="14" t="s">
        <v>3035</v>
      </c>
      <c r="AS582" s="14" t="s">
        <v>3036</v>
      </c>
      <c r="AT582" s="14" t="s">
        <v>154</v>
      </c>
      <c r="AU582" s="14">
        <v>1.0</v>
      </c>
    </row>
    <row r="583">
      <c r="A583" s="14">
        <v>642.0</v>
      </c>
      <c r="B583">
        <v>1.0</v>
      </c>
      <c r="C583">
        <v>0.0</v>
      </c>
      <c r="D583">
        <v>0.0</v>
      </c>
      <c r="E583">
        <v>0.0</v>
      </c>
      <c r="F583">
        <v>1.0</v>
      </c>
      <c r="G583">
        <v>0.0</v>
      </c>
      <c r="H583" s="14">
        <v>33737.0</v>
      </c>
      <c r="I583" s="14">
        <v>26.0</v>
      </c>
      <c r="J583" s="14">
        <v>8.0</v>
      </c>
      <c r="K583" s="14">
        <v>120.0</v>
      </c>
      <c r="L583" s="14">
        <v>12.0</v>
      </c>
      <c r="M583" s="14">
        <v>20.0</v>
      </c>
      <c r="N583" s="14" t="s">
        <v>437</v>
      </c>
      <c r="O583" s="14">
        <v>1.0</v>
      </c>
      <c r="T583" s="14">
        <v>0.0</v>
      </c>
      <c r="Z583" s="14" t="s">
        <v>78</v>
      </c>
      <c r="AA583">
        <v>1.0</v>
      </c>
      <c r="AB583">
        <v>0.0</v>
      </c>
      <c r="AC583">
        <v>0.0</v>
      </c>
      <c r="AD583">
        <v>1.0</v>
      </c>
      <c r="AE583">
        <v>0.0</v>
      </c>
      <c r="AF583">
        <v>0.0</v>
      </c>
      <c r="AG583">
        <v>0.0</v>
      </c>
      <c r="AH583">
        <v>0.0</v>
      </c>
      <c r="AI583">
        <v>0.0</v>
      </c>
      <c r="AJ583">
        <v>0.0</v>
      </c>
      <c r="AK583" t="s">
        <v>3037</v>
      </c>
      <c r="AL583">
        <v>4.0</v>
      </c>
      <c r="AM583">
        <v>6.0</v>
      </c>
      <c r="AN583" s="14">
        <v>40.0</v>
      </c>
      <c r="AO583" s="14" t="s">
        <v>3038</v>
      </c>
      <c r="AP583" t="s">
        <v>101</v>
      </c>
      <c r="AQ583" s="14">
        <v>10.0</v>
      </c>
      <c r="AR583" s="14" t="s">
        <v>3039</v>
      </c>
      <c r="AS583" s="14" t="s">
        <v>3040</v>
      </c>
      <c r="AT583" s="14" t="s">
        <v>3041</v>
      </c>
      <c r="AU583" s="14">
        <v>1.0</v>
      </c>
    </row>
    <row r="584">
      <c r="A584" s="14">
        <v>643.0</v>
      </c>
      <c r="B584">
        <v>1.0</v>
      </c>
      <c r="C584">
        <v>0.0</v>
      </c>
      <c r="D584">
        <v>0.0</v>
      </c>
      <c r="E584">
        <v>0.0</v>
      </c>
      <c r="F584">
        <v>0.0</v>
      </c>
      <c r="G584">
        <v>0.0</v>
      </c>
      <c r="H584" s="14">
        <v>30234.0</v>
      </c>
      <c r="I584" s="14">
        <v>35.0</v>
      </c>
      <c r="J584" s="14">
        <v>8.0</v>
      </c>
      <c r="K584" s="14">
        <v>0.0</v>
      </c>
      <c r="L584" s="14">
        <v>12.0</v>
      </c>
      <c r="M584" s="14">
        <v>5.0</v>
      </c>
      <c r="N584" s="14" t="s">
        <v>87</v>
      </c>
      <c r="O584" s="14">
        <v>0.0</v>
      </c>
      <c r="P584" s="14" t="s">
        <v>129</v>
      </c>
      <c r="R584" t="s">
        <v>129</v>
      </c>
      <c r="S584" t="s">
        <v>130</v>
      </c>
      <c r="T584" s="14">
        <v>0.0</v>
      </c>
      <c r="Z584" s="14" t="s">
        <v>114</v>
      </c>
      <c r="AA584">
        <v>0.0</v>
      </c>
      <c r="AB584">
        <v>0.0</v>
      </c>
      <c r="AC584">
        <v>1.0</v>
      </c>
      <c r="AD584">
        <v>0.0</v>
      </c>
      <c r="AE584">
        <v>0.0</v>
      </c>
      <c r="AF584">
        <v>0.0</v>
      </c>
      <c r="AG584">
        <v>0.0</v>
      </c>
      <c r="AH584">
        <v>0.0</v>
      </c>
      <c r="AI584">
        <v>0.0</v>
      </c>
      <c r="AJ584">
        <v>0.0</v>
      </c>
      <c r="AK584" t="s">
        <v>97</v>
      </c>
      <c r="AL584">
        <v>6.0</v>
      </c>
      <c r="AM584">
        <v>3.0</v>
      </c>
      <c r="AN584" s="14">
        <v>500.0</v>
      </c>
      <c r="AO584" s="14" t="s">
        <v>3042</v>
      </c>
      <c r="AP584" t="s">
        <v>101</v>
      </c>
      <c r="AQ584" s="14">
        <v>10.0</v>
      </c>
      <c r="AR584" s="14" t="s">
        <v>3043</v>
      </c>
      <c r="AS584" s="14" t="s">
        <v>3044</v>
      </c>
      <c r="AT584" s="14" t="s">
        <v>1503</v>
      </c>
      <c r="AU584" s="14">
        <v>1.0</v>
      </c>
    </row>
    <row r="585">
      <c r="A585" s="14">
        <v>645.0</v>
      </c>
      <c r="B585">
        <v>0.0</v>
      </c>
      <c r="C585">
        <v>1.0</v>
      </c>
      <c r="D585">
        <v>0.0</v>
      </c>
      <c r="E585">
        <v>0.0</v>
      </c>
      <c r="F585">
        <v>0.0</v>
      </c>
      <c r="G585">
        <v>0.0</v>
      </c>
      <c r="H585" s="14">
        <v>31113.0</v>
      </c>
      <c r="I585" s="14">
        <v>33.0</v>
      </c>
      <c r="J585" s="14">
        <v>7.0</v>
      </c>
      <c r="K585" s="14">
        <v>110.0</v>
      </c>
      <c r="L585" s="14">
        <v>11.0</v>
      </c>
      <c r="M585" s="14">
        <v>20.0</v>
      </c>
      <c r="N585" s="14" t="s">
        <v>405</v>
      </c>
      <c r="O585" s="14">
        <v>1.0</v>
      </c>
      <c r="T585" s="14">
        <v>0.0</v>
      </c>
      <c r="Z585" s="14" t="s">
        <v>114</v>
      </c>
      <c r="AA585">
        <v>0.0</v>
      </c>
      <c r="AB585">
        <v>1.0</v>
      </c>
      <c r="AC585">
        <v>0.0</v>
      </c>
      <c r="AD585">
        <v>0.0</v>
      </c>
      <c r="AE585">
        <v>0.0</v>
      </c>
      <c r="AF585">
        <v>0.0</v>
      </c>
      <c r="AG585">
        <v>0.0</v>
      </c>
      <c r="AH585">
        <v>0.0</v>
      </c>
      <c r="AI585">
        <v>0.0</v>
      </c>
      <c r="AJ585">
        <v>0.0</v>
      </c>
      <c r="AK585" t="s">
        <v>97</v>
      </c>
      <c r="AL585">
        <v>12.0</v>
      </c>
      <c r="AM585">
        <v>20.0</v>
      </c>
      <c r="AN585" s="14">
        <v>20.0</v>
      </c>
      <c r="AO585" s="14" t="s">
        <v>3048</v>
      </c>
      <c r="AP585" t="s">
        <v>440</v>
      </c>
      <c r="AQ585" s="14">
        <v>10.0</v>
      </c>
      <c r="AR585" s="14" t="s">
        <v>3049</v>
      </c>
      <c r="AS585" s="14" t="s">
        <v>639</v>
      </c>
      <c r="AT585" s="14" t="s">
        <v>1110</v>
      </c>
      <c r="AU585" s="14">
        <v>1.0</v>
      </c>
    </row>
    <row r="586">
      <c r="A586" s="14">
        <v>646.0</v>
      </c>
      <c r="B586">
        <v>0.0</v>
      </c>
      <c r="C586">
        <v>0.0</v>
      </c>
      <c r="D586">
        <v>0.0</v>
      </c>
      <c r="E586">
        <v>0.0</v>
      </c>
      <c r="F586">
        <v>1.0</v>
      </c>
      <c r="G586">
        <v>0.0</v>
      </c>
      <c r="H586" s="14">
        <v>25124.0</v>
      </c>
      <c r="I586" s="14">
        <v>49.0</v>
      </c>
      <c r="J586" s="14">
        <v>7.0</v>
      </c>
      <c r="K586" s="14">
        <v>60.0</v>
      </c>
      <c r="L586" s="14">
        <v>10.0</v>
      </c>
      <c r="M586" s="14">
        <v>10.0</v>
      </c>
      <c r="N586" s="14" t="s">
        <v>134</v>
      </c>
      <c r="O586" s="14">
        <v>0.0</v>
      </c>
      <c r="P586" s="14" t="s">
        <v>108</v>
      </c>
      <c r="R586" t="s">
        <v>108</v>
      </c>
      <c r="S586" t="s">
        <v>130</v>
      </c>
      <c r="T586" s="14">
        <v>1.0</v>
      </c>
      <c r="U586" t="s">
        <v>195</v>
      </c>
      <c r="V586" t="s">
        <v>207</v>
      </c>
      <c r="W586" t="s">
        <v>123</v>
      </c>
      <c r="X586" s="14">
        <v>25.0</v>
      </c>
      <c r="Y586" s="14" t="s">
        <v>3050</v>
      </c>
      <c r="Z586" s="14" t="s">
        <v>114</v>
      </c>
      <c r="AA586">
        <v>0.0</v>
      </c>
      <c r="AB586">
        <v>0.0</v>
      </c>
      <c r="AC586">
        <v>0.0</v>
      </c>
      <c r="AD586">
        <v>0.0</v>
      </c>
      <c r="AE586">
        <v>1.0</v>
      </c>
      <c r="AF586">
        <v>0.0</v>
      </c>
      <c r="AG586">
        <v>0.0</v>
      </c>
      <c r="AH586">
        <v>0.0</v>
      </c>
      <c r="AI586">
        <v>0.0</v>
      </c>
      <c r="AJ586">
        <v>1.0</v>
      </c>
      <c r="AK586" t="s">
        <v>97</v>
      </c>
      <c r="AL586">
        <v>5.0</v>
      </c>
      <c r="AM586">
        <v>4.0</v>
      </c>
      <c r="AN586" s="14">
        <v>16.0</v>
      </c>
      <c r="AO586" s="14" t="s">
        <v>3051</v>
      </c>
      <c r="AP586" t="s">
        <v>2327</v>
      </c>
      <c r="AQ586" s="14">
        <v>8.0</v>
      </c>
      <c r="AR586" s="14" t="s">
        <v>3052</v>
      </c>
      <c r="AU586" s="14">
        <v>1.0</v>
      </c>
    </row>
    <row r="587">
      <c r="A587" s="14">
        <v>647.0</v>
      </c>
      <c r="B587">
        <v>0.0</v>
      </c>
      <c r="C587">
        <v>1.0</v>
      </c>
      <c r="D587">
        <v>0.0</v>
      </c>
      <c r="E587">
        <v>0.0</v>
      </c>
      <c r="F587">
        <v>1.0</v>
      </c>
      <c r="G587">
        <v>0.0</v>
      </c>
      <c r="H587" s="14">
        <v>30466.0</v>
      </c>
      <c r="I587" s="14">
        <v>35.0</v>
      </c>
      <c r="J587" s="14">
        <v>7.0</v>
      </c>
      <c r="K587" s="14">
        <v>60.0</v>
      </c>
      <c r="L587" s="14">
        <v>8.0</v>
      </c>
      <c r="M587" s="14">
        <v>2.0</v>
      </c>
      <c r="N587" s="14" t="s">
        <v>128</v>
      </c>
      <c r="O587" s="14">
        <v>0.0</v>
      </c>
      <c r="P587" s="14" t="s">
        <v>108</v>
      </c>
      <c r="R587" t="s">
        <v>108</v>
      </c>
      <c r="S587" t="s">
        <v>130</v>
      </c>
      <c r="T587" s="14">
        <v>1.0</v>
      </c>
      <c r="U587" t="s">
        <v>36</v>
      </c>
      <c r="V587" t="s">
        <v>111</v>
      </c>
      <c r="W587" t="s">
        <v>123</v>
      </c>
      <c r="X587" s="14">
        <v>7.0</v>
      </c>
      <c r="Y587" s="14" t="s">
        <v>3053</v>
      </c>
      <c r="Z587" s="14" t="s">
        <v>114</v>
      </c>
      <c r="AA587">
        <v>0.0</v>
      </c>
      <c r="AB587">
        <v>0.0</v>
      </c>
      <c r="AC587">
        <v>0.0</v>
      </c>
      <c r="AD587">
        <v>1.0</v>
      </c>
      <c r="AE587">
        <v>0.0</v>
      </c>
      <c r="AF587">
        <v>0.0</v>
      </c>
      <c r="AG587">
        <v>0.0</v>
      </c>
      <c r="AH587">
        <v>0.0</v>
      </c>
      <c r="AI587">
        <v>0.0</v>
      </c>
      <c r="AJ587">
        <v>0.0</v>
      </c>
      <c r="AK587" t="s">
        <v>116</v>
      </c>
      <c r="AL587">
        <v>3.0</v>
      </c>
      <c r="AM587">
        <v>5.0</v>
      </c>
      <c r="AN587" s="14">
        <v>5.0</v>
      </c>
      <c r="AO587" s="14" t="s">
        <v>3054</v>
      </c>
      <c r="AP587" t="s">
        <v>553</v>
      </c>
      <c r="AQ587" s="14">
        <v>6.0</v>
      </c>
      <c r="AR587" s="14" t="s">
        <v>3055</v>
      </c>
      <c r="AS587" s="14" t="s">
        <v>3056</v>
      </c>
      <c r="AT587" s="14" t="s">
        <v>3057</v>
      </c>
      <c r="AU587" s="14">
        <v>0.0</v>
      </c>
    </row>
    <row r="588">
      <c r="A588" s="14">
        <v>648.0</v>
      </c>
      <c r="B588">
        <v>1.0</v>
      </c>
      <c r="C588">
        <v>0.0</v>
      </c>
      <c r="D588">
        <v>0.0</v>
      </c>
      <c r="E588">
        <v>0.0</v>
      </c>
      <c r="F588">
        <v>0.0</v>
      </c>
      <c r="G588">
        <v>0.0</v>
      </c>
      <c r="H588" s="14">
        <v>30680.0</v>
      </c>
      <c r="I588" s="14">
        <v>34.0</v>
      </c>
      <c r="J588" s="14">
        <v>4.0</v>
      </c>
      <c r="K588" s="14">
        <v>40.0</v>
      </c>
      <c r="L588" s="14">
        <v>11.0</v>
      </c>
      <c r="M588" s="14">
        <v>2.0</v>
      </c>
      <c r="N588" s="14" t="s">
        <v>70</v>
      </c>
      <c r="O588" s="14">
        <v>0.0</v>
      </c>
      <c r="P588" s="14" t="s">
        <v>89</v>
      </c>
      <c r="R588" t="s">
        <v>89</v>
      </c>
      <c r="S588" t="s">
        <v>72</v>
      </c>
      <c r="T588" s="14">
        <v>0.0</v>
      </c>
      <c r="Z588" s="14" t="s">
        <v>114</v>
      </c>
      <c r="AA588">
        <v>0.0</v>
      </c>
      <c r="AB588">
        <v>0.0</v>
      </c>
      <c r="AC588">
        <v>0.0</v>
      </c>
      <c r="AD588">
        <v>0.0</v>
      </c>
      <c r="AE588">
        <v>0.0</v>
      </c>
      <c r="AF588">
        <v>1.0</v>
      </c>
      <c r="AG588">
        <v>0.0</v>
      </c>
      <c r="AH588">
        <v>0.0</v>
      </c>
      <c r="AI588">
        <v>0.0</v>
      </c>
      <c r="AJ588">
        <v>0.0</v>
      </c>
      <c r="AK588" t="s">
        <v>79</v>
      </c>
      <c r="AL588">
        <v>10.0</v>
      </c>
      <c r="AM588">
        <v>5.0</v>
      </c>
      <c r="AN588" s="14">
        <v>12.0</v>
      </c>
      <c r="AO588" s="14" t="s">
        <v>3058</v>
      </c>
      <c r="AP588" t="s">
        <v>101</v>
      </c>
      <c r="AQ588" s="14">
        <v>7.0</v>
      </c>
      <c r="AR588" s="14" t="s">
        <v>3059</v>
      </c>
      <c r="AS588" s="14" t="s">
        <v>3060</v>
      </c>
      <c r="AT588" s="14" t="s">
        <v>3061</v>
      </c>
      <c r="AU588" s="14">
        <v>1.0</v>
      </c>
    </row>
    <row r="589">
      <c r="A589" s="14">
        <v>649.0</v>
      </c>
      <c r="B589">
        <v>1.0</v>
      </c>
      <c r="C589">
        <v>1.0</v>
      </c>
      <c r="D589">
        <v>1.0</v>
      </c>
      <c r="E589">
        <v>1.0</v>
      </c>
      <c r="F589">
        <v>1.0</v>
      </c>
      <c r="G589">
        <v>1.0</v>
      </c>
      <c r="H589" s="14">
        <v>35199.0</v>
      </c>
      <c r="I589" s="14">
        <v>22.0</v>
      </c>
      <c r="J589" s="14">
        <v>6.0</v>
      </c>
      <c r="K589" s="14">
        <v>120.0</v>
      </c>
      <c r="L589" s="14">
        <v>8.0</v>
      </c>
      <c r="M589" s="14">
        <v>24.0</v>
      </c>
      <c r="N589" s="14" t="s">
        <v>437</v>
      </c>
      <c r="O589" s="14">
        <v>1.0</v>
      </c>
      <c r="T589" s="14">
        <v>0.0</v>
      </c>
      <c r="Z589" s="14" t="s">
        <v>464</v>
      </c>
      <c r="AA589">
        <v>0.0</v>
      </c>
      <c r="AB589">
        <v>0.0</v>
      </c>
      <c r="AC589">
        <v>1.0</v>
      </c>
      <c r="AD589">
        <v>0.0</v>
      </c>
      <c r="AE589">
        <v>0.0</v>
      </c>
      <c r="AF589">
        <v>0.0</v>
      </c>
      <c r="AG589">
        <v>0.0</v>
      </c>
      <c r="AH589">
        <v>0.0</v>
      </c>
      <c r="AI589">
        <v>0.0</v>
      </c>
      <c r="AJ589">
        <v>0.0</v>
      </c>
      <c r="AK589" t="s">
        <v>97</v>
      </c>
      <c r="AL589">
        <v>3.0</v>
      </c>
      <c r="AM589">
        <v>3.0</v>
      </c>
      <c r="AN589" s="14">
        <v>320.0</v>
      </c>
      <c r="AO589" s="14" t="s">
        <v>3063</v>
      </c>
      <c r="AP589" t="s">
        <v>101</v>
      </c>
      <c r="AQ589" s="14">
        <v>10.0</v>
      </c>
      <c r="AR589" s="14" t="s">
        <v>3064</v>
      </c>
      <c r="AS589" s="14" t="s">
        <v>3065</v>
      </c>
      <c r="AT589" s="14" t="s">
        <v>3066</v>
      </c>
      <c r="AU589" s="14">
        <v>1.0</v>
      </c>
    </row>
    <row r="590">
      <c r="A590" s="14">
        <v>651.0</v>
      </c>
      <c r="B590">
        <v>1.0</v>
      </c>
      <c r="C590">
        <v>1.0</v>
      </c>
      <c r="D590">
        <v>0.0</v>
      </c>
      <c r="E590">
        <v>0.0</v>
      </c>
      <c r="F590">
        <v>0.0</v>
      </c>
      <c r="G590">
        <v>0.0</v>
      </c>
      <c r="H590" s="14">
        <v>32781.0</v>
      </c>
      <c r="I590" s="14">
        <v>28.0</v>
      </c>
      <c r="J590" s="14">
        <v>7.0</v>
      </c>
      <c r="K590" s="14">
        <v>90.0</v>
      </c>
      <c r="L590" s="14">
        <v>9.0</v>
      </c>
      <c r="M590" s="14">
        <v>3.0</v>
      </c>
      <c r="N590" s="14" t="s">
        <v>87</v>
      </c>
      <c r="O590" s="14">
        <v>1.0</v>
      </c>
      <c r="T590" s="14">
        <v>0.0</v>
      </c>
      <c r="Z590" s="14" t="s">
        <v>78</v>
      </c>
      <c r="AA590">
        <v>0.0</v>
      </c>
      <c r="AB590">
        <v>0.0</v>
      </c>
      <c r="AC590">
        <v>0.0</v>
      </c>
      <c r="AD590">
        <v>0.0</v>
      </c>
      <c r="AE590">
        <v>0.0</v>
      </c>
      <c r="AF590">
        <v>1.0</v>
      </c>
      <c r="AG590">
        <v>0.0</v>
      </c>
      <c r="AH590">
        <v>0.0</v>
      </c>
      <c r="AI590">
        <v>0.0</v>
      </c>
      <c r="AJ590">
        <v>0.0</v>
      </c>
      <c r="AK590" t="s">
        <v>79</v>
      </c>
      <c r="AL590">
        <v>3.0</v>
      </c>
      <c r="AM590">
        <v>1.0</v>
      </c>
      <c r="AN590" s="14">
        <v>5.0</v>
      </c>
      <c r="AO590" s="14" t="s">
        <v>3074</v>
      </c>
      <c r="AP590" t="s">
        <v>292</v>
      </c>
      <c r="AQ590" s="14">
        <v>10.0</v>
      </c>
      <c r="AR590" s="14" t="s">
        <v>3075</v>
      </c>
      <c r="AS590" s="14" t="s">
        <v>3076</v>
      </c>
      <c r="AT590" s="14" t="s">
        <v>3077</v>
      </c>
      <c r="AU590" s="14">
        <v>1.0</v>
      </c>
    </row>
    <row r="591">
      <c r="A591" s="14">
        <v>652.0</v>
      </c>
      <c r="B591">
        <v>0.0</v>
      </c>
      <c r="C591">
        <v>0.0</v>
      </c>
      <c r="D591">
        <v>1.0</v>
      </c>
      <c r="E591">
        <v>0.0</v>
      </c>
      <c r="F591">
        <v>0.0</v>
      </c>
      <c r="G591">
        <v>0.0</v>
      </c>
      <c r="H591" s="14">
        <v>32443.0</v>
      </c>
      <c r="I591" s="14">
        <v>29.0</v>
      </c>
      <c r="J591" s="14">
        <v>7.0</v>
      </c>
      <c r="K591" s="14">
        <v>15.0</v>
      </c>
      <c r="L591" s="14">
        <v>8.0</v>
      </c>
      <c r="M591" s="14">
        <v>2.0</v>
      </c>
      <c r="N591" s="14" t="s">
        <v>70</v>
      </c>
      <c r="O591" s="14">
        <v>0.0</v>
      </c>
      <c r="P591" s="14" t="s">
        <v>71</v>
      </c>
      <c r="R591" t="s">
        <v>71</v>
      </c>
      <c r="S591" t="s">
        <v>90</v>
      </c>
      <c r="T591" s="14">
        <v>1.0</v>
      </c>
      <c r="U591" t="s">
        <v>224</v>
      </c>
      <c r="V591" t="s">
        <v>111</v>
      </c>
      <c r="W591" t="s">
        <v>138</v>
      </c>
      <c r="X591" s="14">
        <v>0.0</v>
      </c>
      <c r="Y591" s="14" t="s">
        <v>3078</v>
      </c>
      <c r="Z591" s="14" t="s">
        <v>96</v>
      </c>
      <c r="AA591">
        <v>0.0</v>
      </c>
      <c r="AB591">
        <v>0.0</v>
      </c>
      <c r="AC591">
        <v>0.0</v>
      </c>
      <c r="AD591">
        <v>1.0</v>
      </c>
      <c r="AE591">
        <v>0.0</v>
      </c>
      <c r="AF591">
        <v>0.0</v>
      </c>
      <c r="AG591">
        <v>0.0</v>
      </c>
      <c r="AH591">
        <v>0.0</v>
      </c>
      <c r="AI591">
        <v>0.0</v>
      </c>
      <c r="AJ591">
        <v>0.0</v>
      </c>
      <c r="AK591" t="s">
        <v>237</v>
      </c>
      <c r="AL591">
        <v>6.0</v>
      </c>
      <c r="AM591">
        <v>2.0</v>
      </c>
      <c r="AN591" s="14">
        <v>15.0</v>
      </c>
      <c r="AO591" s="14" t="s">
        <v>3079</v>
      </c>
      <c r="AP591" t="s">
        <v>101</v>
      </c>
      <c r="AQ591" s="14">
        <v>10.0</v>
      </c>
      <c r="AR591" s="14" t="s">
        <v>3080</v>
      </c>
      <c r="AS591" s="14" t="s">
        <v>3081</v>
      </c>
      <c r="AU591" s="14">
        <v>0.0</v>
      </c>
    </row>
    <row r="592">
      <c r="A592" s="14">
        <v>653.0</v>
      </c>
      <c r="B592">
        <v>1.0</v>
      </c>
      <c r="C592">
        <v>0.0</v>
      </c>
      <c r="D592">
        <v>0.0</v>
      </c>
      <c r="E592">
        <v>0.0</v>
      </c>
      <c r="F592">
        <v>1.0</v>
      </c>
      <c r="G592">
        <v>0.0</v>
      </c>
      <c r="H592" s="14">
        <v>35039.0</v>
      </c>
      <c r="I592" s="14">
        <v>22.0</v>
      </c>
      <c r="J592" s="14">
        <v>8.0</v>
      </c>
      <c r="K592" s="14">
        <v>0.0</v>
      </c>
      <c r="L592" s="14">
        <v>11.0</v>
      </c>
      <c r="M592" s="14">
        <v>30.0</v>
      </c>
      <c r="N592" s="14" t="s">
        <v>327</v>
      </c>
      <c r="O592" s="14">
        <v>1.0</v>
      </c>
      <c r="T592" s="14">
        <v>0.0</v>
      </c>
      <c r="Z592" s="14" t="s">
        <v>464</v>
      </c>
      <c r="AA592">
        <v>0.0</v>
      </c>
      <c r="AB592">
        <v>0.0</v>
      </c>
      <c r="AC592">
        <v>1.0</v>
      </c>
      <c r="AD592">
        <v>1.0</v>
      </c>
      <c r="AE592">
        <v>0.0</v>
      </c>
      <c r="AF592">
        <v>0.0</v>
      </c>
      <c r="AG592">
        <v>0.0</v>
      </c>
      <c r="AH592">
        <v>0.0</v>
      </c>
      <c r="AI592">
        <v>0.0</v>
      </c>
      <c r="AJ592">
        <v>0.0</v>
      </c>
      <c r="AK592" t="s">
        <v>116</v>
      </c>
      <c r="AL592">
        <v>6.0</v>
      </c>
      <c r="AM592">
        <v>14.0</v>
      </c>
      <c r="AN592" s="14">
        <v>10.0</v>
      </c>
      <c r="AO592" s="14" t="s">
        <v>3082</v>
      </c>
      <c r="AP592" t="s">
        <v>101</v>
      </c>
      <c r="AQ592" s="14">
        <v>10.0</v>
      </c>
      <c r="AR592" s="14" t="s">
        <v>3083</v>
      </c>
      <c r="AS592" s="14" t="s">
        <v>3084</v>
      </c>
      <c r="AU592" s="14">
        <v>1.0</v>
      </c>
    </row>
    <row r="593">
      <c r="A593" s="14">
        <v>654.0</v>
      </c>
      <c r="B593">
        <v>0.0</v>
      </c>
      <c r="C593">
        <v>0.0</v>
      </c>
      <c r="D593">
        <v>0.0</v>
      </c>
      <c r="E593">
        <v>1.0</v>
      </c>
      <c r="F593">
        <v>0.0</v>
      </c>
      <c r="G593">
        <v>0.0</v>
      </c>
      <c r="H593" s="14">
        <v>33346.0</v>
      </c>
      <c r="I593" s="14">
        <v>27.0</v>
      </c>
      <c r="J593" s="14">
        <v>7.0</v>
      </c>
      <c r="K593" s="14">
        <v>5.0</v>
      </c>
      <c r="L593" s="14">
        <v>12.0</v>
      </c>
      <c r="M593" s="14">
        <v>8.0</v>
      </c>
      <c r="N593" s="14" t="s">
        <v>70</v>
      </c>
      <c r="O593" s="14">
        <v>0.0</v>
      </c>
      <c r="P593" s="14" t="s">
        <v>89</v>
      </c>
      <c r="R593" t="s">
        <v>89</v>
      </c>
      <c r="S593" t="s">
        <v>135</v>
      </c>
      <c r="T593" s="14">
        <v>0.0</v>
      </c>
      <c r="Z593" s="14" t="s">
        <v>78</v>
      </c>
      <c r="AA593">
        <v>0.0</v>
      </c>
      <c r="AB593">
        <v>0.0</v>
      </c>
      <c r="AC593">
        <v>0.0</v>
      </c>
      <c r="AD593">
        <v>0.0</v>
      </c>
      <c r="AE593">
        <v>0.0</v>
      </c>
      <c r="AF593">
        <v>1.0</v>
      </c>
      <c r="AG593">
        <v>0.0</v>
      </c>
      <c r="AH593">
        <v>0.0</v>
      </c>
      <c r="AI593">
        <v>0.0</v>
      </c>
      <c r="AJ593">
        <v>0.0</v>
      </c>
      <c r="AK593" t="s">
        <v>79</v>
      </c>
      <c r="AL593">
        <v>5.0</v>
      </c>
      <c r="AM593">
        <v>3.0</v>
      </c>
      <c r="AN593" s="14">
        <v>80.0</v>
      </c>
      <c r="AO593" s="14" t="s">
        <v>3085</v>
      </c>
      <c r="AP593" t="s">
        <v>101</v>
      </c>
      <c r="AQ593" s="14">
        <v>9.0</v>
      </c>
      <c r="AR593" s="14" t="s">
        <v>3086</v>
      </c>
      <c r="AS593" s="14" t="s">
        <v>3087</v>
      </c>
      <c r="AT593" s="14" t="s">
        <v>3088</v>
      </c>
      <c r="AU593" s="14">
        <v>1.0</v>
      </c>
    </row>
    <row r="594">
      <c r="A594" s="14">
        <v>655.0</v>
      </c>
      <c r="B594">
        <v>1.0</v>
      </c>
      <c r="C594">
        <v>0.0</v>
      </c>
      <c r="D594">
        <v>0.0</v>
      </c>
      <c r="E594">
        <v>0.0</v>
      </c>
      <c r="F594">
        <v>1.0</v>
      </c>
      <c r="G594">
        <v>0.0</v>
      </c>
      <c r="H594" s="14">
        <v>32281.0</v>
      </c>
      <c r="I594" s="14">
        <v>30.0</v>
      </c>
      <c r="J594" s="14">
        <v>7.0</v>
      </c>
      <c r="K594" s="14">
        <v>60.0</v>
      </c>
      <c r="L594" s="14">
        <v>4.0</v>
      </c>
      <c r="M594" s="14">
        <v>5.0</v>
      </c>
      <c r="N594" s="14" t="s">
        <v>405</v>
      </c>
      <c r="O594" s="14">
        <v>1.0</v>
      </c>
      <c r="T594" s="14">
        <v>1.0</v>
      </c>
      <c r="U594" t="s">
        <v>91</v>
      </c>
      <c r="V594" t="s">
        <v>147</v>
      </c>
      <c r="W594" t="s">
        <v>76</v>
      </c>
      <c r="X594" s="14">
        <v>3.0</v>
      </c>
      <c r="Y594" s="14" t="s">
        <v>3089</v>
      </c>
      <c r="Z594" s="14" t="s">
        <v>114</v>
      </c>
      <c r="AA594">
        <v>0.0</v>
      </c>
      <c r="AB594">
        <v>0.0</v>
      </c>
      <c r="AC594">
        <v>0.0</v>
      </c>
      <c r="AD594">
        <v>0.0</v>
      </c>
      <c r="AE594">
        <v>0.0</v>
      </c>
      <c r="AF594">
        <v>1.0</v>
      </c>
      <c r="AG594">
        <v>0.0</v>
      </c>
      <c r="AH594">
        <v>0.0</v>
      </c>
      <c r="AI594">
        <v>0.0</v>
      </c>
      <c r="AJ594">
        <v>0.0</v>
      </c>
      <c r="AK594" t="s">
        <v>97</v>
      </c>
      <c r="AL594">
        <v>4.0</v>
      </c>
      <c r="AM594">
        <v>5.0</v>
      </c>
      <c r="AN594" s="14">
        <v>5.0</v>
      </c>
      <c r="AO594" s="14" t="s">
        <v>3090</v>
      </c>
      <c r="AP594" t="s">
        <v>101</v>
      </c>
      <c r="AQ594" s="14">
        <v>10.0</v>
      </c>
      <c r="AR594" s="14" t="s">
        <v>3091</v>
      </c>
      <c r="AS594" s="14" t="s">
        <v>3092</v>
      </c>
      <c r="AT594" s="14" t="s">
        <v>3093</v>
      </c>
      <c r="AU594" s="14">
        <v>1.0</v>
      </c>
    </row>
    <row r="595">
      <c r="A595" s="14">
        <v>656.0</v>
      </c>
      <c r="B595">
        <v>0.0</v>
      </c>
      <c r="C595">
        <v>0.0</v>
      </c>
      <c r="D595">
        <v>0.0</v>
      </c>
      <c r="E595">
        <v>0.0</v>
      </c>
      <c r="F595">
        <v>1.0</v>
      </c>
      <c r="G595">
        <v>0.0</v>
      </c>
      <c r="H595" s="14">
        <v>30257.0</v>
      </c>
      <c r="I595" s="14">
        <v>35.0</v>
      </c>
      <c r="J595" s="14">
        <v>7.0</v>
      </c>
      <c r="K595" s="14">
        <v>3.0</v>
      </c>
      <c r="L595" s="14">
        <v>7.0</v>
      </c>
      <c r="M595" s="14">
        <v>100.0</v>
      </c>
      <c r="N595" s="14" t="s">
        <v>327</v>
      </c>
      <c r="O595" s="14">
        <v>0.0</v>
      </c>
      <c r="P595" s="14" t="s">
        <v>89</v>
      </c>
      <c r="R595" t="s">
        <v>89</v>
      </c>
      <c r="S595" t="s">
        <v>130</v>
      </c>
      <c r="T595" s="14">
        <v>0.0</v>
      </c>
      <c r="Z595" s="14" t="s">
        <v>78</v>
      </c>
      <c r="AA595">
        <v>0.0</v>
      </c>
      <c r="AB595">
        <v>0.0</v>
      </c>
      <c r="AC595">
        <v>0.0</v>
      </c>
      <c r="AD595">
        <v>1.0</v>
      </c>
      <c r="AE595">
        <v>0.0</v>
      </c>
      <c r="AF595">
        <v>1.0</v>
      </c>
      <c r="AG595">
        <v>0.0</v>
      </c>
      <c r="AH595">
        <v>0.0</v>
      </c>
      <c r="AI595">
        <v>0.0</v>
      </c>
      <c r="AJ595">
        <v>0.0</v>
      </c>
      <c r="AK595" t="s">
        <v>79</v>
      </c>
      <c r="AL595">
        <v>6.0</v>
      </c>
      <c r="AM595">
        <v>6.0</v>
      </c>
      <c r="AN595" s="14">
        <v>15.0</v>
      </c>
      <c r="AO595" s="14" t="s">
        <v>3094</v>
      </c>
      <c r="AP595" t="s">
        <v>84</v>
      </c>
      <c r="AQ595" s="14">
        <v>5.0</v>
      </c>
      <c r="AR595" s="14" t="s">
        <v>3095</v>
      </c>
      <c r="AS595" s="14" t="s">
        <v>424</v>
      </c>
      <c r="AT595" s="14" t="s">
        <v>154</v>
      </c>
      <c r="AU595" s="14">
        <v>1.0</v>
      </c>
    </row>
    <row r="596">
      <c r="A596" s="14">
        <v>657.0</v>
      </c>
      <c r="B596">
        <v>0.0</v>
      </c>
      <c r="C596">
        <v>0.0</v>
      </c>
      <c r="D596">
        <v>1.0</v>
      </c>
      <c r="E596">
        <v>0.0</v>
      </c>
      <c r="F596">
        <v>0.0</v>
      </c>
      <c r="G596">
        <v>0.0</v>
      </c>
      <c r="H596" s="14">
        <v>35031.0</v>
      </c>
      <c r="I596" s="14">
        <v>22.0</v>
      </c>
      <c r="J596" s="14">
        <v>7.0</v>
      </c>
      <c r="K596" s="14">
        <v>180.0</v>
      </c>
      <c r="L596" s="14">
        <v>6.0</v>
      </c>
      <c r="M596" s="14">
        <v>5.0</v>
      </c>
      <c r="N596" s="14" t="s">
        <v>87</v>
      </c>
      <c r="O596" s="14">
        <v>1.0</v>
      </c>
      <c r="T596" s="14">
        <v>1.0</v>
      </c>
      <c r="U596" t="s">
        <v>259</v>
      </c>
      <c r="V596" t="s">
        <v>451</v>
      </c>
      <c r="W596" t="s">
        <v>123</v>
      </c>
      <c r="X596" s="14">
        <v>0.0</v>
      </c>
      <c r="Y596" s="14" t="s">
        <v>3096</v>
      </c>
      <c r="Z596" s="14" t="s">
        <v>236</v>
      </c>
      <c r="AA596">
        <v>0.0</v>
      </c>
      <c r="AB596">
        <v>0.0</v>
      </c>
      <c r="AC596">
        <v>0.0</v>
      </c>
      <c r="AD596">
        <v>1.0</v>
      </c>
      <c r="AE596">
        <v>0.0</v>
      </c>
      <c r="AF596">
        <v>1.0</v>
      </c>
      <c r="AG596">
        <v>0.0</v>
      </c>
      <c r="AH596">
        <v>0.0</v>
      </c>
      <c r="AI596">
        <v>0.0</v>
      </c>
      <c r="AJ596">
        <v>0.0</v>
      </c>
      <c r="AK596" t="s">
        <v>97</v>
      </c>
      <c r="AL596">
        <v>15.0</v>
      </c>
      <c r="AM596">
        <v>10.0</v>
      </c>
      <c r="AN596" s="14">
        <v>5.0</v>
      </c>
      <c r="AO596" s="14" t="s">
        <v>3097</v>
      </c>
      <c r="AP596" t="s">
        <v>101</v>
      </c>
      <c r="AQ596" s="14">
        <v>9.0</v>
      </c>
      <c r="AR596" s="14" t="s">
        <v>3098</v>
      </c>
      <c r="AS596" s="14" t="s">
        <v>3099</v>
      </c>
      <c r="AT596" s="14" t="s">
        <v>3100</v>
      </c>
      <c r="AU596" s="14">
        <v>1.0</v>
      </c>
    </row>
    <row r="597" hidden="1">
      <c r="A597" s="14">
        <v>658.0</v>
      </c>
      <c r="B597">
        <v>1.0</v>
      </c>
      <c r="C597">
        <v>0.0</v>
      </c>
      <c r="D597">
        <v>0.0</v>
      </c>
      <c r="E597">
        <v>0.0</v>
      </c>
      <c r="F597">
        <v>0.0</v>
      </c>
      <c r="G597">
        <v>0.0</v>
      </c>
      <c r="I597" s="14"/>
      <c r="J597" s="14">
        <v>7.0</v>
      </c>
      <c r="K597" s="14">
        <v>0.0</v>
      </c>
      <c r="L597" s="14">
        <v>8.0</v>
      </c>
      <c r="M597" s="14">
        <v>6.0</v>
      </c>
      <c r="N597" s="14" t="s">
        <v>327</v>
      </c>
      <c r="O597" s="14">
        <v>0.0</v>
      </c>
      <c r="P597" s="14" t="s">
        <v>129</v>
      </c>
      <c r="R597" t="s">
        <v>129</v>
      </c>
      <c r="S597" t="s">
        <v>3101</v>
      </c>
      <c r="T597" s="14">
        <v>0.0</v>
      </c>
      <c r="Z597" s="14" t="s">
        <v>78</v>
      </c>
      <c r="AA597">
        <v>0.0</v>
      </c>
      <c r="AB597">
        <v>0.0</v>
      </c>
      <c r="AC597">
        <v>0.0</v>
      </c>
      <c r="AD597">
        <v>1.0</v>
      </c>
      <c r="AE597">
        <v>0.0</v>
      </c>
      <c r="AF597">
        <v>0.0</v>
      </c>
      <c r="AG597">
        <v>0.0</v>
      </c>
      <c r="AH597">
        <v>0.0</v>
      </c>
      <c r="AI597">
        <v>0.0</v>
      </c>
      <c r="AJ597">
        <v>0.0</v>
      </c>
      <c r="AK597" t="s">
        <v>116</v>
      </c>
      <c r="AL597">
        <v>10.0</v>
      </c>
      <c r="AM597">
        <v>10.0</v>
      </c>
      <c r="AN597" s="14">
        <v>20.0</v>
      </c>
      <c r="AO597" s="14" t="s">
        <v>3102</v>
      </c>
      <c r="AP597" t="s">
        <v>101</v>
      </c>
      <c r="AQ597" s="14">
        <v>8.0</v>
      </c>
      <c r="AR597" s="14" t="s">
        <v>3103</v>
      </c>
      <c r="AS597" s="14" t="s">
        <v>3104</v>
      </c>
      <c r="AT597" s="14" t="s">
        <v>3105</v>
      </c>
      <c r="AU597" s="14">
        <v>1.0</v>
      </c>
    </row>
    <row r="598">
      <c r="A598" s="14">
        <v>659.0</v>
      </c>
      <c r="B598">
        <v>1.0</v>
      </c>
      <c r="C598">
        <v>1.0</v>
      </c>
      <c r="D598">
        <v>0.0</v>
      </c>
      <c r="E598">
        <v>0.0</v>
      </c>
      <c r="F598">
        <v>1.0</v>
      </c>
      <c r="G598">
        <v>0.0</v>
      </c>
      <c r="H598" s="14">
        <v>32392.0</v>
      </c>
      <c r="I598" s="14">
        <v>30.0</v>
      </c>
      <c r="J598" s="14">
        <v>6.0</v>
      </c>
      <c r="K598" s="14">
        <v>70.0</v>
      </c>
      <c r="L598" s="14">
        <v>8.0</v>
      </c>
      <c r="M598" s="14">
        <v>7.0</v>
      </c>
      <c r="N598" s="14" t="s">
        <v>167</v>
      </c>
      <c r="O598" s="14">
        <v>0.0</v>
      </c>
      <c r="P598" s="14" t="s">
        <v>89</v>
      </c>
      <c r="R598" t="s">
        <v>89</v>
      </c>
      <c r="S598" t="s">
        <v>130</v>
      </c>
      <c r="T598" s="14">
        <v>1.0</v>
      </c>
      <c r="U598" t="s">
        <v>315</v>
      </c>
      <c r="V598" t="s">
        <v>3106</v>
      </c>
      <c r="W598" t="s">
        <v>3107</v>
      </c>
      <c r="X598" s="14">
        <v>3.0</v>
      </c>
      <c r="Y598" s="14" t="s">
        <v>3108</v>
      </c>
      <c r="Z598" s="14" t="s">
        <v>114</v>
      </c>
      <c r="AA598">
        <v>0.0</v>
      </c>
      <c r="AB598">
        <v>0.0</v>
      </c>
      <c r="AC598">
        <v>0.0</v>
      </c>
      <c r="AD598">
        <v>0.0</v>
      </c>
      <c r="AE598">
        <v>1.0</v>
      </c>
      <c r="AF598">
        <v>0.0</v>
      </c>
      <c r="AG598">
        <v>0.0</v>
      </c>
      <c r="AH598">
        <v>0.0</v>
      </c>
      <c r="AI598">
        <v>0.0</v>
      </c>
      <c r="AJ598">
        <v>0.0</v>
      </c>
      <c r="AK598" t="s">
        <v>97</v>
      </c>
      <c r="AL598">
        <v>5.0</v>
      </c>
      <c r="AM598">
        <v>3.0</v>
      </c>
      <c r="AN598" s="14">
        <v>5.0</v>
      </c>
      <c r="AO598" s="14" t="s">
        <v>3109</v>
      </c>
      <c r="AP598" t="s">
        <v>101</v>
      </c>
      <c r="AQ598" s="14">
        <v>9.0</v>
      </c>
      <c r="AR598" s="14" t="s">
        <v>3110</v>
      </c>
      <c r="AS598" s="14" t="s">
        <v>1988</v>
      </c>
      <c r="AU598" s="14">
        <v>1.0</v>
      </c>
    </row>
    <row r="599">
      <c r="A599" s="14">
        <v>660.0</v>
      </c>
      <c r="B599">
        <v>1.0</v>
      </c>
      <c r="C599">
        <v>0.0</v>
      </c>
      <c r="D599">
        <v>0.0</v>
      </c>
      <c r="E599">
        <v>0.0</v>
      </c>
      <c r="F599">
        <v>0.0</v>
      </c>
      <c r="G599">
        <v>0.0</v>
      </c>
      <c r="H599" s="14">
        <v>33988.0</v>
      </c>
      <c r="I599" s="14">
        <v>25.0</v>
      </c>
      <c r="J599" s="14">
        <v>6.0</v>
      </c>
      <c r="K599" s="14">
        <v>60.0</v>
      </c>
      <c r="L599" s="14">
        <v>10.0</v>
      </c>
      <c r="M599" s="14">
        <v>5.0</v>
      </c>
      <c r="N599" s="14" t="s">
        <v>134</v>
      </c>
      <c r="O599" s="14">
        <v>1.0</v>
      </c>
      <c r="T599" s="14">
        <v>1.0</v>
      </c>
      <c r="U599" t="s">
        <v>11</v>
      </c>
      <c r="V599" t="s">
        <v>75</v>
      </c>
      <c r="W599" t="s">
        <v>531</v>
      </c>
      <c r="X599" s="14">
        <v>3.0</v>
      </c>
      <c r="Y599" s="14" t="s">
        <v>3111</v>
      </c>
      <c r="Z599" s="14" t="s">
        <v>78</v>
      </c>
      <c r="AA599">
        <v>0.0</v>
      </c>
      <c r="AB599">
        <v>0.0</v>
      </c>
      <c r="AC599">
        <v>0.0</v>
      </c>
      <c r="AD599">
        <v>0.0</v>
      </c>
      <c r="AE599">
        <v>0.0</v>
      </c>
      <c r="AF599">
        <v>1.0</v>
      </c>
      <c r="AG599">
        <v>0.0</v>
      </c>
      <c r="AH599">
        <v>0.0</v>
      </c>
      <c r="AI599">
        <v>0.0</v>
      </c>
      <c r="AJ599">
        <v>0.0</v>
      </c>
      <c r="AK599" t="s">
        <v>79</v>
      </c>
      <c r="AL599">
        <v>3.0</v>
      </c>
      <c r="AM599">
        <v>5.0</v>
      </c>
      <c r="AN599" s="14">
        <v>5.0</v>
      </c>
      <c r="AO599" s="14" t="s">
        <v>3112</v>
      </c>
      <c r="AP599" t="s">
        <v>101</v>
      </c>
      <c r="AQ599" s="14">
        <v>7.0</v>
      </c>
      <c r="AR599" s="14" t="s">
        <v>3113</v>
      </c>
      <c r="AS599" s="14" t="s">
        <v>3114</v>
      </c>
      <c r="AT599" s="14" t="s">
        <v>3115</v>
      </c>
      <c r="AU599" s="14">
        <v>1.0</v>
      </c>
    </row>
    <row r="600">
      <c r="A600" s="14">
        <v>661.0</v>
      </c>
      <c r="B600">
        <v>1.0</v>
      </c>
      <c r="C600">
        <v>1.0</v>
      </c>
      <c r="D600">
        <v>0.0</v>
      </c>
      <c r="E600">
        <v>0.0</v>
      </c>
      <c r="F600">
        <v>1.0</v>
      </c>
      <c r="G600">
        <v>0.0</v>
      </c>
      <c r="H600" s="14">
        <v>27306.0</v>
      </c>
      <c r="I600" s="14">
        <v>43.0</v>
      </c>
      <c r="J600" s="14">
        <v>5.0</v>
      </c>
      <c r="K600" s="14">
        <v>0.0</v>
      </c>
      <c r="L600" s="14">
        <v>12.0</v>
      </c>
      <c r="M600" s="14">
        <v>30.0</v>
      </c>
      <c r="N600" s="14" t="s">
        <v>106</v>
      </c>
      <c r="O600" s="14">
        <v>1.0</v>
      </c>
      <c r="T600" s="14">
        <v>1.0</v>
      </c>
      <c r="U600" t="s">
        <v>110</v>
      </c>
      <c r="V600" t="s">
        <v>75</v>
      </c>
      <c r="W600" t="s">
        <v>123</v>
      </c>
      <c r="X600" s="14">
        <v>7.0</v>
      </c>
      <c r="Y600" s="14" t="s">
        <v>3116</v>
      </c>
      <c r="Z600" s="14" t="s">
        <v>114</v>
      </c>
      <c r="AA600">
        <v>0.0</v>
      </c>
      <c r="AB600">
        <v>0.0</v>
      </c>
      <c r="AC600">
        <v>1.0</v>
      </c>
      <c r="AD600">
        <v>1.0</v>
      </c>
      <c r="AE600">
        <v>0.0</v>
      </c>
      <c r="AF600">
        <v>0.0</v>
      </c>
      <c r="AG600">
        <v>0.0</v>
      </c>
      <c r="AH600">
        <v>0.0</v>
      </c>
      <c r="AI600">
        <v>0.0</v>
      </c>
      <c r="AJ600">
        <v>1.0</v>
      </c>
      <c r="AK600" t="s">
        <v>116</v>
      </c>
      <c r="AL600">
        <v>6.0</v>
      </c>
      <c r="AM600">
        <v>6.0</v>
      </c>
      <c r="AN600" s="14">
        <v>20.0</v>
      </c>
      <c r="AO600" s="14" t="s">
        <v>3117</v>
      </c>
      <c r="AP600" t="s">
        <v>101</v>
      </c>
      <c r="AQ600" s="14">
        <v>8.0</v>
      </c>
      <c r="AR600" s="14" t="s">
        <v>3118</v>
      </c>
      <c r="AS600" s="14" t="s">
        <v>3119</v>
      </c>
      <c r="AT600" s="14" t="s">
        <v>3120</v>
      </c>
      <c r="AU600" s="14">
        <v>1.0</v>
      </c>
    </row>
    <row r="601">
      <c r="A601" s="14">
        <v>662.0</v>
      </c>
      <c r="B601">
        <v>1.0</v>
      </c>
      <c r="C601">
        <v>0.0</v>
      </c>
      <c r="D601">
        <v>0.0</v>
      </c>
      <c r="E601">
        <v>0.0</v>
      </c>
      <c r="F601">
        <v>1.0</v>
      </c>
      <c r="G601">
        <v>0.0</v>
      </c>
      <c r="H601" s="14">
        <v>30768.0</v>
      </c>
      <c r="I601" s="14">
        <v>34.0</v>
      </c>
      <c r="J601" s="14">
        <v>5.0</v>
      </c>
      <c r="K601" s="14">
        <v>10.0</v>
      </c>
      <c r="L601" s="14">
        <v>16.0</v>
      </c>
      <c r="M601" s="14">
        <v>4.0</v>
      </c>
      <c r="N601" s="14" t="s">
        <v>70</v>
      </c>
      <c r="O601" s="14">
        <v>1.0</v>
      </c>
      <c r="T601" s="14">
        <v>1.0</v>
      </c>
      <c r="U601" t="s">
        <v>315</v>
      </c>
      <c r="V601" t="s">
        <v>111</v>
      </c>
      <c r="W601" t="s">
        <v>684</v>
      </c>
      <c r="X601" s="14">
        <v>9.0</v>
      </c>
      <c r="Y601" s="14" t="s">
        <v>2713</v>
      </c>
      <c r="Z601" s="14" t="s">
        <v>114</v>
      </c>
      <c r="AA601">
        <v>0.0</v>
      </c>
      <c r="AB601">
        <v>0.0</v>
      </c>
      <c r="AC601">
        <v>0.0</v>
      </c>
      <c r="AD601">
        <v>0.0</v>
      </c>
      <c r="AE601">
        <v>0.0</v>
      </c>
      <c r="AF601">
        <v>1.0</v>
      </c>
      <c r="AG601">
        <v>0.0</v>
      </c>
      <c r="AH601">
        <v>0.0</v>
      </c>
      <c r="AI601">
        <v>0.0</v>
      </c>
      <c r="AJ601">
        <v>0.0</v>
      </c>
      <c r="AK601" t="s">
        <v>79</v>
      </c>
      <c r="AL601">
        <v>12.0</v>
      </c>
      <c r="AM601">
        <v>8.0</v>
      </c>
      <c r="AN601" s="14">
        <v>15.0</v>
      </c>
      <c r="AO601" s="14" t="s">
        <v>3121</v>
      </c>
      <c r="AP601" t="s">
        <v>3122</v>
      </c>
      <c r="AQ601" s="14">
        <v>10.0</v>
      </c>
      <c r="AR601" s="14" t="s">
        <v>3123</v>
      </c>
      <c r="AS601" s="14" t="s">
        <v>3124</v>
      </c>
      <c r="AT601" s="14" t="s">
        <v>3125</v>
      </c>
      <c r="AU601" s="14">
        <v>1.0</v>
      </c>
    </row>
    <row r="602">
      <c r="A602" s="14">
        <v>663.0</v>
      </c>
      <c r="B602">
        <v>0.0</v>
      </c>
      <c r="C602">
        <v>0.0</v>
      </c>
      <c r="D602">
        <v>0.0</v>
      </c>
      <c r="E602">
        <v>0.0</v>
      </c>
      <c r="F602">
        <v>1.0</v>
      </c>
      <c r="G602">
        <v>0.0</v>
      </c>
      <c r="H602" s="14">
        <v>32521.0</v>
      </c>
      <c r="I602" s="14">
        <v>29.0</v>
      </c>
      <c r="J602" s="14">
        <v>6.0</v>
      </c>
      <c r="K602" s="14">
        <v>45.0</v>
      </c>
      <c r="L602" s="14">
        <v>10.0</v>
      </c>
      <c r="M602" s="14">
        <v>15.0</v>
      </c>
      <c r="N602" s="14" t="s">
        <v>291</v>
      </c>
      <c r="O602" s="14">
        <v>1.0</v>
      </c>
      <c r="T602" s="14">
        <v>1.0</v>
      </c>
      <c r="U602" t="s">
        <v>315</v>
      </c>
      <c r="V602" t="s">
        <v>111</v>
      </c>
      <c r="W602" t="s">
        <v>123</v>
      </c>
      <c r="X602" s="14">
        <v>5.0</v>
      </c>
      <c r="Y602" s="14" t="s">
        <v>3126</v>
      </c>
      <c r="Z602" s="14" t="s">
        <v>78</v>
      </c>
      <c r="AA602">
        <v>0.0</v>
      </c>
      <c r="AB602">
        <v>0.0</v>
      </c>
      <c r="AC602">
        <v>0.0</v>
      </c>
      <c r="AD602">
        <v>1.0</v>
      </c>
      <c r="AE602">
        <v>0.0</v>
      </c>
      <c r="AF602">
        <v>0.0</v>
      </c>
      <c r="AG602">
        <v>0.0</v>
      </c>
      <c r="AH602">
        <v>0.0</v>
      </c>
      <c r="AI602">
        <v>0.0</v>
      </c>
      <c r="AJ602">
        <v>0.0</v>
      </c>
      <c r="AK602" t="s">
        <v>97</v>
      </c>
      <c r="AL602">
        <v>6.0</v>
      </c>
      <c r="AM602">
        <v>1.0</v>
      </c>
      <c r="AN602" s="14">
        <v>10.0</v>
      </c>
      <c r="AO602" s="14" t="s">
        <v>306</v>
      </c>
      <c r="AP602" t="s">
        <v>101</v>
      </c>
      <c r="AQ602" s="14">
        <v>10.0</v>
      </c>
      <c r="AR602" s="14" t="s">
        <v>306</v>
      </c>
      <c r="AS602" s="14" t="s">
        <v>3127</v>
      </c>
      <c r="AT602" s="14" t="s">
        <v>306</v>
      </c>
      <c r="AU602" s="14">
        <v>0.0</v>
      </c>
    </row>
    <row r="603">
      <c r="A603" s="14">
        <v>665.0</v>
      </c>
      <c r="B603">
        <v>0.0</v>
      </c>
      <c r="C603">
        <v>0.0</v>
      </c>
      <c r="D603">
        <v>0.0</v>
      </c>
      <c r="E603">
        <v>1.0</v>
      </c>
      <c r="F603">
        <v>0.0</v>
      </c>
      <c r="G603">
        <v>0.0</v>
      </c>
      <c r="H603" s="14">
        <v>35001.0</v>
      </c>
      <c r="I603" s="14">
        <v>22.0</v>
      </c>
      <c r="J603" s="14">
        <v>6.0</v>
      </c>
      <c r="K603" s="14">
        <v>30.0</v>
      </c>
      <c r="L603" s="14">
        <v>12.0</v>
      </c>
      <c r="M603" s="14">
        <v>5.0</v>
      </c>
      <c r="N603" s="14" t="s">
        <v>291</v>
      </c>
      <c r="O603" s="14">
        <v>1.0</v>
      </c>
      <c r="T603" s="14">
        <v>0.0</v>
      </c>
      <c r="Z603" s="14" t="s">
        <v>78</v>
      </c>
      <c r="AA603">
        <v>0.0</v>
      </c>
      <c r="AB603">
        <v>0.0</v>
      </c>
      <c r="AC603">
        <v>0.0</v>
      </c>
      <c r="AD603">
        <v>1.0</v>
      </c>
      <c r="AE603">
        <v>0.0</v>
      </c>
      <c r="AF603">
        <v>0.0</v>
      </c>
      <c r="AG603">
        <v>0.0</v>
      </c>
      <c r="AH603">
        <v>0.0</v>
      </c>
      <c r="AI603">
        <v>0.0</v>
      </c>
      <c r="AJ603">
        <v>0.0</v>
      </c>
      <c r="AK603" t="s">
        <v>116</v>
      </c>
      <c r="AL603">
        <v>4.0</v>
      </c>
      <c r="AM603">
        <v>6.0</v>
      </c>
      <c r="AN603" s="14">
        <v>4.0</v>
      </c>
      <c r="AO603" s="14" t="s">
        <v>3130</v>
      </c>
      <c r="AP603" t="s">
        <v>101</v>
      </c>
      <c r="AQ603" s="14">
        <v>10.0</v>
      </c>
      <c r="AR603" s="14" t="s">
        <v>3131</v>
      </c>
      <c r="AS603" s="14" t="s">
        <v>3132</v>
      </c>
      <c r="AT603" s="14" t="s">
        <v>3133</v>
      </c>
      <c r="AU603" s="14">
        <v>1.0</v>
      </c>
    </row>
    <row r="604">
      <c r="A604" s="14">
        <v>666.0</v>
      </c>
      <c r="B604">
        <v>1.0</v>
      </c>
      <c r="C604">
        <v>0.0</v>
      </c>
      <c r="D604">
        <v>0.0</v>
      </c>
      <c r="E604">
        <v>1.0</v>
      </c>
      <c r="F604">
        <v>0.0</v>
      </c>
      <c r="G604">
        <v>0.0</v>
      </c>
      <c r="H604" s="14">
        <v>27793.0</v>
      </c>
      <c r="I604" s="14">
        <v>42.0</v>
      </c>
      <c r="J604" s="14">
        <v>6.0</v>
      </c>
      <c r="K604" s="14">
        <v>120.0</v>
      </c>
      <c r="L604" s="14">
        <v>12.0</v>
      </c>
      <c r="M604" s="14">
        <v>8.0</v>
      </c>
      <c r="N604" s="14" t="s">
        <v>87</v>
      </c>
      <c r="O604" s="14">
        <v>1.0</v>
      </c>
      <c r="T604" s="14">
        <v>1.0</v>
      </c>
      <c r="U604" t="s">
        <v>74</v>
      </c>
      <c r="V604" t="s">
        <v>75</v>
      </c>
      <c r="W604" t="s">
        <v>374</v>
      </c>
      <c r="X604" s="14">
        <v>15.0</v>
      </c>
      <c r="Y604" s="14" t="s">
        <v>3134</v>
      </c>
      <c r="Z604" s="14" t="s">
        <v>78</v>
      </c>
      <c r="AA604">
        <v>0.0</v>
      </c>
      <c r="AB604">
        <v>0.0</v>
      </c>
      <c r="AC604">
        <v>0.0</v>
      </c>
      <c r="AD604">
        <v>0.0</v>
      </c>
      <c r="AE604">
        <v>0.0</v>
      </c>
      <c r="AF604">
        <v>1.0</v>
      </c>
      <c r="AG604">
        <v>0.0</v>
      </c>
      <c r="AH604">
        <v>0.0</v>
      </c>
      <c r="AI604">
        <v>0.0</v>
      </c>
      <c r="AJ604">
        <v>0.0</v>
      </c>
      <c r="AK604" t="s">
        <v>97</v>
      </c>
      <c r="AL604">
        <v>6.0</v>
      </c>
      <c r="AM604">
        <v>3.0</v>
      </c>
      <c r="AN604" s="14">
        <v>8.0</v>
      </c>
      <c r="AO604" s="14" t="s">
        <v>3135</v>
      </c>
      <c r="AP604" t="s">
        <v>3136</v>
      </c>
      <c r="AQ604" s="14">
        <v>10.0</v>
      </c>
      <c r="AR604" s="14" t="s">
        <v>3137</v>
      </c>
      <c r="AS604" s="14" t="s">
        <v>3138</v>
      </c>
      <c r="AT604" s="14" t="s">
        <v>3139</v>
      </c>
      <c r="AU604" s="14">
        <v>1.0</v>
      </c>
    </row>
    <row r="605">
      <c r="A605" s="14">
        <v>667.0</v>
      </c>
      <c r="B605">
        <v>0.0</v>
      </c>
      <c r="C605">
        <v>1.0</v>
      </c>
      <c r="D605">
        <v>0.0</v>
      </c>
      <c r="E605">
        <v>0.0</v>
      </c>
      <c r="F605">
        <v>0.0</v>
      </c>
      <c r="G605">
        <v>0.0</v>
      </c>
      <c r="H605" s="14">
        <v>35320.0</v>
      </c>
      <c r="I605" s="14">
        <v>21.0</v>
      </c>
      <c r="J605" s="14">
        <v>6.0</v>
      </c>
      <c r="K605" s="14">
        <v>100.0</v>
      </c>
      <c r="L605" s="14">
        <v>14.0</v>
      </c>
      <c r="M605" s="14">
        <v>6.0</v>
      </c>
      <c r="N605" s="14" t="s">
        <v>327</v>
      </c>
      <c r="O605" s="14">
        <v>1.0</v>
      </c>
      <c r="T605" s="14">
        <v>1.0</v>
      </c>
      <c r="U605" t="s">
        <v>206</v>
      </c>
      <c r="V605" t="s">
        <v>451</v>
      </c>
      <c r="W605" t="s">
        <v>333</v>
      </c>
      <c r="X605" s="14">
        <v>0.0</v>
      </c>
      <c r="Y605" s="14" t="s">
        <v>3140</v>
      </c>
      <c r="Z605" s="14" t="s">
        <v>78</v>
      </c>
      <c r="AA605">
        <v>0.0</v>
      </c>
      <c r="AB605">
        <v>0.0</v>
      </c>
      <c r="AC605">
        <v>1.0</v>
      </c>
      <c r="AD605">
        <v>0.0</v>
      </c>
      <c r="AE605">
        <v>0.0</v>
      </c>
      <c r="AF605">
        <v>0.0</v>
      </c>
      <c r="AG605">
        <v>0.0</v>
      </c>
      <c r="AH605">
        <v>0.0</v>
      </c>
      <c r="AI605">
        <v>0.0</v>
      </c>
      <c r="AJ605">
        <v>0.0</v>
      </c>
      <c r="AK605" t="s">
        <v>97</v>
      </c>
      <c r="AL605">
        <v>6.0</v>
      </c>
      <c r="AM605">
        <v>6.0</v>
      </c>
      <c r="AN605" s="14">
        <v>80.0</v>
      </c>
      <c r="AO605" s="14" t="s">
        <v>3141</v>
      </c>
      <c r="AP605" t="s">
        <v>101</v>
      </c>
      <c r="AQ605" s="14">
        <v>9.0</v>
      </c>
      <c r="AR605" s="14" t="s">
        <v>3142</v>
      </c>
      <c r="AS605" s="14" t="s">
        <v>3143</v>
      </c>
      <c r="AT605" s="14" t="s">
        <v>1503</v>
      </c>
      <c r="AU605" s="14">
        <v>0.0</v>
      </c>
    </row>
    <row r="606">
      <c r="A606" s="14">
        <v>668.0</v>
      </c>
      <c r="B606">
        <v>0.0</v>
      </c>
      <c r="C606">
        <v>0.0</v>
      </c>
      <c r="D606">
        <v>0.0</v>
      </c>
      <c r="E606">
        <v>0.0</v>
      </c>
      <c r="F606">
        <v>1.0</v>
      </c>
      <c r="G606">
        <v>0.0</v>
      </c>
      <c r="H606" s="14">
        <v>32021.0</v>
      </c>
      <c r="I606" s="14">
        <v>31.0</v>
      </c>
      <c r="J606" s="14">
        <v>6.0</v>
      </c>
      <c r="K606" s="14">
        <v>600.0</v>
      </c>
      <c r="L606" s="14">
        <v>6.0</v>
      </c>
      <c r="M606" s="14">
        <v>20.0</v>
      </c>
      <c r="N606" s="14" t="s">
        <v>437</v>
      </c>
      <c r="O606" s="14">
        <v>1.0</v>
      </c>
      <c r="T606" s="14">
        <v>1.0</v>
      </c>
      <c r="U606" t="s">
        <v>121</v>
      </c>
      <c r="V606" t="s">
        <v>147</v>
      </c>
      <c r="W606" t="s">
        <v>412</v>
      </c>
      <c r="X606" s="14">
        <v>7.0</v>
      </c>
      <c r="Y606" s="14" t="s">
        <v>3144</v>
      </c>
      <c r="Z606" s="14" t="s">
        <v>114</v>
      </c>
      <c r="AA606">
        <v>0.0</v>
      </c>
      <c r="AB606">
        <v>0.0</v>
      </c>
      <c r="AC606">
        <v>0.0</v>
      </c>
      <c r="AD606">
        <v>1.0</v>
      </c>
      <c r="AE606">
        <v>0.0</v>
      </c>
      <c r="AF606">
        <v>0.0</v>
      </c>
      <c r="AG606">
        <v>0.0</v>
      </c>
      <c r="AH606">
        <v>0.0</v>
      </c>
      <c r="AI606">
        <v>0.0</v>
      </c>
      <c r="AJ606">
        <v>0.0</v>
      </c>
      <c r="AK606" t="s">
        <v>97</v>
      </c>
      <c r="AL606">
        <v>6.0</v>
      </c>
      <c r="AM606">
        <v>6.0</v>
      </c>
      <c r="AN606" s="14">
        <v>10.0</v>
      </c>
      <c r="AO606" s="14" t="s">
        <v>3145</v>
      </c>
      <c r="AP606" t="s">
        <v>84</v>
      </c>
      <c r="AQ606" s="14">
        <v>8.0</v>
      </c>
      <c r="AR606" s="14" t="s">
        <v>3146</v>
      </c>
      <c r="AS606" s="14" t="s">
        <v>3147</v>
      </c>
      <c r="AT606" s="14" t="s">
        <v>202</v>
      </c>
      <c r="AU606" s="14">
        <v>1.0</v>
      </c>
    </row>
    <row r="607">
      <c r="A607" s="14">
        <v>669.0</v>
      </c>
      <c r="B607">
        <v>0.0</v>
      </c>
      <c r="C607">
        <v>1.0</v>
      </c>
      <c r="D607">
        <v>0.0</v>
      </c>
      <c r="E607">
        <v>0.0</v>
      </c>
      <c r="F607">
        <v>1.0</v>
      </c>
      <c r="G607">
        <v>0.0</v>
      </c>
      <c r="H607" s="14">
        <v>30011.0</v>
      </c>
      <c r="I607" s="14">
        <v>36.0</v>
      </c>
      <c r="J607" s="14">
        <v>7.0</v>
      </c>
      <c r="K607" s="14">
        <v>2.0</v>
      </c>
      <c r="L607" s="14">
        <v>10.0</v>
      </c>
      <c r="M607" s="14">
        <v>30.0</v>
      </c>
      <c r="N607" s="14" t="s">
        <v>192</v>
      </c>
      <c r="O607" s="14">
        <v>1.0</v>
      </c>
      <c r="T607" s="14">
        <v>1.0</v>
      </c>
      <c r="U607" t="s">
        <v>259</v>
      </c>
      <c r="V607" t="s">
        <v>3148</v>
      </c>
      <c r="W607" t="s">
        <v>609</v>
      </c>
      <c r="X607" s="14">
        <v>3.0</v>
      </c>
      <c r="Y607" s="14" t="s">
        <v>3149</v>
      </c>
      <c r="Z607" s="14" t="s">
        <v>114</v>
      </c>
      <c r="AA607">
        <v>0.0</v>
      </c>
      <c r="AB607">
        <v>0.0</v>
      </c>
      <c r="AC607">
        <v>0.0</v>
      </c>
      <c r="AD607">
        <v>0.0</v>
      </c>
      <c r="AE607">
        <v>1.0</v>
      </c>
      <c r="AF607">
        <v>0.0</v>
      </c>
      <c r="AG607">
        <v>0.0</v>
      </c>
      <c r="AH607">
        <v>0.0</v>
      </c>
      <c r="AI607">
        <v>0.0</v>
      </c>
      <c r="AJ607">
        <v>0.0</v>
      </c>
      <c r="AK607" t="s">
        <v>97</v>
      </c>
      <c r="AL607">
        <v>3.0</v>
      </c>
      <c r="AM607">
        <v>6.0</v>
      </c>
      <c r="AN607" s="14">
        <v>20.0</v>
      </c>
      <c r="AO607" s="14" t="s">
        <v>3150</v>
      </c>
      <c r="AP607" t="s">
        <v>101</v>
      </c>
      <c r="AQ607" s="14">
        <v>7.0</v>
      </c>
      <c r="AR607" s="14" t="s">
        <v>3151</v>
      </c>
      <c r="AS607" s="14" t="s">
        <v>1349</v>
      </c>
      <c r="AU607" s="14">
        <v>1.0</v>
      </c>
    </row>
    <row r="608" hidden="1">
      <c r="A608" s="14">
        <v>670.0</v>
      </c>
      <c r="B608">
        <v>1.0</v>
      </c>
      <c r="C608">
        <v>1.0</v>
      </c>
      <c r="D608">
        <v>0.0</v>
      </c>
      <c r="E608">
        <v>0.0</v>
      </c>
      <c r="F608">
        <v>0.0</v>
      </c>
      <c r="G608">
        <v>0.0</v>
      </c>
      <c r="I608" s="14"/>
      <c r="J608" s="14">
        <v>7.0</v>
      </c>
      <c r="K608" s="14">
        <v>40.0</v>
      </c>
      <c r="L608" s="14">
        <v>9.0</v>
      </c>
      <c r="M608" s="14">
        <v>6.0</v>
      </c>
      <c r="N608" s="14" t="s">
        <v>134</v>
      </c>
      <c r="O608" s="14">
        <v>1.0</v>
      </c>
      <c r="T608" s="14">
        <v>1.0</v>
      </c>
      <c r="U608" t="s">
        <v>206</v>
      </c>
      <c r="V608" t="s">
        <v>75</v>
      </c>
      <c r="W608" t="s">
        <v>112</v>
      </c>
      <c r="X608" s="14">
        <v>7.0</v>
      </c>
      <c r="Y608" s="14" t="s">
        <v>3152</v>
      </c>
      <c r="Z608" s="14" t="s">
        <v>114</v>
      </c>
      <c r="AA608">
        <v>0.0</v>
      </c>
      <c r="AB608">
        <v>0.0</v>
      </c>
      <c r="AC608">
        <v>0.0</v>
      </c>
      <c r="AD608">
        <v>1.0</v>
      </c>
      <c r="AE608">
        <v>0.0</v>
      </c>
      <c r="AF608">
        <v>1.0</v>
      </c>
      <c r="AG608">
        <v>0.0</v>
      </c>
      <c r="AH608">
        <v>0.0</v>
      </c>
      <c r="AI608">
        <v>0.0</v>
      </c>
      <c r="AJ608">
        <v>0.0</v>
      </c>
      <c r="AK608" t="s">
        <v>665</v>
      </c>
      <c r="AL608">
        <v>4.0</v>
      </c>
      <c r="AM608">
        <v>5.0</v>
      </c>
      <c r="AN608" s="14">
        <v>8.0</v>
      </c>
      <c r="AO608" s="14" t="s">
        <v>3153</v>
      </c>
      <c r="AP608" t="s">
        <v>3154</v>
      </c>
      <c r="AQ608" s="14">
        <v>9.0</v>
      </c>
      <c r="AR608" s="14" t="s">
        <v>202</v>
      </c>
      <c r="AS608" s="14" t="s">
        <v>202</v>
      </c>
      <c r="AT608" s="14" t="s">
        <v>202</v>
      </c>
      <c r="AU608" s="14">
        <v>0.0</v>
      </c>
    </row>
    <row r="609">
      <c r="A609" s="14">
        <v>671.0</v>
      </c>
      <c r="B609">
        <v>0.0</v>
      </c>
      <c r="C609">
        <v>1.0</v>
      </c>
      <c r="D609">
        <v>0.0</v>
      </c>
      <c r="E609">
        <v>0.0</v>
      </c>
      <c r="F609">
        <v>1.0</v>
      </c>
      <c r="G609">
        <v>0.0</v>
      </c>
      <c r="H609" s="14">
        <v>31907.0</v>
      </c>
      <c r="I609" s="14">
        <v>31.0</v>
      </c>
      <c r="J609" s="14">
        <v>7.0</v>
      </c>
      <c r="K609" s="14">
        <v>150.0</v>
      </c>
      <c r="L609" s="14">
        <v>12.0</v>
      </c>
      <c r="M609" s="14">
        <v>12.0</v>
      </c>
      <c r="N609" s="14" t="s">
        <v>106</v>
      </c>
      <c r="O609" s="14">
        <v>0.0</v>
      </c>
      <c r="P609" s="14" t="s">
        <v>129</v>
      </c>
      <c r="R609" t="s">
        <v>129</v>
      </c>
      <c r="S609" t="s">
        <v>135</v>
      </c>
      <c r="T609" s="14">
        <v>1.0</v>
      </c>
      <c r="U609" t="s">
        <v>121</v>
      </c>
      <c r="V609" t="s">
        <v>111</v>
      </c>
      <c r="W609" t="s">
        <v>123</v>
      </c>
      <c r="X609" s="14">
        <v>3.0</v>
      </c>
      <c r="Y609" s="14" t="s">
        <v>719</v>
      </c>
      <c r="Z609" s="14" t="s">
        <v>114</v>
      </c>
      <c r="AA609">
        <v>0.0</v>
      </c>
      <c r="AB609">
        <v>0.0</v>
      </c>
      <c r="AC609">
        <v>1.0</v>
      </c>
      <c r="AD609">
        <v>0.0</v>
      </c>
      <c r="AE609">
        <v>0.0</v>
      </c>
      <c r="AF609">
        <v>0.0</v>
      </c>
      <c r="AG609">
        <v>0.0</v>
      </c>
      <c r="AH609">
        <v>0.0</v>
      </c>
      <c r="AI609">
        <v>0.0</v>
      </c>
      <c r="AJ609">
        <v>0.0</v>
      </c>
      <c r="AK609" t="s">
        <v>116</v>
      </c>
      <c r="AL609">
        <v>20.0</v>
      </c>
      <c r="AM609">
        <v>5.0</v>
      </c>
      <c r="AN609" s="14">
        <v>20.0</v>
      </c>
      <c r="AO609" s="14" t="s">
        <v>3155</v>
      </c>
      <c r="AP609" t="s">
        <v>1438</v>
      </c>
      <c r="AQ609" s="14">
        <v>8.0</v>
      </c>
      <c r="AR609" s="14" t="s">
        <v>3156</v>
      </c>
      <c r="AS609" s="14" t="s">
        <v>3157</v>
      </c>
      <c r="AT609" s="14" t="s">
        <v>3158</v>
      </c>
      <c r="AU609" s="14">
        <v>0.0</v>
      </c>
    </row>
    <row r="610">
      <c r="A610" s="14">
        <v>672.0</v>
      </c>
      <c r="B610">
        <v>0.0</v>
      </c>
      <c r="C610">
        <v>1.0</v>
      </c>
      <c r="D610">
        <v>1.0</v>
      </c>
      <c r="E610">
        <v>0.0</v>
      </c>
      <c r="F610">
        <v>0.0</v>
      </c>
      <c r="G610">
        <v>0.0</v>
      </c>
      <c r="H610" s="14">
        <v>33710.0</v>
      </c>
      <c r="I610" s="14">
        <v>26.0</v>
      </c>
      <c r="J610" s="14">
        <v>8.0</v>
      </c>
      <c r="K610" s="14">
        <v>100.0</v>
      </c>
      <c r="L610" s="14">
        <v>12.0</v>
      </c>
      <c r="M610" s="14">
        <v>4.0</v>
      </c>
      <c r="N610" s="14" t="s">
        <v>192</v>
      </c>
      <c r="O610" s="14">
        <v>1.0</v>
      </c>
      <c r="T610" s="14">
        <v>1.0</v>
      </c>
      <c r="U610" t="s">
        <v>315</v>
      </c>
      <c r="V610" t="s">
        <v>111</v>
      </c>
      <c r="W610" t="s">
        <v>123</v>
      </c>
      <c r="X610" s="14">
        <v>8.0</v>
      </c>
      <c r="Y610" s="14" t="s">
        <v>3159</v>
      </c>
      <c r="Z610" s="14" t="s">
        <v>114</v>
      </c>
      <c r="AA610">
        <v>0.0</v>
      </c>
      <c r="AB610">
        <v>0.0</v>
      </c>
      <c r="AC610">
        <v>0.0</v>
      </c>
      <c r="AD610">
        <v>0.0</v>
      </c>
      <c r="AE610">
        <v>1.0</v>
      </c>
      <c r="AF610">
        <v>0.0</v>
      </c>
      <c r="AG610">
        <v>0.0</v>
      </c>
      <c r="AH610">
        <v>0.0</v>
      </c>
      <c r="AI610">
        <v>0.0</v>
      </c>
      <c r="AJ610">
        <v>0.0</v>
      </c>
      <c r="AK610" t="s">
        <v>79</v>
      </c>
      <c r="AL610">
        <v>5.0</v>
      </c>
      <c r="AM610">
        <v>6.0</v>
      </c>
      <c r="AN610" s="14">
        <v>6.0</v>
      </c>
      <c r="AO610" s="14" t="s">
        <v>3160</v>
      </c>
      <c r="AP610" t="s">
        <v>101</v>
      </c>
      <c r="AQ610" s="14">
        <v>9.0</v>
      </c>
      <c r="AR610" s="14" t="s">
        <v>3161</v>
      </c>
      <c r="AS610" s="14" t="s">
        <v>3162</v>
      </c>
      <c r="AT610" s="14" t="s">
        <v>3163</v>
      </c>
      <c r="AU610" s="14">
        <v>1.0</v>
      </c>
    </row>
    <row r="611">
      <c r="A611" s="14">
        <v>673.0</v>
      </c>
      <c r="B611">
        <v>1.0</v>
      </c>
      <c r="C611">
        <v>1.0</v>
      </c>
      <c r="D611">
        <v>0.0</v>
      </c>
      <c r="E611">
        <v>0.0</v>
      </c>
      <c r="F611">
        <v>1.0</v>
      </c>
      <c r="G611">
        <v>0.0</v>
      </c>
      <c r="H611" s="14">
        <v>33000.0</v>
      </c>
      <c r="I611" s="14">
        <v>28.0</v>
      </c>
      <c r="J611" s="14">
        <v>7.0</v>
      </c>
      <c r="K611" s="14">
        <v>140.0</v>
      </c>
      <c r="L611" s="14">
        <v>14.0</v>
      </c>
      <c r="M611" s="14">
        <v>30.0</v>
      </c>
      <c r="N611" s="14" t="s">
        <v>87</v>
      </c>
      <c r="O611" s="14">
        <v>1.0</v>
      </c>
      <c r="T611" s="14">
        <v>0.0</v>
      </c>
      <c r="Z611" s="14" t="s">
        <v>114</v>
      </c>
      <c r="AA611">
        <v>0.0</v>
      </c>
      <c r="AB611">
        <v>0.0</v>
      </c>
      <c r="AC611">
        <v>0.0</v>
      </c>
      <c r="AD611">
        <v>1.0</v>
      </c>
      <c r="AE611">
        <v>0.0</v>
      </c>
      <c r="AF611">
        <v>0.0</v>
      </c>
      <c r="AG611">
        <v>0.0</v>
      </c>
      <c r="AH611">
        <v>1.0</v>
      </c>
      <c r="AI611">
        <v>0.0</v>
      </c>
      <c r="AJ611">
        <v>0.0</v>
      </c>
      <c r="AK611" t="s">
        <v>79</v>
      </c>
      <c r="AL611">
        <v>6.0</v>
      </c>
      <c r="AM611">
        <v>13.0</v>
      </c>
      <c r="AN611" s="14">
        <v>20.0</v>
      </c>
      <c r="AO611" s="14" t="s">
        <v>3164</v>
      </c>
      <c r="AP611" t="s">
        <v>101</v>
      </c>
      <c r="AQ611" s="14">
        <v>9.0</v>
      </c>
      <c r="AR611" s="14" t="s">
        <v>3165</v>
      </c>
      <c r="AS611" s="14" t="s">
        <v>3166</v>
      </c>
      <c r="AT611" s="14" t="s">
        <v>3167</v>
      </c>
      <c r="AU611" s="14">
        <v>1.0</v>
      </c>
    </row>
    <row r="612">
      <c r="A612" s="14">
        <v>674.0</v>
      </c>
      <c r="B612">
        <v>1.0</v>
      </c>
      <c r="C612">
        <v>0.0</v>
      </c>
      <c r="D612">
        <v>0.0</v>
      </c>
      <c r="E612">
        <v>0.0</v>
      </c>
      <c r="F612">
        <v>1.0</v>
      </c>
      <c r="G612">
        <v>0.0</v>
      </c>
      <c r="H612" s="14">
        <v>32513.0</v>
      </c>
      <c r="I612" s="14">
        <v>29.0</v>
      </c>
      <c r="J612" s="14">
        <v>6.0</v>
      </c>
      <c r="K612" s="14">
        <v>45.0</v>
      </c>
      <c r="L612" s="14">
        <v>10.0</v>
      </c>
      <c r="M612" s="14">
        <v>1.0</v>
      </c>
      <c r="N612" s="14" t="s">
        <v>291</v>
      </c>
      <c r="O612" s="14">
        <v>0.0</v>
      </c>
      <c r="P612" s="14" t="s">
        <v>89</v>
      </c>
      <c r="R612" t="s">
        <v>89</v>
      </c>
      <c r="S612" t="s">
        <v>135</v>
      </c>
      <c r="T612" s="14">
        <v>1.0</v>
      </c>
      <c r="U612" t="s">
        <v>91</v>
      </c>
      <c r="V612" t="s">
        <v>147</v>
      </c>
      <c r="W612" t="s">
        <v>76</v>
      </c>
      <c r="X612" s="14">
        <v>5.0</v>
      </c>
      <c r="Y612" s="14" t="s">
        <v>3168</v>
      </c>
      <c r="Z612" s="14" t="s">
        <v>78</v>
      </c>
      <c r="AA612">
        <v>0.0</v>
      </c>
      <c r="AB612">
        <v>0.0</v>
      </c>
      <c r="AC612">
        <v>1.0</v>
      </c>
      <c r="AD612">
        <v>0.0</v>
      </c>
      <c r="AE612">
        <v>0.0</v>
      </c>
      <c r="AF612">
        <v>0.0</v>
      </c>
      <c r="AG612">
        <v>0.0</v>
      </c>
      <c r="AH612">
        <v>0.0</v>
      </c>
      <c r="AI612">
        <v>0.0</v>
      </c>
      <c r="AJ612">
        <v>0.0</v>
      </c>
      <c r="AK612" t="s">
        <v>97</v>
      </c>
      <c r="AL612">
        <v>10.0</v>
      </c>
      <c r="AM612">
        <v>20.0</v>
      </c>
      <c r="AN612" s="14">
        <v>10.0</v>
      </c>
      <c r="AO612" s="14" t="s">
        <v>3169</v>
      </c>
      <c r="AP612" t="s">
        <v>478</v>
      </c>
      <c r="AQ612" s="14">
        <v>8.0</v>
      </c>
      <c r="AR612" s="14" t="s">
        <v>3170</v>
      </c>
      <c r="AS612" s="14" t="s">
        <v>3171</v>
      </c>
      <c r="AT612" s="14" t="s">
        <v>3170</v>
      </c>
      <c r="AU612" s="14">
        <v>0.0</v>
      </c>
    </row>
    <row r="613">
      <c r="A613" s="14">
        <v>675.0</v>
      </c>
      <c r="B613">
        <v>0.0</v>
      </c>
      <c r="C613">
        <v>1.0</v>
      </c>
      <c r="D613">
        <v>0.0</v>
      </c>
      <c r="E613">
        <v>0.0</v>
      </c>
      <c r="F613">
        <v>1.0</v>
      </c>
      <c r="G613">
        <v>0.0</v>
      </c>
      <c r="H613" s="14">
        <v>32663.0</v>
      </c>
      <c r="I613" s="14">
        <v>29.0</v>
      </c>
      <c r="J613" s="14">
        <v>6.0</v>
      </c>
      <c r="K613" s="14">
        <v>120.0</v>
      </c>
      <c r="L613" s="14">
        <v>12.0</v>
      </c>
      <c r="M613" s="14">
        <v>10.0</v>
      </c>
      <c r="N613" s="14" t="s">
        <v>167</v>
      </c>
      <c r="O613" s="14">
        <v>1.0</v>
      </c>
      <c r="T613" s="14">
        <v>1.0</v>
      </c>
      <c r="U613" t="s">
        <v>213</v>
      </c>
      <c r="V613" t="s">
        <v>111</v>
      </c>
      <c r="W613" t="s">
        <v>123</v>
      </c>
      <c r="X613" s="14">
        <v>1.0</v>
      </c>
      <c r="Y613" s="14" t="s">
        <v>3172</v>
      </c>
      <c r="Z613" s="14" t="s">
        <v>114</v>
      </c>
      <c r="AA613">
        <v>0.0</v>
      </c>
      <c r="AB613">
        <v>0.0</v>
      </c>
      <c r="AC613">
        <v>0.0</v>
      </c>
      <c r="AD613">
        <v>0.0</v>
      </c>
      <c r="AE613">
        <v>0.0</v>
      </c>
      <c r="AF613">
        <v>1.0</v>
      </c>
      <c r="AG613">
        <v>0.0</v>
      </c>
      <c r="AH613">
        <v>0.0</v>
      </c>
      <c r="AI613">
        <v>0.0</v>
      </c>
      <c r="AJ613">
        <v>0.0</v>
      </c>
      <c r="AK613" t="s">
        <v>79</v>
      </c>
      <c r="AL613">
        <v>5.0</v>
      </c>
      <c r="AM613">
        <v>3.0</v>
      </c>
      <c r="AN613" s="14">
        <v>8.0</v>
      </c>
      <c r="AO613" s="14" t="s">
        <v>3173</v>
      </c>
      <c r="AP613" t="s">
        <v>101</v>
      </c>
      <c r="AQ613" s="14">
        <v>8.0</v>
      </c>
      <c r="AR613" s="14" t="s">
        <v>3174</v>
      </c>
      <c r="AS613" s="14" t="s">
        <v>3175</v>
      </c>
      <c r="AT613" s="14" t="s">
        <v>3176</v>
      </c>
      <c r="AU613" s="14">
        <v>1.0</v>
      </c>
    </row>
    <row r="614">
      <c r="A614" s="14">
        <v>677.0</v>
      </c>
      <c r="B614">
        <v>1.0</v>
      </c>
      <c r="C614">
        <v>0.0</v>
      </c>
      <c r="D614">
        <v>0.0</v>
      </c>
      <c r="E614">
        <v>0.0</v>
      </c>
      <c r="F614">
        <v>0.0</v>
      </c>
      <c r="G614">
        <v>0.0</v>
      </c>
      <c r="H614" s="14">
        <v>30279.0</v>
      </c>
      <c r="I614" s="14">
        <v>35.0</v>
      </c>
      <c r="J614" s="14">
        <v>8.0</v>
      </c>
      <c r="K614" s="14">
        <v>2.0</v>
      </c>
      <c r="L614" s="14">
        <v>8.0</v>
      </c>
      <c r="M614" s="14">
        <v>1.0</v>
      </c>
      <c r="N614" s="14" t="s">
        <v>106</v>
      </c>
      <c r="O614" s="14">
        <v>0.0</v>
      </c>
      <c r="P614" s="14" t="s">
        <v>89</v>
      </c>
      <c r="R614" t="s">
        <v>89</v>
      </c>
      <c r="S614" t="s">
        <v>90</v>
      </c>
      <c r="T614" s="14">
        <v>1.0</v>
      </c>
      <c r="U614" t="s">
        <v>36</v>
      </c>
      <c r="V614" t="s">
        <v>111</v>
      </c>
      <c r="W614" t="s">
        <v>76</v>
      </c>
      <c r="X614" s="14">
        <v>2.0</v>
      </c>
      <c r="Y614" s="14" t="s">
        <v>3180</v>
      </c>
      <c r="Z614" s="14" t="s">
        <v>114</v>
      </c>
      <c r="AA614">
        <v>0.0</v>
      </c>
      <c r="AB614">
        <v>0.0</v>
      </c>
      <c r="AC614">
        <v>0.0</v>
      </c>
      <c r="AD614">
        <v>0.0</v>
      </c>
      <c r="AE614">
        <v>0.0</v>
      </c>
      <c r="AF614">
        <v>1.0</v>
      </c>
      <c r="AG614">
        <v>0.0</v>
      </c>
      <c r="AH614">
        <v>0.0</v>
      </c>
      <c r="AI614">
        <v>0.0</v>
      </c>
      <c r="AJ614">
        <v>0.0</v>
      </c>
      <c r="AK614" t="s">
        <v>79</v>
      </c>
      <c r="AL614">
        <v>6.0</v>
      </c>
      <c r="AM614">
        <v>3.0</v>
      </c>
      <c r="AN614" s="14">
        <v>3.0</v>
      </c>
      <c r="AO614" s="14" t="s">
        <v>3181</v>
      </c>
      <c r="AP614" t="s">
        <v>101</v>
      </c>
      <c r="AQ614" s="14">
        <v>8.0</v>
      </c>
      <c r="AR614" s="14" t="s">
        <v>3182</v>
      </c>
      <c r="AS614" s="14" t="s">
        <v>3183</v>
      </c>
      <c r="AT614" s="14" t="s">
        <v>3184</v>
      </c>
      <c r="AU614" s="14">
        <v>0.0</v>
      </c>
    </row>
    <row r="615">
      <c r="A615" s="14">
        <v>678.0</v>
      </c>
      <c r="B615">
        <v>0.0</v>
      </c>
      <c r="C615">
        <v>1.0</v>
      </c>
      <c r="D615">
        <v>0.0</v>
      </c>
      <c r="E615">
        <v>0.0</v>
      </c>
      <c r="F615">
        <v>0.0</v>
      </c>
      <c r="G615">
        <v>0.0</v>
      </c>
      <c r="H615" s="14">
        <v>32960.0</v>
      </c>
      <c r="I615" s="14">
        <v>28.0</v>
      </c>
      <c r="J615" s="14">
        <v>7.0</v>
      </c>
      <c r="K615" s="14">
        <v>60.0</v>
      </c>
      <c r="L615" s="14">
        <v>7.0</v>
      </c>
      <c r="M615" s="14">
        <v>5.0</v>
      </c>
      <c r="N615" s="14" t="s">
        <v>327</v>
      </c>
      <c r="O615" s="14">
        <v>1.0</v>
      </c>
      <c r="T615" s="14">
        <v>1.0</v>
      </c>
      <c r="U615" t="s">
        <v>121</v>
      </c>
      <c r="V615" t="s">
        <v>111</v>
      </c>
      <c r="W615" t="s">
        <v>123</v>
      </c>
      <c r="X615" s="14">
        <v>2.0</v>
      </c>
      <c r="Y615" s="14" t="s">
        <v>1627</v>
      </c>
      <c r="Z615" s="14" t="s">
        <v>114</v>
      </c>
      <c r="AA615">
        <v>0.0</v>
      </c>
      <c r="AB615">
        <v>0.0</v>
      </c>
      <c r="AC615">
        <v>1.0</v>
      </c>
      <c r="AD615">
        <v>0.0</v>
      </c>
      <c r="AE615">
        <v>0.0</v>
      </c>
      <c r="AF615">
        <v>0.0</v>
      </c>
      <c r="AG615">
        <v>0.0</v>
      </c>
      <c r="AH615">
        <v>0.0</v>
      </c>
      <c r="AI615">
        <v>0.0</v>
      </c>
      <c r="AJ615">
        <v>0.0</v>
      </c>
      <c r="AK615" t="s">
        <v>116</v>
      </c>
      <c r="AL615">
        <v>3.0</v>
      </c>
      <c r="AM615">
        <v>5.0</v>
      </c>
      <c r="AN615" s="14">
        <v>168.0</v>
      </c>
      <c r="AO615" s="14" t="s">
        <v>3185</v>
      </c>
      <c r="AP615" t="s">
        <v>84</v>
      </c>
      <c r="AQ615" s="14">
        <v>9.0</v>
      </c>
      <c r="AR615" s="14" t="s">
        <v>3186</v>
      </c>
      <c r="AS615" s="14" t="s">
        <v>3187</v>
      </c>
      <c r="AT615" s="14" t="s">
        <v>3188</v>
      </c>
      <c r="AU615" s="14">
        <v>1.0</v>
      </c>
    </row>
    <row r="616">
      <c r="A616" s="14">
        <v>681.0</v>
      </c>
      <c r="B616">
        <v>1.0</v>
      </c>
      <c r="C616">
        <v>0.0</v>
      </c>
      <c r="D616">
        <v>0.0</v>
      </c>
      <c r="E616">
        <v>0.0</v>
      </c>
      <c r="F616">
        <v>0.0</v>
      </c>
      <c r="G616">
        <v>0.0</v>
      </c>
      <c r="H616" s="14">
        <v>35051.0</v>
      </c>
      <c r="I616" s="14">
        <v>22.0</v>
      </c>
      <c r="J616" s="14">
        <v>7.0</v>
      </c>
      <c r="K616" s="14">
        <v>10.0</v>
      </c>
      <c r="L616" s="14">
        <v>3.0</v>
      </c>
      <c r="M616" s="14">
        <v>4.0</v>
      </c>
      <c r="N616" s="14" t="s">
        <v>327</v>
      </c>
      <c r="O616" s="14">
        <v>1.0</v>
      </c>
      <c r="T616" s="14">
        <v>1.0</v>
      </c>
      <c r="U616" t="s">
        <v>315</v>
      </c>
      <c r="V616" t="s">
        <v>111</v>
      </c>
      <c r="W616" t="s">
        <v>684</v>
      </c>
      <c r="X616" s="14">
        <v>1.0</v>
      </c>
      <c r="Z616" s="14" t="s">
        <v>464</v>
      </c>
      <c r="AA616">
        <v>0.0</v>
      </c>
      <c r="AB616">
        <v>0.0</v>
      </c>
      <c r="AC616">
        <v>0.0</v>
      </c>
      <c r="AD616">
        <v>0.0</v>
      </c>
      <c r="AE616">
        <v>0.0</v>
      </c>
      <c r="AF616">
        <v>1.0</v>
      </c>
      <c r="AG616">
        <v>0.0</v>
      </c>
      <c r="AH616">
        <v>0.0</v>
      </c>
      <c r="AI616">
        <v>0.0</v>
      </c>
      <c r="AJ616">
        <v>0.0</v>
      </c>
      <c r="AK616" t="s">
        <v>79</v>
      </c>
      <c r="AL616">
        <v>5.0</v>
      </c>
      <c r="AM616">
        <v>12.0</v>
      </c>
      <c r="AN616" s="14">
        <v>4.0</v>
      </c>
      <c r="AO616" s="14" t="s">
        <v>3199</v>
      </c>
      <c r="AP616" t="s">
        <v>101</v>
      </c>
      <c r="AQ616" s="14">
        <v>10.0</v>
      </c>
      <c r="AR616" s="14" t="s">
        <v>3200</v>
      </c>
      <c r="AU616" s="14">
        <v>1.0</v>
      </c>
    </row>
    <row r="617">
      <c r="A617" s="14">
        <v>682.0</v>
      </c>
      <c r="B617">
        <v>1.0</v>
      </c>
      <c r="C617">
        <v>0.0</v>
      </c>
      <c r="D617">
        <v>1.0</v>
      </c>
      <c r="E617">
        <v>1.0</v>
      </c>
      <c r="F617">
        <v>1.0</v>
      </c>
      <c r="G617">
        <v>0.0</v>
      </c>
      <c r="H617" s="14">
        <v>35573.0</v>
      </c>
      <c r="I617" s="14">
        <v>21.0</v>
      </c>
      <c r="J617" s="14">
        <v>10.0</v>
      </c>
      <c r="K617" s="14">
        <v>20.0</v>
      </c>
      <c r="L617" s="14">
        <v>10.0</v>
      </c>
      <c r="M617" s="14">
        <v>10.0</v>
      </c>
      <c r="N617" s="14" t="s">
        <v>106</v>
      </c>
      <c r="O617" s="14">
        <v>1.0</v>
      </c>
      <c r="T617" s="14">
        <v>0.0</v>
      </c>
      <c r="Z617" s="14" t="s">
        <v>236</v>
      </c>
      <c r="AA617">
        <v>0.0</v>
      </c>
      <c r="AB617">
        <v>0.0</v>
      </c>
      <c r="AC617">
        <v>0.0</v>
      </c>
      <c r="AD617">
        <v>0.0</v>
      </c>
      <c r="AE617">
        <v>0.0</v>
      </c>
      <c r="AF617">
        <v>1.0</v>
      </c>
      <c r="AG617">
        <v>0.0</v>
      </c>
      <c r="AH617">
        <v>0.0</v>
      </c>
      <c r="AI617">
        <v>0.0</v>
      </c>
      <c r="AJ617">
        <v>0.0</v>
      </c>
      <c r="AK617" t="s">
        <v>79</v>
      </c>
      <c r="AL617">
        <v>6.0</v>
      </c>
      <c r="AM617">
        <v>6.0</v>
      </c>
      <c r="AN617" s="14">
        <v>30.0</v>
      </c>
      <c r="AO617" s="14" t="s">
        <v>3201</v>
      </c>
      <c r="AP617" t="s">
        <v>3202</v>
      </c>
      <c r="AQ617" s="14">
        <v>10.0</v>
      </c>
      <c r="AR617" s="14" t="s">
        <v>3203</v>
      </c>
      <c r="AS617" s="14" t="s">
        <v>3204</v>
      </c>
      <c r="AT617" s="14" t="s">
        <v>3205</v>
      </c>
      <c r="AU617" s="14">
        <v>1.0</v>
      </c>
    </row>
    <row r="618">
      <c r="A618" s="14">
        <v>683.0</v>
      </c>
      <c r="B618">
        <v>0.0</v>
      </c>
      <c r="C618">
        <v>0.0</v>
      </c>
      <c r="D618">
        <v>0.0</v>
      </c>
      <c r="E618">
        <v>1.0</v>
      </c>
      <c r="F618">
        <v>0.0</v>
      </c>
      <c r="G618">
        <v>0.0</v>
      </c>
      <c r="H618" s="14">
        <v>26938.0</v>
      </c>
      <c r="I618" s="14">
        <v>44.0</v>
      </c>
      <c r="J618" s="14">
        <v>5.0</v>
      </c>
      <c r="K618" s="14">
        <v>120.0</v>
      </c>
      <c r="L618" s="14">
        <v>12.0</v>
      </c>
      <c r="M618" s="14">
        <v>60.0</v>
      </c>
      <c r="N618" s="14" t="s">
        <v>106</v>
      </c>
      <c r="O618" s="14">
        <v>0.0</v>
      </c>
      <c r="Q618" s="14" t="s">
        <v>41</v>
      </c>
      <c r="R618" t="s">
        <v>41</v>
      </c>
      <c r="S618" t="s">
        <v>135</v>
      </c>
      <c r="T618" s="14">
        <v>1.0</v>
      </c>
      <c r="U618" t="s">
        <v>315</v>
      </c>
      <c r="V618" t="s">
        <v>147</v>
      </c>
      <c r="W618" t="s">
        <v>457</v>
      </c>
      <c r="X618" s="14">
        <v>15.0</v>
      </c>
      <c r="Z618" s="14" t="s">
        <v>114</v>
      </c>
      <c r="AA618">
        <v>0.0</v>
      </c>
      <c r="AB618">
        <v>0.0</v>
      </c>
      <c r="AC618">
        <v>0.0</v>
      </c>
      <c r="AD618">
        <v>0.0</v>
      </c>
      <c r="AE618">
        <v>0.0</v>
      </c>
      <c r="AF618">
        <v>1.0</v>
      </c>
      <c r="AG618">
        <v>0.0</v>
      </c>
      <c r="AH618">
        <v>0.0</v>
      </c>
      <c r="AI618">
        <v>0.0</v>
      </c>
      <c r="AJ618">
        <v>0.0</v>
      </c>
      <c r="AK618" t="s">
        <v>237</v>
      </c>
      <c r="AL618">
        <v>6.0</v>
      </c>
      <c r="AM618">
        <v>6.0</v>
      </c>
      <c r="AN618" s="14">
        <v>15.0</v>
      </c>
      <c r="AO618" s="14" t="s">
        <v>102</v>
      </c>
      <c r="AP618" t="s">
        <v>101</v>
      </c>
      <c r="AQ618" s="14">
        <v>5.0</v>
      </c>
      <c r="AR618" s="14" t="s">
        <v>3206</v>
      </c>
      <c r="AS618" s="14" t="s">
        <v>41</v>
      </c>
      <c r="AT618" s="14" t="s">
        <v>41</v>
      </c>
      <c r="AU618" s="14">
        <v>0.0</v>
      </c>
    </row>
    <row r="619">
      <c r="A619" s="14">
        <v>684.0</v>
      </c>
      <c r="B619">
        <v>0.0</v>
      </c>
      <c r="C619">
        <v>0.0</v>
      </c>
      <c r="D619">
        <v>0.0</v>
      </c>
      <c r="E619">
        <v>0.0</v>
      </c>
      <c r="F619">
        <v>1.0</v>
      </c>
      <c r="G619">
        <v>0.0</v>
      </c>
      <c r="H619" s="14">
        <v>28137.0</v>
      </c>
      <c r="I619" s="14">
        <v>41.0</v>
      </c>
      <c r="J619" s="14">
        <v>7.0</v>
      </c>
      <c r="K619" s="14">
        <v>120.0</v>
      </c>
      <c r="L619" s="14">
        <v>6.0</v>
      </c>
      <c r="M619" s="14">
        <v>3.0</v>
      </c>
      <c r="N619" s="14" t="s">
        <v>437</v>
      </c>
      <c r="O619" s="14">
        <v>0.0</v>
      </c>
      <c r="P619" s="14" t="s">
        <v>71</v>
      </c>
      <c r="R619" t="s">
        <v>71</v>
      </c>
      <c r="S619" t="s">
        <v>130</v>
      </c>
      <c r="T619" s="14">
        <v>1.0</v>
      </c>
      <c r="U619" t="s">
        <v>315</v>
      </c>
      <c r="V619" t="s">
        <v>122</v>
      </c>
      <c r="W619" t="s">
        <v>123</v>
      </c>
      <c r="X619" s="14">
        <v>17.0</v>
      </c>
      <c r="Y619" s="14" t="s">
        <v>3207</v>
      </c>
      <c r="Z619" s="14" t="s">
        <v>78</v>
      </c>
      <c r="AA619">
        <v>0.0</v>
      </c>
      <c r="AB619">
        <v>0.0</v>
      </c>
      <c r="AC619">
        <v>0.0</v>
      </c>
      <c r="AD619">
        <v>0.0</v>
      </c>
      <c r="AE619">
        <v>0.0</v>
      </c>
      <c r="AF619">
        <v>1.0</v>
      </c>
      <c r="AG619">
        <v>0.0</v>
      </c>
      <c r="AH619">
        <v>0.0</v>
      </c>
      <c r="AI619">
        <v>0.0</v>
      </c>
      <c r="AJ619">
        <v>0.0</v>
      </c>
      <c r="AK619" t="s">
        <v>97</v>
      </c>
      <c r="AL619">
        <v>6.0</v>
      </c>
      <c r="AM619">
        <v>3.0</v>
      </c>
      <c r="AN619" s="14">
        <v>10.0</v>
      </c>
      <c r="AO619" s="14" t="s">
        <v>3208</v>
      </c>
      <c r="AP619" t="s">
        <v>101</v>
      </c>
      <c r="AQ619" s="14">
        <v>9.0</v>
      </c>
      <c r="AR619" s="14" t="s">
        <v>3209</v>
      </c>
      <c r="AS619" s="14" t="s">
        <v>3210</v>
      </c>
      <c r="AT619" s="14" t="s">
        <v>3211</v>
      </c>
      <c r="AU619" s="14">
        <v>0.0</v>
      </c>
    </row>
    <row r="620">
      <c r="A620" s="14">
        <v>685.0</v>
      </c>
      <c r="B620">
        <v>1.0</v>
      </c>
      <c r="C620">
        <v>0.0</v>
      </c>
      <c r="D620">
        <v>0.0</v>
      </c>
      <c r="E620">
        <v>0.0</v>
      </c>
      <c r="F620">
        <v>0.0</v>
      </c>
      <c r="G620">
        <v>0.0</v>
      </c>
      <c r="H620" s="14">
        <v>30645.0</v>
      </c>
      <c r="I620" s="14">
        <v>34.0</v>
      </c>
      <c r="J620" s="14">
        <v>7.0</v>
      </c>
      <c r="K620" s="14">
        <v>20.0</v>
      </c>
      <c r="L620" s="14">
        <v>10.0</v>
      </c>
      <c r="M620" s="14">
        <v>20.0</v>
      </c>
      <c r="N620" s="14" t="s">
        <v>128</v>
      </c>
      <c r="O620" s="14">
        <v>1.0</v>
      </c>
      <c r="T620" s="14">
        <v>1.0</v>
      </c>
      <c r="U620" t="s">
        <v>206</v>
      </c>
      <c r="V620" t="s">
        <v>75</v>
      </c>
      <c r="W620" t="s">
        <v>76</v>
      </c>
      <c r="X620" s="14">
        <v>1.0</v>
      </c>
      <c r="Y620" s="14" t="s">
        <v>3212</v>
      </c>
      <c r="Z620" s="14" t="s">
        <v>114</v>
      </c>
      <c r="AA620">
        <v>0.0</v>
      </c>
      <c r="AB620">
        <v>0.0</v>
      </c>
      <c r="AC620">
        <v>0.0</v>
      </c>
      <c r="AD620">
        <v>1.0</v>
      </c>
      <c r="AE620">
        <v>0.0</v>
      </c>
      <c r="AF620">
        <v>0.0</v>
      </c>
      <c r="AG620">
        <v>0.0</v>
      </c>
      <c r="AH620">
        <v>0.0</v>
      </c>
      <c r="AI620">
        <v>0.0</v>
      </c>
      <c r="AJ620">
        <v>0.0</v>
      </c>
      <c r="AK620" t="s">
        <v>116</v>
      </c>
      <c r="AL620">
        <v>15.0</v>
      </c>
      <c r="AM620">
        <v>20.0</v>
      </c>
      <c r="AN620" s="14">
        <v>20.0</v>
      </c>
      <c r="AO620" s="14" t="s">
        <v>3213</v>
      </c>
      <c r="AP620" t="s">
        <v>84</v>
      </c>
      <c r="AQ620" s="14">
        <v>10.0</v>
      </c>
      <c r="AR620" s="14" t="s">
        <v>3214</v>
      </c>
      <c r="AS620" s="14" t="s">
        <v>3215</v>
      </c>
      <c r="AT620" s="14" t="s">
        <v>3216</v>
      </c>
      <c r="AU620" s="14">
        <v>0.0</v>
      </c>
    </row>
    <row r="621">
      <c r="A621" s="14">
        <v>686.0</v>
      </c>
      <c r="B621">
        <v>0.0</v>
      </c>
      <c r="C621">
        <v>1.0</v>
      </c>
      <c r="D621">
        <v>0.0</v>
      </c>
      <c r="E621">
        <v>0.0</v>
      </c>
      <c r="F621">
        <v>1.0</v>
      </c>
      <c r="G621">
        <v>0.0</v>
      </c>
      <c r="H621" s="14">
        <v>29020.0</v>
      </c>
      <c r="I621" s="14">
        <v>39.0</v>
      </c>
      <c r="J621" s="14">
        <v>4.0</v>
      </c>
      <c r="K621" s="14">
        <v>70.0</v>
      </c>
      <c r="L621" s="14">
        <v>12.0</v>
      </c>
      <c r="M621" s="14">
        <v>25.0</v>
      </c>
      <c r="N621" s="14" t="s">
        <v>405</v>
      </c>
      <c r="O621" s="14">
        <v>0.0</v>
      </c>
      <c r="P621" s="14" t="s">
        <v>89</v>
      </c>
      <c r="R621" t="s">
        <v>89</v>
      </c>
      <c r="S621" t="s">
        <v>3217</v>
      </c>
      <c r="T621" s="14">
        <v>1.0</v>
      </c>
      <c r="U621" t="s">
        <v>524</v>
      </c>
      <c r="V621" t="s">
        <v>3218</v>
      </c>
      <c r="W621" t="s">
        <v>399</v>
      </c>
      <c r="X621" s="14">
        <v>11.0</v>
      </c>
      <c r="Y621" s="14" t="s">
        <v>3219</v>
      </c>
      <c r="Z621" s="14" t="s">
        <v>114</v>
      </c>
      <c r="AA621">
        <v>0.0</v>
      </c>
      <c r="AB621">
        <v>0.0</v>
      </c>
      <c r="AC621">
        <v>0.0</v>
      </c>
      <c r="AD621">
        <v>0.0</v>
      </c>
      <c r="AE621">
        <v>0.0</v>
      </c>
      <c r="AF621">
        <v>1.0</v>
      </c>
      <c r="AG621">
        <v>0.0</v>
      </c>
      <c r="AH621">
        <v>0.0</v>
      </c>
      <c r="AI621">
        <v>0.0</v>
      </c>
      <c r="AJ621">
        <v>0.0</v>
      </c>
      <c r="AK621" t="s">
        <v>116</v>
      </c>
      <c r="AL621">
        <v>15.0</v>
      </c>
      <c r="AM621">
        <v>10.0</v>
      </c>
      <c r="AN621" s="14">
        <v>40.0</v>
      </c>
      <c r="AO621" s="14" t="s">
        <v>3220</v>
      </c>
      <c r="AP621" t="s">
        <v>101</v>
      </c>
      <c r="AQ621" s="14">
        <v>10.0</v>
      </c>
      <c r="AR621" s="14" t="s">
        <v>3221</v>
      </c>
      <c r="AS621" s="14" t="s">
        <v>3222</v>
      </c>
      <c r="AT621" s="14" t="s">
        <v>3223</v>
      </c>
      <c r="AU621" s="14">
        <v>0.0</v>
      </c>
    </row>
    <row r="622">
      <c r="A622" s="14">
        <v>687.0</v>
      </c>
      <c r="B622">
        <v>1.0</v>
      </c>
      <c r="C622">
        <v>1.0</v>
      </c>
      <c r="D622">
        <v>0.0</v>
      </c>
      <c r="E622">
        <v>0.0</v>
      </c>
      <c r="F622">
        <v>0.0</v>
      </c>
      <c r="G622">
        <v>0.0</v>
      </c>
      <c r="H622" s="14">
        <v>22202.0</v>
      </c>
      <c r="I622" s="14">
        <v>57.0</v>
      </c>
      <c r="J622" s="14">
        <v>7.0</v>
      </c>
      <c r="K622" s="14">
        <v>40.0</v>
      </c>
      <c r="L622" s="14">
        <v>12.0</v>
      </c>
      <c r="M622" s="14">
        <v>10.0</v>
      </c>
      <c r="N622" s="14" t="s">
        <v>437</v>
      </c>
      <c r="O622" s="14">
        <v>1.0</v>
      </c>
      <c r="T622" s="14">
        <v>1.0</v>
      </c>
      <c r="U622" t="s">
        <v>524</v>
      </c>
      <c r="V622" t="s">
        <v>207</v>
      </c>
      <c r="W622" t="s">
        <v>123</v>
      </c>
      <c r="X622" s="14">
        <v>30.0</v>
      </c>
      <c r="Y622" s="14" t="s">
        <v>3224</v>
      </c>
      <c r="Z622" s="14" t="s">
        <v>78</v>
      </c>
      <c r="AA622">
        <v>0.0</v>
      </c>
      <c r="AB622">
        <v>0.0</v>
      </c>
      <c r="AC622">
        <v>0.0</v>
      </c>
      <c r="AD622">
        <v>0.0</v>
      </c>
      <c r="AE622">
        <v>0.0</v>
      </c>
      <c r="AF622">
        <v>1.0</v>
      </c>
      <c r="AG622">
        <v>0.0</v>
      </c>
      <c r="AH622">
        <v>0.0</v>
      </c>
      <c r="AI622">
        <v>0.0</v>
      </c>
      <c r="AJ622">
        <v>0.0</v>
      </c>
      <c r="AK622" t="s">
        <v>97</v>
      </c>
      <c r="AL622">
        <v>5.0</v>
      </c>
      <c r="AM622">
        <v>12.0</v>
      </c>
      <c r="AN622" s="14">
        <v>12.0</v>
      </c>
      <c r="AO622" s="14" t="s">
        <v>3225</v>
      </c>
      <c r="AP622" t="s">
        <v>101</v>
      </c>
      <c r="AQ622" s="14">
        <v>10.0</v>
      </c>
      <c r="AR622" s="14" t="s">
        <v>3226</v>
      </c>
      <c r="AU622" s="14">
        <v>0.0</v>
      </c>
    </row>
    <row r="623">
      <c r="A623" s="14">
        <v>688.0</v>
      </c>
      <c r="B623">
        <v>0.0</v>
      </c>
      <c r="C623">
        <v>1.0</v>
      </c>
      <c r="D623">
        <v>0.0</v>
      </c>
      <c r="E623">
        <v>0.0</v>
      </c>
      <c r="F623">
        <v>1.0</v>
      </c>
      <c r="G623">
        <v>0.0</v>
      </c>
      <c r="H623" s="14">
        <v>30233.0</v>
      </c>
      <c r="I623" s="14">
        <v>35.0</v>
      </c>
      <c r="J623" s="14">
        <v>7.0</v>
      </c>
      <c r="K623" s="14">
        <v>15.0</v>
      </c>
      <c r="L623" s="14">
        <v>12.0</v>
      </c>
      <c r="M623" s="14">
        <v>12.0</v>
      </c>
      <c r="N623" s="14" t="s">
        <v>405</v>
      </c>
      <c r="O623" s="14">
        <v>0.0</v>
      </c>
      <c r="P623" s="14" t="s">
        <v>89</v>
      </c>
      <c r="R623" t="s">
        <v>89</v>
      </c>
      <c r="S623" t="s">
        <v>130</v>
      </c>
      <c r="T623" s="14">
        <v>1.0</v>
      </c>
      <c r="U623" t="s">
        <v>213</v>
      </c>
      <c r="V623" t="s">
        <v>111</v>
      </c>
      <c r="W623" t="s">
        <v>123</v>
      </c>
      <c r="X623" s="14">
        <v>1.0</v>
      </c>
      <c r="Y623" s="14" t="s">
        <v>1877</v>
      </c>
      <c r="Z623" s="14" t="s">
        <v>96</v>
      </c>
      <c r="AA623">
        <v>0.0</v>
      </c>
      <c r="AB623">
        <v>0.0</v>
      </c>
      <c r="AC623">
        <v>1.0</v>
      </c>
      <c r="AD623">
        <v>1.0</v>
      </c>
      <c r="AE623">
        <v>0.0</v>
      </c>
      <c r="AF623">
        <v>0.0</v>
      </c>
      <c r="AG623">
        <v>0.0</v>
      </c>
      <c r="AH623">
        <v>0.0</v>
      </c>
      <c r="AI623">
        <v>0.0</v>
      </c>
      <c r="AJ623">
        <v>0.0</v>
      </c>
      <c r="AK623" t="s">
        <v>116</v>
      </c>
      <c r="AL623">
        <v>2.0</v>
      </c>
      <c r="AM623">
        <v>5.0</v>
      </c>
      <c r="AN623" s="14">
        <v>30.0</v>
      </c>
      <c r="AO623" s="14" t="s">
        <v>3227</v>
      </c>
      <c r="AP623" t="s">
        <v>101</v>
      </c>
      <c r="AQ623" s="14">
        <v>7.0</v>
      </c>
      <c r="AR623" s="14" t="s">
        <v>484</v>
      </c>
      <c r="AS623" s="14" t="s">
        <v>3228</v>
      </c>
      <c r="AU623" s="14">
        <v>0.0</v>
      </c>
    </row>
    <row r="624">
      <c r="A624" s="14">
        <v>689.0</v>
      </c>
      <c r="B624">
        <v>1.0</v>
      </c>
      <c r="C624">
        <v>0.0</v>
      </c>
      <c r="D624">
        <v>0.0</v>
      </c>
      <c r="E624">
        <v>0.0</v>
      </c>
      <c r="F624">
        <v>1.0</v>
      </c>
      <c r="G624">
        <v>0.0</v>
      </c>
      <c r="H624" s="14">
        <v>35459.0</v>
      </c>
      <c r="I624" s="14">
        <v>21.0</v>
      </c>
      <c r="J624" s="14">
        <v>5.0</v>
      </c>
      <c r="K624" s="14">
        <v>8.0</v>
      </c>
      <c r="L624" s="14">
        <v>10.0</v>
      </c>
      <c r="M624" s="14">
        <v>5.0</v>
      </c>
      <c r="N624" s="14" t="s">
        <v>120</v>
      </c>
      <c r="O624" s="14">
        <v>0.0</v>
      </c>
      <c r="P624" s="14" t="s">
        <v>71</v>
      </c>
      <c r="R624" t="s">
        <v>71</v>
      </c>
      <c r="S624" t="s">
        <v>135</v>
      </c>
      <c r="T624" s="14">
        <v>0.0</v>
      </c>
      <c r="Z624" s="14" t="s">
        <v>236</v>
      </c>
      <c r="AA624">
        <v>0.0</v>
      </c>
      <c r="AB624">
        <v>0.0</v>
      </c>
      <c r="AC624">
        <v>0.0</v>
      </c>
      <c r="AD624">
        <v>0.0</v>
      </c>
      <c r="AE624">
        <v>0.0</v>
      </c>
      <c r="AF624">
        <v>1.0</v>
      </c>
      <c r="AG624">
        <v>0.0</v>
      </c>
      <c r="AH624">
        <v>0.0</v>
      </c>
      <c r="AI624">
        <v>0.0</v>
      </c>
      <c r="AJ624">
        <v>0.0</v>
      </c>
      <c r="AK624" t="s">
        <v>116</v>
      </c>
      <c r="AL624">
        <v>4.0</v>
      </c>
      <c r="AM624">
        <v>3.0</v>
      </c>
      <c r="AN624" s="14">
        <v>4.0</v>
      </c>
      <c r="AO624" s="14" t="s">
        <v>3229</v>
      </c>
      <c r="AP624" t="s">
        <v>101</v>
      </c>
      <c r="AQ624" s="14">
        <v>9.0</v>
      </c>
      <c r="AR624" s="14" t="s">
        <v>3230</v>
      </c>
      <c r="AS624" s="14" t="s">
        <v>3231</v>
      </c>
      <c r="AU624" s="14">
        <v>0.0</v>
      </c>
    </row>
    <row r="625">
      <c r="A625" s="14">
        <v>690.0</v>
      </c>
      <c r="B625">
        <v>0.0</v>
      </c>
      <c r="C625">
        <v>1.0</v>
      </c>
      <c r="D625">
        <v>0.0</v>
      </c>
      <c r="E625">
        <v>0.0</v>
      </c>
      <c r="F625">
        <v>1.0</v>
      </c>
      <c r="G625">
        <v>0.0</v>
      </c>
      <c r="H625" s="14">
        <v>30996.0</v>
      </c>
      <c r="I625" s="14">
        <v>33.0</v>
      </c>
      <c r="J625" s="14">
        <v>7.0</v>
      </c>
      <c r="K625" s="14">
        <v>10.0</v>
      </c>
      <c r="L625" s="14">
        <v>6.0</v>
      </c>
      <c r="M625" s="14">
        <v>10.0</v>
      </c>
      <c r="N625" s="14" t="s">
        <v>120</v>
      </c>
      <c r="O625" s="14">
        <v>0.0</v>
      </c>
      <c r="P625" s="14" t="s">
        <v>108</v>
      </c>
      <c r="R625" t="s">
        <v>108</v>
      </c>
      <c r="S625" t="s">
        <v>130</v>
      </c>
      <c r="T625" s="14">
        <v>1.0</v>
      </c>
      <c r="U625" t="s">
        <v>515</v>
      </c>
      <c r="V625" t="s">
        <v>147</v>
      </c>
      <c r="W625" t="s">
        <v>76</v>
      </c>
      <c r="X625" s="14">
        <v>6.0</v>
      </c>
      <c r="Z625" s="14" t="s">
        <v>96</v>
      </c>
      <c r="AA625">
        <v>0.0</v>
      </c>
      <c r="AB625">
        <v>0.0</v>
      </c>
      <c r="AC625">
        <v>0.0</v>
      </c>
      <c r="AD625">
        <v>0.0</v>
      </c>
      <c r="AE625">
        <v>0.0</v>
      </c>
      <c r="AF625">
        <v>1.0</v>
      </c>
      <c r="AG625">
        <v>0.0</v>
      </c>
      <c r="AH625">
        <v>0.0</v>
      </c>
      <c r="AI625">
        <v>0.0</v>
      </c>
      <c r="AJ625">
        <v>0.0</v>
      </c>
      <c r="AK625" t="s">
        <v>116</v>
      </c>
      <c r="AL625">
        <v>3.0</v>
      </c>
      <c r="AM625">
        <v>6.0</v>
      </c>
      <c r="AN625" s="14">
        <v>10.0</v>
      </c>
      <c r="AO625" s="14" t="s">
        <v>3232</v>
      </c>
      <c r="AP625" t="s">
        <v>101</v>
      </c>
      <c r="AQ625" s="14">
        <v>10.0</v>
      </c>
      <c r="AU625" s="14">
        <v>0.0</v>
      </c>
    </row>
    <row r="626">
      <c r="A626" s="14">
        <v>692.0</v>
      </c>
      <c r="B626">
        <v>0.0</v>
      </c>
      <c r="C626">
        <v>1.0</v>
      </c>
      <c r="D626">
        <v>0.0</v>
      </c>
      <c r="E626">
        <v>0.0</v>
      </c>
      <c r="F626">
        <v>0.0</v>
      </c>
      <c r="G626">
        <v>0.0</v>
      </c>
      <c r="H626" s="14">
        <v>26256.0</v>
      </c>
      <c r="I626" s="14">
        <v>46.0</v>
      </c>
      <c r="J626" s="14">
        <v>8.0</v>
      </c>
      <c r="K626" s="14">
        <v>0.0</v>
      </c>
      <c r="L626" s="14">
        <v>12.0</v>
      </c>
      <c r="M626" s="14">
        <v>26.0</v>
      </c>
      <c r="N626" s="14" t="s">
        <v>192</v>
      </c>
      <c r="O626" s="14">
        <v>1.0</v>
      </c>
      <c r="T626" s="14">
        <v>1.0</v>
      </c>
      <c r="U626" t="s">
        <v>315</v>
      </c>
      <c r="V626" t="s">
        <v>111</v>
      </c>
      <c r="W626" t="s">
        <v>228</v>
      </c>
      <c r="X626" s="14">
        <v>7.0</v>
      </c>
      <c r="Y626" s="14" t="s">
        <v>3237</v>
      </c>
      <c r="Z626" s="14" t="s">
        <v>96</v>
      </c>
      <c r="AA626">
        <v>0.0</v>
      </c>
      <c r="AB626">
        <v>0.0</v>
      </c>
      <c r="AC626">
        <v>0.0</v>
      </c>
      <c r="AD626">
        <v>1.0</v>
      </c>
      <c r="AE626">
        <v>1.0</v>
      </c>
      <c r="AF626">
        <v>0.0</v>
      </c>
      <c r="AG626">
        <v>1.0</v>
      </c>
      <c r="AH626">
        <v>0.0</v>
      </c>
      <c r="AI626">
        <v>0.0</v>
      </c>
      <c r="AJ626">
        <v>0.0</v>
      </c>
      <c r="AK626" t="s">
        <v>79</v>
      </c>
      <c r="AL626">
        <v>6.0</v>
      </c>
      <c r="AM626">
        <v>2.0</v>
      </c>
      <c r="AN626" s="14">
        <v>8.0</v>
      </c>
      <c r="AO626" s="14" t="s">
        <v>3238</v>
      </c>
      <c r="AP626" t="s">
        <v>3239</v>
      </c>
      <c r="AQ626" s="14">
        <v>10.0</v>
      </c>
      <c r="AR626" s="14" t="s">
        <v>3240</v>
      </c>
      <c r="AS626" s="14" t="s">
        <v>3241</v>
      </c>
      <c r="AT626" s="14" t="s">
        <v>3242</v>
      </c>
      <c r="AU626" s="14">
        <v>1.0</v>
      </c>
    </row>
    <row r="627">
      <c r="A627" s="14">
        <v>693.0</v>
      </c>
      <c r="B627">
        <v>0.0</v>
      </c>
      <c r="C627">
        <v>1.0</v>
      </c>
      <c r="D627">
        <v>0.0</v>
      </c>
      <c r="E627">
        <v>0.0</v>
      </c>
      <c r="F627">
        <v>1.0</v>
      </c>
      <c r="G627">
        <v>0.0</v>
      </c>
      <c r="H627" s="14">
        <v>23641.0</v>
      </c>
      <c r="I627" s="14">
        <v>53.0</v>
      </c>
      <c r="J627" s="14">
        <v>7.0</v>
      </c>
      <c r="K627" s="14">
        <v>50.0</v>
      </c>
      <c r="L627" s="14">
        <v>8.0</v>
      </c>
      <c r="M627" s="14">
        <v>5.0</v>
      </c>
      <c r="N627" s="14" t="s">
        <v>106</v>
      </c>
      <c r="O627" s="14">
        <v>1.0</v>
      </c>
      <c r="T627" s="14">
        <v>1.0</v>
      </c>
      <c r="U627" t="s">
        <v>11</v>
      </c>
      <c r="V627" t="s">
        <v>147</v>
      </c>
      <c r="W627" t="s">
        <v>1010</v>
      </c>
      <c r="X627" s="14">
        <v>30.0</v>
      </c>
      <c r="Y627" s="14" t="s">
        <v>3243</v>
      </c>
      <c r="Z627" s="14" t="s">
        <v>78</v>
      </c>
      <c r="AA627">
        <v>0.0</v>
      </c>
      <c r="AB627">
        <v>0.0</v>
      </c>
      <c r="AC627">
        <v>0.0</v>
      </c>
      <c r="AD627">
        <v>0.0</v>
      </c>
      <c r="AE627">
        <v>0.0</v>
      </c>
      <c r="AF627">
        <v>1.0</v>
      </c>
      <c r="AG627">
        <v>0.0</v>
      </c>
      <c r="AH627">
        <v>0.0</v>
      </c>
      <c r="AI627">
        <v>0.0</v>
      </c>
      <c r="AJ627">
        <v>0.0</v>
      </c>
      <c r="AK627" t="s">
        <v>97</v>
      </c>
      <c r="AL627">
        <v>6.0</v>
      </c>
      <c r="AM627">
        <v>6.0</v>
      </c>
      <c r="AN627" s="14">
        <v>20.0</v>
      </c>
      <c r="AO627" s="14" t="s">
        <v>3244</v>
      </c>
      <c r="AP627" t="s">
        <v>3245</v>
      </c>
      <c r="AQ627" s="14">
        <v>7.0</v>
      </c>
      <c r="AR627" s="14" t="s">
        <v>3246</v>
      </c>
      <c r="AS627" s="14" t="s">
        <v>3247</v>
      </c>
      <c r="AU627" s="14">
        <v>0.0</v>
      </c>
    </row>
    <row r="628">
      <c r="A628" s="14">
        <v>694.0</v>
      </c>
      <c r="B628">
        <v>0.0</v>
      </c>
      <c r="C628">
        <v>1.0</v>
      </c>
      <c r="D628">
        <v>0.0</v>
      </c>
      <c r="E628">
        <v>0.0</v>
      </c>
      <c r="F628">
        <v>0.0</v>
      </c>
      <c r="G628">
        <v>0.0</v>
      </c>
      <c r="H628" s="14">
        <v>31131.0</v>
      </c>
      <c r="I628" s="14">
        <v>33.0</v>
      </c>
      <c r="J628" s="14">
        <v>6.0</v>
      </c>
      <c r="K628" s="14">
        <v>60.0</v>
      </c>
      <c r="L628" s="14">
        <v>12.0</v>
      </c>
      <c r="M628" s="14">
        <v>6.0</v>
      </c>
      <c r="N628" s="14" t="s">
        <v>120</v>
      </c>
      <c r="O628" s="14">
        <v>1.0</v>
      </c>
      <c r="T628" s="14">
        <v>1.0</v>
      </c>
      <c r="U628" t="s">
        <v>206</v>
      </c>
      <c r="V628" t="s">
        <v>485</v>
      </c>
      <c r="W628" t="s">
        <v>3248</v>
      </c>
      <c r="X628" s="14">
        <v>9.0</v>
      </c>
      <c r="Y628" s="14" t="s">
        <v>3249</v>
      </c>
      <c r="Z628" s="14" t="s">
        <v>78</v>
      </c>
      <c r="AA628">
        <v>0.0</v>
      </c>
      <c r="AB628">
        <v>0.0</v>
      </c>
      <c r="AC628">
        <v>0.0</v>
      </c>
      <c r="AD628">
        <v>0.0</v>
      </c>
      <c r="AE628">
        <v>0.0</v>
      </c>
      <c r="AF628">
        <v>1.0</v>
      </c>
      <c r="AG628">
        <v>0.0</v>
      </c>
      <c r="AH628">
        <v>0.0</v>
      </c>
      <c r="AI628">
        <v>0.0</v>
      </c>
      <c r="AJ628">
        <v>0.0</v>
      </c>
      <c r="AK628" t="s">
        <v>79</v>
      </c>
      <c r="AL628">
        <v>5.0</v>
      </c>
      <c r="AM628">
        <v>6.0</v>
      </c>
      <c r="AN628" s="14">
        <v>30.0</v>
      </c>
      <c r="AO628" s="14" t="s">
        <v>3250</v>
      </c>
      <c r="AP628" t="s">
        <v>101</v>
      </c>
      <c r="AQ628" s="14">
        <v>10.0</v>
      </c>
      <c r="AR628" s="14" t="s">
        <v>3251</v>
      </c>
      <c r="AS628" s="14" t="s">
        <v>3252</v>
      </c>
      <c r="AT628" s="14" t="s">
        <v>3253</v>
      </c>
      <c r="AU628" s="14">
        <v>1.0</v>
      </c>
    </row>
    <row r="629">
      <c r="A629" s="14">
        <v>695.0</v>
      </c>
      <c r="B629">
        <v>1.0</v>
      </c>
      <c r="C629">
        <v>0.0</v>
      </c>
      <c r="D629">
        <v>0.0</v>
      </c>
      <c r="E629">
        <v>0.0</v>
      </c>
      <c r="F629">
        <v>1.0</v>
      </c>
      <c r="G629">
        <v>0.0</v>
      </c>
      <c r="H629" s="14">
        <v>28207.0</v>
      </c>
      <c r="I629" s="14">
        <v>41.0</v>
      </c>
      <c r="J629" s="14">
        <v>7.0</v>
      </c>
      <c r="K629" s="14">
        <v>45.0</v>
      </c>
      <c r="L629" s="14">
        <v>10.0</v>
      </c>
      <c r="M629" s="14">
        <v>6.0</v>
      </c>
      <c r="N629" s="14" t="s">
        <v>327</v>
      </c>
      <c r="O629" s="14">
        <v>1.0</v>
      </c>
      <c r="T629" s="14">
        <v>1.0</v>
      </c>
      <c r="U629" t="s">
        <v>74</v>
      </c>
      <c r="V629" t="s">
        <v>75</v>
      </c>
      <c r="W629" t="s">
        <v>123</v>
      </c>
      <c r="X629" s="14">
        <v>17.0</v>
      </c>
      <c r="Y629" s="14" t="s">
        <v>3254</v>
      </c>
      <c r="Z629" s="14" t="s">
        <v>114</v>
      </c>
      <c r="AA629">
        <v>0.0</v>
      </c>
      <c r="AB629">
        <v>0.0</v>
      </c>
      <c r="AC629">
        <v>0.0</v>
      </c>
      <c r="AD629">
        <v>0.0</v>
      </c>
      <c r="AE629">
        <v>1.0</v>
      </c>
      <c r="AF629">
        <v>0.0</v>
      </c>
      <c r="AG629">
        <v>0.0</v>
      </c>
      <c r="AH629">
        <v>0.0</v>
      </c>
      <c r="AI629">
        <v>0.0</v>
      </c>
      <c r="AJ629">
        <v>0.0</v>
      </c>
      <c r="AK629" t="s">
        <v>79</v>
      </c>
      <c r="AL629">
        <v>6.0</v>
      </c>
      <c r="AM629">
        <v>6.0</v>
      </c>
      <c r="AN629" s="14">
        <v>6.0</v>
      </c>
      <c r="AO629" s="14" t="s">
        <v>3255</v>
      </c>
      <c r="AP629" t="s">
        <v>101</v>
      </c>
      <c r="AQ629" s="14">
        <v>10.0</v>
      </c>
      <c r="AR629" s="14" t="s">
        <v>3256</v>
      </c>
      <c r="AS629" s="14" t="s">
        <v>3257</v>
      </c>
      <c r="AT629" s="14" t="s">
        <v>3258</v>
      </c>
      <c r="AU629" s="14">
        <v>1.0</v>
      </c>
    </row>
    <row r="630">
      <c r="A630" s="14">
        <v>696.0</v>
      </c>
      <c r="B630">
        <v>1.0</v>
      </c>
      <c r="C630">
        <v>1.0</v>
      </c>
      <c r="D630">
        <v>0.0</v>
      </c>
      <c r="E630">
        <v>1.0</v>
      </c>
      <c r="F630">
        <v>1.0</v>
      </c>
      <c r="G630">
        <v>0.0</v>
      </c>
      <c r="H630" s="14">
        <v>27646.0</v>
      </c>
      <c r="I630" s="14">
        <v>42.0</v>
      </c>
      <c r="J630" s="14">
        <v>6.0</v>
      </c>
      <c r="K630" s="14">
        <v>60.0</v>
      </c>
      <c r="L630" s="14">
        <v>6.0</v>
      </c>
      <c r="M630" s="14">
        <v>3.0</v>
      </c>
      <c r="N630" s="14" t="s">
        <v>291</v>
      </c>
      <c r="O630" s="14">
        <v>0.0</v>
      </c>
      <c r="P630" s="14" t="s">
        <v>71</v>
      </c>
      <c r="R630" t="s">
        <v>71</v>
      </c>
      <c r="S630" t="s">
        <v>130</v>
      </c>
      <c r="T630" s="14">
        <v>1.0</v>
      </c>
      <c r="U630" t="s">
        <v>35</v>
      </c>
      <c r="V630" t="s">
        <v>111</v>
      </c>
      <c r="W630" t="s">
        <v>3259</v>
      </c>
      <c r="X630" s="14">
        <v>4.0</v>
      </c>
      <c r="Y630" s="14" t="s">
        <v>3260</v>
      </c>
      <c r="Z630" s="14" t="s">
        <v>1229</v>
      </c>
      <c r="AA630">
        <v>0.0</v>
      </c>
      <c r="AB630">
        <v>0.0</v>
      </c>
      <c r="AC630">
        <v>1.0</v>
      </c>
      <c r="AD630">
        <v>0.0</v>
      </c>
      <c r="AE630">
        <v>0.0</v>
      </c>
      <c r="AF630">
        <v>0.0</v>
      </c>
      <c r="AG630">
        <v>0.0</v>
      </c>
      <c r="AH630">
        <v>0.0</v>
      </c>
      <c r="AI630">
        <v>0.0</v>
      </c>
      <c r="AJ630">
        <v>0.0</v>
      </c>
      <c r="AK630" t="s">
        <v>97</v>
      </c>
      <c r="AL630">
        <v>5.0</v>
      </c>
      <c r="AM630">
        <v>5.0</v>
      </c>
      <c r="AN630" s="14">
        <v>12.0</v>
      </c>
      <c r="AO630" s="14" t="s">
        <v>3261</v>
      </c>
      <c r="AP630" t="s">
        <v>101</v>
      </c>
      <c r="AQ630" s="14">
        <v>10.0</v>
      </c>
      <c r="AR630" s="14" t="s">
        <v>41</v>
      </c>
      <c r="AS630" s="14" t="s">
        <v>3262</v>
      </c>
      <c r="AT630" s="14" t="s">
        <v>3263</v>
      </c>
      <c r="AU630" s="14">
        <v>0.0</v>
      </c>
    </row>
    <row r="631">
      <c r="A631" s="14">
        <v>697.0</v>
      </c>
      <c r="B631">
        <v>0.0</v>
      </c>
      <c r="C631">
        <v>0.0</v>
      </c>
      <c r="D631">
        <v>0.0</v>
      </c>
      <c r="E631">
        <v>0.0</v>
      </c>
      <c r="F631">
        <v>1.0</v>
      </c>
      <c r="G631">
        <v>0.0</v>
      </c>
      <c r="H631" s="14">
        <v>30727.0</v>
      </c>
      <c r="I631" s="14">
        <v>34.0</v>
      </c>
      <c r="J631" s="14">
        <v>7.0</v>
      </c>
      <c r="K631" s="14">
        <v>90.0</v>
      </c>
      <c r="L631" s="14">
        <v>14.0</v>
      </c>
      <c r="M631" s="14">
        <v>2.0</v>
      </c>
      <c r="N631" s="14" t="s">
        <v>405</v>
      </c>
      <c r="O631" s="14">
        <v>1.0</v>
      </c>
      <c r="T631" s="14">
        <v>1.0</v>
      </c>
      <c r="U631" t="s">
        <v>315</v>
      </c>
      <c r="V631" t="s">
        <v>361</v>
      </c>
      <c r="W631" t="s">
        <v>123</v>
      </c>
      <c r="X631" s="14">
        <v>8.0</v>
      </c>
      <c r="Y631" s="14" t="s">
        <v>3264</v>
      </c>
      <c r="Z631" s="14" t="s">
        <v>114</v>
      </c>
      <c r="AA631">
        <v>0.0</v>
      </c>
      <c r="AB631">
        <v>0.0</v>
      </c>
      <c r="AC631">
        <v>0.0</v>
      </c>
      <c r="AD631">
        <v>0.0</v>
      </c>
      <c r="AE631">
        <v>1.0</v>
      </c>
      <c r="AF631">
        <v>0.0</v>
      </c>
      <c r="AG631">
        <v>0.0</v>
      </c>
      <c r="AH631">
        <v>0.0</v>
      </c>
      <c r="AI631">
        <v>0.0</v>
      </c>
      <c r="AJ631">
        <v>0.0</v>
      </c>
      <c r="AK631" t="s">
        <v>97</v>
      </c>
      <c r="AL631">
        <v>3.0</v>
      </c>
      <c r="AM631">
        <v>1.0</v>
      </c>
      <c r="AN631" s="14">
        <v>15.0</v>
      </c>
      <c r="AO631" s="14" t="s">
        <v>3265</v>
      </c>
      <c r="AP631" t="s">
        <v>3266</v>
      </c>
      <c r="AQ631" s="14">
        <v>8.0</v>
      </c>
      <c r="AR631" s="14" t="s">
        <v>3267</v>
      </c>
      <c r="AT631" s="14" t="s">
        <v>3268</v>
      </c>
      <c r="AU631" s="14">
        <v>0.0</v>
      </c>
    </row>
    <row r="632">
      <c r="A632" s="14">
        <v>698.0</v>
      </c>
      <c r="B632">
        <v>1.0</v>
      </c>
      <c r="C632">
        <v>0.0</v>
      </c>
      <c r="D632">
        <v>0.0</v>
      </c>
      <c r="E632">
        <v>0.0</v>
      </c>
      <c r="F632">
        <v>0.0</v>
      </c>
      <c r="G632">
        <v>0.0</v>
      </c>
      <c r="H632" s="14">
        <v>28413.0</v>
      </c>
      <c r="I632" s="14">
        <v>40.0</v>
      </c>
      <c r="J632" s="14">
        <v>5.0</v>
      </c>
      <c r="K632" s="14">
        <v>150.0</v>
      </c>
      <c r="L632" s="14">
        <v>6.0</v>
      </c>
      <c r="M632" s="14">
        <v>1.0</v>
      </c>
      <c r="N632" s="14" t="s">
        <v>70</v>
      </c>
      <c r="O632" s="14">
        <v>1.0</v>
      </c>
      <c r="T632" s="14">
        <v>1.0</v>
      </c>
      <c r="U632" t="s">
        <v>206</v>
      </c>
      <c r="V632" t="s">
        <v>122</v>
      </c>
      <c r="W632" t="s">
        <v>123</v>
      </c>
      <c r="X632" s="14">
        <v>19.0</v>
      </c>
      <c r="Y632" s="14" t="s">
        <v>3269</v>
      </c>
      <c r="Z632" s="14" t="s">
        <v>78</v>
      </c>
      <c r="AA632">
        <v>0.0</v>
      </c>
      <c r="AB632">
        <v>0.0</v>
      </c>
      <c r="AC632">
        <v>0.0</v>
      </c>
      <c r="AD632">
        <v>0.0</v>
      </c>
      <c r="AE632">
        <v>1.0</v>
      </c>
      <c r="AF632">
        <v>1.0</v>
      </c>
      <c r="AG632">
        <v>0.0</v>
      </c>
      <c r="AH632">
        <v>0.0</v>
      </c>
      <c r="AI632">
        <v>0.0</v>
      </c>
      <c r="AJ632">
        <v>0.0</v>
      </c>
      <c r="AK632" t="s">
        <v>79</v>
      </c>
      <c r="AL632">
        <v>6.0</v>
      </c>
      <c r="AM632">
        <v>6.0</v>
      </c>
      <c r="AN632" s="14">
        <v>4.0</v>
      </c>
      <c r="AO632" s="14" t="s">
        <v>3270</v>
      </c>
      <c r="AP632" t="s">
        <v>101</v>
      </c>
      <c r="AQ632" s="14">
        <v>10.0</v>
      </c>
      <c r="AR632" s="14" t="s">
        <v>3271</v>
      </c>
      <c r="AS632" s="14" t="s">
        <v>3272</v>
      </c>
      <c r="AT632" s="14" t="s">
        <v>3273</v>
      </c>
      <c r="AU632" s="14">
        <v>1.0</v>
      </c>
    </row>
    <row r="633">
      <c r="A633" s="14">
        <v>699.0</v>
      </c>
      <c r="B633">
        <v>1.0</v>
      </c>
      <c r="C633">
        <v>0.0</v>
      </c>
      <c r="D633">
        <v>0.0</v>
      </c>
      <c r="E633">
        <v>0.0</v>
      </c>
      <c r="F633">
        <v>0.0</v>
      </c>
      <c r="G633">
        <v>0.0</v>
      </c>
      <c r="H633" s="14">
        <v>26235.0</v>
      </c>
      <c r="I633" s="14">
        <v>46.0</v>
      </c>
      <c r="J633" s="14">
        <v>8.0</v>
      </c>
      <c r="K633" s="14">
        <v>40.0</v>
      </c>
      <c r="L633" s="14">
        <v>10.0</v>
      </c>
      <c r="M633" s="14">
        <v>6.0</v>
      </c>
      <c r="N633" s="14" t="s">
        <v>134</v>
      </c>
      <c r="O633" s="14">
        <v>0.0</v>
      </c>
      <c r="P633" s="14" t="s">
        <v>89</v>
      </c>
      <c r="R633" t="s">
        <v>89</v>
      </c>
      <c r="S633" t="s">
        <v>90</v>
      </c>
      <c r="T633" s="14">
        <v>1.0</v>
      </c>
      <c r="U633" t="s">
        <v>110</v>
      </c>
      <c r="V633" t="s">
        <v>75</v>
      </c>
      <c r="W633" t="s">
        <v>3274</v>
      </c>
      <c r="X633" s="14">
        <v>5.0</v>
      </c>
      <c r="Y633" s="14" t="s">
        <v>3275</v>
      </c>
      <c r="Z633" s="14" t="s">
        <v>96</v>
      </c>
      <c r="AA633">
        <v>0.0</v>
      </c>
      <c r="AB633">
        <v>0.0</v>
      </c>
      <c r="AC633">
        <v>1.0</v>
      </c>
      <c r="AD633">
        <v>0.0</v>
      </c>
      <c r="AE633">
        <v>0.0</v>
      </c>
      <c r="AF633">
        <v>0.0</v>
      </c>
      <c r="AG633">
        <v>0.0</v>
      </c>
      <c r="AH633">
        <v>0.0</v>
      </c>
      <c r="AI633">
        <v>0.0</v>
      </c>
      <c r="AJ633">
        <v>0.0</v>
      </c>
      <c r="AK633" t="s">
        <v>116</v>
      </c>
      <c r="AL633">
        <v>12.0</v>
      </c>
      <c r="AM633">
        <v>6.0</v>
      </c>
      <c r="AN633" s="14">
        <v>20.0</v>
      </c>
      <c r="AO633" s="14" t="s">
        <v>3276</v>
      </c>
      <c r="AP633" t="s">
        <v>101</v>
      </c>
      <c r="AQ633" s="14">
        <v>9.0</v>
      </c>
      <c r="AR633" s="14" t="s">
        <v>3277</v>
      </c>
      <c r="AS633" s="14" t="s">
        <v>3278</v>
      </c>
      <c r="AU633" s="14">
        <v>1.0</v>
      </c>
    </row>
    <row r="634">
      <c r="A634" s="14">
        <v>700.0</v>
      </c>
      <c r="B634">
        <v>1.0</v>
      </c>
      <c r="C634">
        <v>1.0</v>
      </c>
      <c r="D634">
        <v>0.0</v>
      </c>
      <c r="E634">
        <v>0.0</v>
      </c>
      <c r="F634">
        <v>1.0</v>
      </c>
      <c r="G634">
        <v>0.0</v>
      </c>
      <c r="H634" s="14">
        <v>24168.0</v>
      </c>
      <c r="I634" s="14">
        <v>52.0</v>
      </c>
      <c r="J634" s="14">
        <v>7.0</v>
      </c>
      <c r="K634" s="14">
        <v>180.0</v>
      </c>
      <c r="L634" s="14">
        <v>12.0</v>
      </c>
      <c r="M634" s="14">
        <v>10.0</v>
      </c>
      <c r="N634" s="14" t="s">
        <v>120</v>
      </c>
      <c r="O634" s="14">
        <v>0.0</v>
      </c>
      <c r="P634" s="14" t="s">
        <v>129</v>
      </c>
      <c r="R634" t="s">
        <v>129</v>
      </c>
      <c r="S634" t="s">
        <v>135</v>
      </c>
      <c r="T634" s="14">
        <v>1.0</v>
      </c>
      <c r="U634" t="s">
        <v>74</v>
      </c>
      <c r="V634" t="s">
        <v>111</v>
      </c>
      <c r="W634" t="s">
        <v>138</v>
      </c>
      <c r="X634" s="14">
        <v>25.0</v>
      </c>
      <c r="Z634" s="14" t="s">
        <v>114</v>
      </c>
      <c r="AA634">
        <v>0.0</v>
      </c>
      <c r="AB634">
        <v>0.0</v>
      </c>
      <c r="AC634">
        <v>0.0</v>
      </c>
      <c r="AD634">
        <v>1.0</v>
      </c>
      <c r="AE634">
        <v>0.0</v>
      </c>
      <c r="AF634">
        <v>0.0</v>
      </c>
      <c r="AG634">
        <v>0.0</v>
      </c>
      <c r="AH634">
        <v>0.0</v>
      </c>
      <c r="AI634">
        <v>0.0</v>
      </c>
      <c r="AJ634">
        <v>0.0</v>
      </c>
      <c r="AK634" t="s">
        <v>116</v>
      </c>
      <c r="AL634">
        <v>6.0</v>
      </c>
      <c r="AM634">
        <v>5.0</v>
      </c>
      <c r="AN634" s="14">
        <v>260.0</v>
      </c>
      <c r="AO634" s="14" t="s">
        <v>3279</v>
      </c>
      <c r="AP634" t="s">
        <v>101</v>
      </c>
      <c r="AQ634" s="14">
        <v>9.0</v>
      </c>
      <c r="AR634" s="14" t="s">
        <v>3280</v>
      </c>
      <c r="AT634" s="14" t="s">
        <v>3281</v>
      </c>
      <c r="AU634" s="14">
        <v>0.0</v>
      </c>
    </row>
    <row r="635">
      <c r="A635" s="14">
        <v>701.0</v>
      </c>
      <c r="B635">
        <v>1.0</v>
      </c>
      <c r="C635">
        <v>0.0</v>
      </c>
      <c r="D635">
        <v>0.0</v>
      </c>
      <c r="E635">
        <v>1.0</v>
      </c>
      <c r="F635">
        <v>1.0</v>
      </c>
      <c r="G635">
        <v>0.0</v>
      </c>
      <c r="H635" s="14">
        <v>33512.0</v>
      </c>
      <c r="I635" s="14">
        <v>26.0</v>
      </c>
      <c r="J635" s="14">
        <v>8.0</v>
      </c>
      <c r="K635" s="14">
        <v>30.0</v>
      </c>
      <c r="L635" s="14">
        <v>10.0</v>
      </c>
      <c r="M635" s="14">
        <v>18.0</v>
      </c>
      <c r="N635" s="14" t="s">
        <v>87</v>
      </c>
      <c r="O635" s="14">
        <v>1.0</v>
      </c>
      <c r="T635" s="14">
        <v>0.0</v>
      </c>
      <c r="Z635" s="14" t="s">
        <v>114</v>
      </c>
      <c r="AA635">
        <v>0.0</v>
      </c>
      <c r="AB635">
        <v>0.0</v>
      </c>
      <c r="AC635">
        <v>0.0</v>
      </c>
      <c r="AD635">
        <v>1.0</v>
      </c>
      <c r="AE635">
        <v>0.0</v>
      </c>
      <c r="AF635">
        <v>0.0</v>
      </c>
      <c r="AG635">
        <v>0.0</v>
      </c>
      <c r="AH635">
        <v>0.0</v>
      </c>
      <c r="AI635">
        <v>0.0</v>
      </c>
      <c r="AJ635">
        <v>0.0</v>
      </c>
      <c r="AK635" t="s">
        <v>116</v>
      </c>
      <c r="AL635">
        <v>12.0</v>
      </c>
      <c r="AM635">
        <v>12.0</v>
      </c>
      <c r="AN635" s="14">
        <v>30.0</v>
      </c>
      <c r="AO635" s="14" t="s">
        <v>3282</v>
      </c>
      <c r="AP635" t="s">
        <v>101</v>
      </c>
      <c r="AQ635" s="14">
        <v>8.0</v>
      </c>
      <c r="AR635" s="14" t="s">
        <v>3283</v>
      </c>
      <c r="AS635" s="14" t="s">
        <v>3284</v>
      </c>
      <c r="AU635" s="14">
        <v>0.0</v>
      </c>
    </row>
    <row r="636">
      <c r="A636" s="14">
        <v>702.0</v>
      </c>
      <c r="B636">
        <v>1.0</v>
      </c>
      <c r="C636">
        <v>1.0</v>
      </c>
      <c r="D636">
        <v>0.0</v>
      </c>
      <c r="E636">
        <v>0.0</v>
      </c>
      <c r="F636">
        <v>0.0</v>
      </c>
      <c r="G636">
        <v>0.0</v>
      </c>
      <c r="H636" s="14">
        <v>26021.0</v>
      </c>
      <c r="I636" s="14">
        <v>47.0</v>
      </c>
      <c r="J636" s="14">
        <v>7.0</v>
      </c>
      <c r="K636" s="14">
        <v>30.0</v>
      </c>
      <c r="L636" s="14">
        <v>6.0</v>
      </c>
      <c r="M636" s="14">
        <v>3.0</v>
      </c>
      <c r="N636" s="14" t="s">
        <v>70</v>
      </c>
      <c r="O636" s="14">
        <v>1.0</v>
      </c>
      <c r="T636" s="14">
        <v>1.0</v>
      </c>
      <c r="U636" t="s">
        <v>224</v>
      </c>
      <c r="V636" t="s">
        <v>111</v>
      </c>
      <c r="W636" t="s">
        <v>123</v>
      </c>
      <c r="X636" s="14">
        <v>12.0</v>
      </c>
      <c r="Y636" s="14" t="s">
        <v>3285</v>
      </c>
      <c r="Z636" s="14" t="s">
        <v>96</v>
      </c>
      <c r="AA636">
        <v>0.0</v>
      </c>
      <c r="AB636">
        <v>0.0</v>
      </c>
      <c r="AC636">
        <v>0.0</v>
      </c>
      <c r="AD636">
        <v>0.0</v>
      </c>
      <c r="AE636">
        <v>0.0</v>
      </c>
      <c r="AF636">
        <v>1.0</v>
      </c>
      <c r="AG636">
        <v>0.0</v>
      </c>
      <c r="AH636">
        <v>0.0</v>
      </c>
      <c r="AI636">
        <v>0.0</v>
      </c>
      <c r="AJ636">
        <v>0.0</v>
      </c>
      <c r="AK636" t="s">
        <v>97</v>
      </c>
      <c r="AL636">
        <v>10.0</v>
      </c>
      <c r="AM636">
        <v>5.0</v>
      </c>
      <c r="AN636" s="14">
        <v>10.0</v>
      </c>
      <c r="AO636" s="14" t="s">
        <v>3286</v>
      </c>
      <c r="AP636" t="s">
        <v>3287</v>
      </c>
      <c r="AQ636" s="14">
        <v>10.0</v>
      </c>
      <c r="AR636" s="14" t="s">
        <v>3288</v>
      </c>
      <c r="AS636" s="14" t="s">
        <v>3289</v>
      </c>
      <c r="AT636" s="14" t="s">
        <v>3290</v>
      </c>
      <c r="AU636" s="14">
        <v>1.0</v>
      </c>
    </row>
    <row r="637">
      <c r="A637" s="14">
        <v>703.0</v>
      </c>
      <c r="B637">
        <v>1.0</v>
      </c>
      <c r="C637">
        <v>0.0</v>
      </c>
      <c r="D637">
        <v>0.0</v>
      </c>
      <c r="E637">
        <v>0.0</v>
      </c>
      <c r="F637">
        <v>1.0</v>
      </c>
      <c r="G637">
        <v>0.0</v>
      </c>
      <c r="H637" s="14">
        <v>33040.0</v>
      </c>
      <c r="I637" s="14">
        <v>28.0</v>
      </c>
      <c r="J637" s="14">
        <v>6.0</v>
      </c>
      <c r="K637" s="14">
        <v>50.0</v>
      </c>
      <c r="L637" s="14">
        <v>10.0</v>
      </c>
      <c r="M637" s="14">
        <v>3.0</v>
      </c>
      <c r="N637" s="14" t="s">
        <v>327</v>
      </c>
      <c r="O637" s="14">
        <v>1.0</v>
      </c>
      <c r="T637" s="14">
        <v>0.0</v>
      </c>
      <c r="Z637" s="14" t="s">
        <v>114</v>
      </c>
      <c r="AA637">
        <v>0.0</v>
      </c>
      <c r="AB637">
        <v>0.0</v>
      </c>
      <c r="AC637">
        <v>1.0</v>
      </c>
      <c r="AD637">
        <v>0.0</v>
      </c>
      <c r="AE637">
        <v>0.0</v>
      </c>
      <c r="AF637">
        <v>1.0</v>
      </c>
      <c r="AG637">
        <v>0.0</v>
      </c>
      <c r="AH637">
        <v>0.0</v>
      </c>
      <c r="AI637">
        <v>0.0</v>
      </c>
      <c r="AJ637">
        <v>0.0</v>
      </c>
      <c r="AK637" t="s">
        <v>116</v>
      </c>
      <c r="AL637">
        <v>6.0</v>
      </c>
      <c r="AM637">
        <v>4.0</v>
      </c>
      <c r="AN637" s="14">
        <v>100.0</v>
      </c>
      <c r="AO637" s="14" t="s">
        <v>3291</v>
      </c>
      <c r="AP637" t="s">
        <v>84</v>
      </c>
      <c r="AQ637" s="14">
        <v>8.0</v>
      </c>
      <c r="AR637" s="14" t="s">
        <v>3292</v>
      </c>
      <c r="AT637" s="14" t="s">
        <v>3293</v>
      </c>
      <c r="AU637" s="14">
        <v>1.0</v>
      </c>
    </row>
    <row r="638">
      <c r="A638" s="14">
        <v>704.0</v>
      </c>
      <c r="B638">
        <v>1.0</v>
      </c>
      <c r="C638">
        <v>0.0</v>
      </c>
      <c r="D638">
        <v>0.0</v>
      </c>
      <c r="E638">
        <v>0.0</v>
      </c>
      <c r="F638">
        <v>0.0</v>
      </c>
      <c r="G638">
        <v>0.0</v>
      </c>
      <c r="H638" s="14">
        <v>33530.0</v>
      </c>
      <c r="I638" s="14">
        <v>26.0</v>
      </c>
      <c r="J638" s="14">
        <v>6.0</v>
      </c>
      <c r="K638" s="14">
        <v>60.0</v>
      </c>
      <c r="L638" s="14">
        <v>4.0</v>
      </c>
      <c r="M638" s="14">
        <v>5.0</v>
      </c>
      <c r="N638" s="14" t="s">
        <v>120</v>
      </c>
      <c r="O638" s="14">
        <v>1.0</v>
      </c>
      <c r="T638" s="14">
        <v>1.0</v>
      </c>
      <c r="U638" t="s">
        <v>11</v>
      </c>
      <c r="V638" t="s">
        <v>147</v>
      </c>
      <c r="W638" t="s">
        <v>684</v>
      </c>
      <c r="X638" s="14">
        <v>0.0</v>
      </c>
      <c r="Y638" s="14" t="s">
        <v>3294</v>
      </c>
      <c r="Z638" s="14" t="s">
        <v>114</v>
      </c>
      <c r="AA638">
        <v>0.0</v>
      </c>
      <c r="AB638">
        <v>0.0</v>
      </c>
      <c r="AC638">
        <v>0.0</v>
      </c>
      <c r="AD638">
        <v>0.0</v>
      </c>
      <c r="AE638">
        <v>0.0</v>
      </c>
      <c r="AF638">
        <v>1.0</v>
      </c>
      <c r="AG638">
        <v>0.0</v>
      </c>
      <c r="AH638">
        <v>0.0</v>
      </c>
      <c r="AI638">
        <v>0.0</v>
      </c>
      <c r="AJ638">
        <v>0.0</v>
      </c>
      <c r="AK638" t="s">
        <v>116</v>
      </c>
      <c r="AL638">
        <v>6.0</v>
      </c>
      <c r="AM638">
        <v>6.0</v>
      </c>
      <c r="AN638" s="14">
        <v>4.0</v>
      </c>
      <c r="AO638" s="14" t="s">
        <v>3295</v>
      </c>
      <c r="AP638" t="s">
        <v>101</v>
      </c>
      <c r="AQ638" s="14">
        <v>7.0</v>
      </c>
      <c r="AR638" s="14" t="s">
        <v>3296</v>
      </c>
      <c r="AS638" s="14" t="s">
        <v>3297</v>
      </c>
      <c r="AT638" s="14" t="s">
        <v>3298</v>
      </c>
      <c r="AU638" s="14">
        <v>1.0</v>
      </c>
    </row>
    <row r="639">
      <c r="A639" s="14">
        <v>705.0</v>
      </c>
      <c r="B639">
        <v>0.0</v>
      </c>
      <c r="C639">
        <v>1.0</v>
      </c>
      <c r="D639">
        <v>0.0</v>
      </c>
      <c r="E639">
        <v>0.0</v>
      </c>
      <c r="F639">
        <v>0.0</v>
      </c>
      <c r="G639">
        <v>0.0</v>
      </c>
      <c r="H639" s="14">
        <v>29873.0</v>
      </c>
      <c r="I639" s="14">
        <v>36.0</v>
      </c>
      <c r="J639" s="14">
        <v>6.0</v>
      </c>
      <c r="K639" s="14">
        <v>90.0</v>
      </c>
      <c r="L639" s="14">
        <v>16.0</v>
      </c>
      <c r="M639" s="14">
        <v>50.0</v>
      </c>
      <c r="N639" s="14" t="s">
        <v>291</v>
      </c>
      <c r="O639" s="14">
        <v>1.0</v>
      </c>
      <c r="T639" s="14">
        <v>1.0</v>
      </c>
      <c r="U639" t="s">
        <v>195</v>
      </c>
      <c r="V639" t="s">
        <v>173</v>
      </c>
      <c r="W639" t="s">
        <v>684</v>
      </c>
      <c r="X639" s="14">
        <v>11.0</v>
      </c>
      <c r="Y639" s="14">
        <v>6.0</v>
      </c>
      <c r="Z639" s="14" t="s">
        <v>114</v>
      </c>
      <c r="AA639">
        <v>0.0</v>
      </c>
      <c r="AB639">
        <v>0.0</v>
      </c>
      <c r="AC639">
        <v>0.0</v>
      </c>
      <c r="AD639">
        <v>0.0</v>
      </c>
      <c r="AE639">
        <v>0.0</v>
      </c>
      <c r="AF639">
        <v>1.0</v>
      </c>
      <c r="AG639">
        <v>0.0</v>
      </c>
      <c r="AH639">
        <v>0.0</v>
      </c>
      <c r="AI639">
        <v>0.0</v>
      </c>
      <c r="AJ639">
        <v>0.0</v>
      </c>
      <c r="AK639" t="s">
        <v>79</v>
      </c>
      <c r="AL639">
        <v>2.0</v>
      </c>
      <c r="AM639">
        <v>2.0</v>
      </c>
      <c r="AN639" s="14">
        <v>8.0</v>
      </c>
      <c r="AO639" s="14" t="s">
        <v>3299</v>
      </c>
      <c r="AP639" t="s">
        <v>101</v>
      </c>
      <c r="AQ639" s="14">
        <v>10.0</v>
      </c>
      <c r="AR639" s="14" t="s">
        <v>3300</v>
      </c>
      <c r="AS639" s="14" t="s">
        <v>3301</v>
      </c>
      <c r="AT639" s="14" t="s">
        <v>3302</v>
      </c>
      <c r="AU639" s="14">
        <v>0.0</v>
      </c>
    </row>
    <row r="640">
      <c r="A640" s="14">
        <v>706.0</v>
      </c>
      <c r="B640">
        <v>1.0</v>
      </c>
      <c r="C640">
        <v>0.0</v>
      </c>
      <c r="D640">
        <v>0.0</v>
      </c>
      <c r="E640">
        <v>0.0</v>
      </c>
      <c r="F640">
        <v>0.0</v>
      </c>
      <c r="G640">
        <v>0.0</v>
      </c>
      <c r="H640" s="14">
        <v>30149.0</v>
      </c>
      <c r="I640" s="14">
        <v>36.0</v>
      </c>
      <c r="J640" s="14">
        <v>7.0</v>
      </c>
      <c r="K640" s="14">
        <v>120.0</v>
      </c>
      <c r="L640" s="14">
        <v>7.0</v>
      </c>
      <c r="M640" s="14">
        <v>3.0</v>
      </c>
      <c r="N640" s="14" t="s">
        <v>437</v>
      </c>
      <c r="O640" s="14">
        <v>1.0</v>
      </c>
      <c r="T640" s="14">
        <v>1.0</v>
      </c>
      <c r="U640" t="s">
        <v>121</v>
      </c>
      <c r="V640" t="s">
        <v>111</v>
      </c>
      <c r="W640" t="s">
        <v>1010</v>
      </c>
      <c r="X640" s="14">
        <v>7.0</v>
      </c>
      <c r="Y640" s="14" t="s">
        <v>3303</v>
      </c>
      <c r="Z640" s="14" t="s">
        <v>114</v>
      </c>
      <c r="AA640">
        <v>0.0</v>
      </c>
      <c r="AB640">
        <v>0.0</v>
      </c>
      <c r="AC640">
        <v>0.0</v>
      </c>
      <c r="AD640">
        <v>0.0</v>
      </c>
      <c r="AE640">
        <v>0.0</v>
      </c>
      <c r="AF640">
        <v>1.0</v>
      </c>
      <c r="AG640">
        <v>0.0</v>
      </c>
      <c r="AH640">
        <v>0.0</v>
      </c>
      <c r="AI640">
        <v>0.0</v>
      </c>
      <c r="AJ640">
        <v>0.0</v>
      </c>
      <c r="AK640" t="s">
        <v>79</v>
      </c>
      <c r="AL640">
        <v>6.0</v>
      </c>
      <c r="AM640">
        <v>2.0</v>
      </c>
      <c r="AN640" s="14">
        <v>8.0</v>
      </c>
      <c r="AO640" s="14" t="s">
        <v>3304</v>
      </c>
      <c r="AP640" t="s">
        <v>84</v>
      </c>
      <c r="AQ640" s="14">
        <v>10.0</v>
      </c>
      <c r="AR640" s="14" t="s">
        <v>3305</v>
      </c>
      <c r="AS640" s="14" t="s">
        <v>3306</v>
      </c>
      <c r="AT640" s="14" t="s">
        <v>154</v>
      </c>
      <c r="AU640" s="14">
        <v>1.0</v>
      </c>
    </row>
    <row r="641">
      <c r="A641" s="14">
        <v>707.0</v>
      </c>
      <c r="B641">
        <v>1.0</v>
      </c>
      <c r="C641">
        <v>0.0</v>
      </c>
      <c r="D641">
        <v>0.0</v>
      </c>
      <c r="E641">
        <v>1.0</v>
      </c>
      <c r="F641">
        <v>0.0</v>
      </c>
      <c r="G641">
        <v>0.0</v>
      </c>
      <c r="H641" s="14">
        <v>34816.0</v>
      </c>
      <c r="I641" s="14">
        <v>23.0</v>
      </c>
      <c r="J641" s="14">
        <v>4.0</v>
      </c>
      <c r="K641" s="14">
        <v>0.0</v>
      </c>
      <c r="L641" s="14">
        <v>9.0</v>
      </c>
      <c r="M641" s="14">
        <v>15.0</v>
      </c>
      <c r="N641" s="14" t="s">
        <v>291</v>
      </c>
      <c r="O641" s="14">
        <v>0.0</v>
      </c>
      <c r="P641" s="14" t="s">
        <v>71</v>
      </c>
      <c r="R641" t="s">
        <v>71</v>
      </c>
      <c r="S641" t="s">
        <v>135</v>
      </c>
      <c r="T641" s="14">
        <v>1.0</v>
      </c>
      <c r="U641" t="s">
        <v>145</v>
      </c>
      <c r="V641" t="s">
        <v>111</v>
      </c>
      <c r="W641" t="s">
        <v>123</v>
      </c>
      <c r="X641" s="14">
        <v>2.0</v>
      </c>
      <c r="Y641" s="14" t="s">
        <v>2232</v>
      </c>
      <c r="Z641" s="14" t="s">
        <v>78</v>
      </c>
      <c r="AA641">
        <v>0.0</v>
      </c>
      <c r="AB641">
        <v>0.0</v>
      </c>
      <c r="AC641">
        <v>0.0</v>
      </c>
      <c r="AD641">
        <v>1.0</v>
      </c>
      <c r="AE641">
        <v>0.0</v>
      </c>
      <c r="AF641">
        <v>0.0</v>
      </c>
      <c r="AG641">
        <v>0.0</v>
      </c>
      <c r="AH641">
        <v>0.0</v>
      </c>
      <c r="AI641">
        <v>0.0</v>
      </c>
      <c r="AJ641">
        <v>0.0</v>
      </c>
      <c r="AK641" t="s">
        <v>237</v>
      </c>
      <c r="AL641">
        <v>6.0</v>
      </c>
      <c r="AM641">
        <v>5.0</v>
      </c>
      <c r="AN641" s="14">
        <v>10.0</v>
      </c>
      <c r="AO641" s="14" t="s">
        <v>3307</v>
      </c>
      <c r="AP641" t="s">
        <v>101</v>
      </c>
      <c r="AQ641" s="14">
        <v>10.0</v>
      </c>
      <c r="AR641" s="14" t="s">
        <v>3308</v>
      </c>
      <c r="AS641" s="14" t="s">
        <v>3309</v>
      </c>
      <c r="AT641" s="14" t="s">
        <v>3310</v>
      </c>
      <c r="AU641" s="14">
        <v>1.0</v>
      </c>
    </row>
    <row r="642">
      <c r="A642" s="14">
        <v>708.0</v>
      </c>
      <c r="B642">
        <v>0.0</v>
      </c>
      <c r="C642">
        <v>0.0</v>
      </c>
      <c r="D642">
        <v>0.0</v>
      </c>
      <c r="E642">
        <v>0.0</v>
      </c>
      <c r="F642">
        <v>1.0</v>
      </c>
      <c r="G642">
        <v>0.0</v>
      </c>
      <c r="H642" s="14">
        <v>24983.0</v>
      </c>
      <c r="I642" s="14">
        <v>50.0</v>
      </c>
      <c r="J642" s="14">
        <v>7.0</v>
      </c>
      <c r="K642" s="14">
        <v>2.0</v>
      </c>
      <c r="L642" s="14">
        <v>3.0</v>
      </c>
      <c r="M642" s="14">
        <v>15.0</v>
      </c>
      <c r="N642" s="14" t="s">
        <v>405</v>
      </c>
      <c r="O642" s="14">
        <v>0.0</v>
      </c>
      <c r="P642" s="14" t="s">
        <v>108</v>
      </c>
      <c r="R642" t="s">
        <v>108</v>
      </c>
      <c r="S642" t="s">
        <v>130</v>
      </c>
      <c r="T642" s="14">
        <v>1.0</v>
      </c>
      <c r="U642" t="s">
        <v>11</v>
      </c>
      <c r="V642" t="s">
        <v>147</v>
      </c>
      <c r="W642" t="s">
        <v>3311</v>
      </c>
      <c r="X642" s="14">
        <v>25.0</v>
      </c>
      <c r="Y642" s="14" t="s">
        <v>3312</v>
      </c>
      <c r="Z642" s="14" t="s">
        <v>78</v>
      </c>
      <c r="AA642">
        <v>0.0</v>
      </c>
      <c r="AB642">
        <v>0.0</v>
      </c>
      <c r="AC642">
        <v>1.0</v>
      </c>
      <c r="AD642">
        <v>0.0</v>
      </c>
      <c r="AE642">
        <v>0.0</v>
      </c>
      <c r="AF642">
        <v>0.0</v>
      </c>
      <c r="AG642">
        <v>0.0</v>
      </c>
      <c r="AH642">
        <v>0.0</v>
      </c>
      <c r="AI642">
        <v>0.0</v>
      </c>
      <c r="AJ642">
        <v>0.0</v>
      </c>
      <c r="AK642" t="s">
        <v>116</v>
      </c>
      <c r="AL642">
        <v>4.0</v>
      </c>
      <c r="AM642">
        <v>3.0</v>
      </c>
      <c r="AN642" s="14">
        <v>6.0</v>
      </c>
      <c r="AO642" s="14" t="s">
        <v>3313</v>
      </c>
      <c r="AP642" t="s">
        <v>84</v>
      </c>
      <c r="AQ642" s="14">
        <v>8.0</v>
      </c>
      <c r="AR642" s="14" t="s">
        <v>3314</v>
      </c>
      <c r="AS642" s="14" t="s">
        <v>3315</v>
      </c>
      <c r="AU642" s="14">
        <v>0.0</v>
      </c>
    </row>
    <row r="643">
      <c r="A643" s="14">
        <v>709.0</v>
      </c>
      <c r="B643">
        <v>1.0</v>
      </c>
      <c r="C643">
        <v>0.0</v>
      </c>
      <c r="D643">
        <v>0.0</v>
      </c>
      <c r="E643">
        <v>0.0</v>
      </c>
      <c r="F643">
        <v>0.0</v>
      </c>
      <c r="G643">
        <v>0.0</v>
      </c>
      <c r="H643" s="14">
        <v>31720.0</v>
      </c>
      <c r="I643" s="14">
        <v>31.0</v>
      </c>
      <c r="J643" s="14">
        <v>6.0</v>
      </c>
      <c r="K643" s="14">
        <v>30.0</v>
      </c>
      <c r="L643" s="14">
        <v>6.0</v>
      </c>
      <c r="M643" s="14">
        <v>30.0</v>
      </c>
      <c r="N643" s="14" t="s">
        <v>192</v>
      </c>
      <c r="O643" s="14">
        <v>1.0</v>
      </c>
      <c r="T643" s="14">
        <v>1.0</v>
      </c>
      <c r="U643" t="s">
        <v>35</v>
      </c>
      <c r="V643" t="s">
        <v>147</v>
      </c>
      <c r="W643" t="s">
        <v>3316</v>
      </c>
      <c r="X643" s="14">
        <v>5.0</v>
      </c>
      <c r="Y643" s="14" t="s">
        <v>3317</v>
      </c>
      <c r="Z643" s="14" t="s">
        <v>464</v>
      </c>
      <c r="AA643">
        <v>0.0</v>
      </c>
      <c r="AB643">
        <v>0.0</v>
      </c>
      <c r="AC643">
        <v>1.0</v>
      </c>
      <c r="AD643">
        <v>0.0</v>
      </c>
      <c r="AE643">
        <v>0.0</v>
      </c>
      <c r="AF643">
        <v>0.0</v>
      </c>
      <c r="AG643">
        <v>0.0</v>
      </c>
      <c r="AH643">
        <v>0.0</v>
      </c>
      <c r="AI643">
        <v>0.0</v>
      </c>
      <c r="AJ643">
        <v>0.0</v>
      </c>
      <c r="AK643" t="s">
        <v>116</v>
      </c>
      <c r="AL643">
        <v>4.0</v>
      </c>
      <c r="AM643">
        <v>4.0</v>
      </c>
      <c r="AN643" s="14">
        <v>20.0</v>
      </c>
      <c r="AO643" s="14" t="s">
        <v>3318</v>
      </c>
      <c r="AP643" t="s">
        <v>84</v>
      </c>
      <c r="AQ643" s="14">
        <v>9.0</v>
      </c>
      <c r="AR643" s="14" t="s">
        <v>3319</v>
      </c>
      <c r="AS643" s="14" t="s">
        <v>3320</v>
      </c>
      <c r="AT643" s="14" t="s">
        <v>3321</v>
      </c>
      <c r="AU643" s="14">
        <v>1.0</v>
      </c>
    </row>
    <row r="644">
      <c r="A644" s="14">
        <v>710.0</v>
      </c>
      <c r="B644">
        <v>1.0</v>
      </c>
      <c r="C644">
        <v>0.0</v>
      </c>
      <c r="D644">
        <v>0.0</v>
      </c>
      <c r="E644">
        <v>0.0</v>
      </c>
      <c r="F644">
        <v>0.0</v>
      </c>
      <c r="G644">
        <v>0.0</v>
      </c>
      <c r="H644" s="14">
        <v>31861.0</v>
      </c>
      <c r="I644" s="14">
        <v>31.0</v>
      </c>
      <c r="J644" s="14">
        <v>7.0</v>
      </c>
      <c r="K644" s="14">
        <v>0.0</v>
      </c>
      <c r="L644" s="14">
        <v>14.0</v>
      </c>
      <c r="M644" s="14">
        <v>1.0</v>
      </c>
      <c r="N644" s="14" t="s">
        <v>327</v>
      </c>
      <c r="O644" s="14">
        <v>0.0</v>
      </c>
      <c r="Q644" s="14" t="s">
        <v>3322</v>
      </c>
      <c r="R644" t="s">
        <v>3322</v>
      </c>
      <c r="S644" t="s">
        <v>72</v>
      </c>
      <c r="T644" s="14">
        <v>0.0</v>
      </c>
      <c r="Z644" s="14" t="s">
        <v>114</v>
      </c>
      <c r="AA644">
        <v>0.0</v>
      </c>
      <c r="AB644">
        <v>0.0</v>
      </c>
      <c r="AC644">
        <v>1.0</v>
      </c>
      <c r="AD644">
        <v>0.0</v>
      </c>
      <c r="AE644">
        <v>0.0</v>
      </c>
      <c r="AF644">
        <v>0.0</v>
      </c>
      <c r="AG644">
        <v>0.0</v>
      </c>
      <c r="AH644">
        <v>0.0</v>
      </c>
      <c r="AI644">
        <v>0.0</v>
      </c>
      <c r="AJ644">
        <v>0.0</v>
      </c>
      <c r="AK644" t="s">
        <v>97</v>
      </c>
      <c r="AL644">
        <v>6.0</v>
      </c>
      <c r="AM644">
        <v>6.0</v>
      </c>
      <c r="AN644" s="14">
        <v>8.0</v>
      </c>
      <c r="AO644" s="14" t="s">
        <v>3323</v>
      </c>
      <c r="AP644" t="s">
        <v>101</v>
      </c>
      <c r="AQ644" s="14">
        <v>5.0</v>
      </c>
      <c r="AR644" s="14" t="s">
        <v>3324</v>
      </c>
      <c r="AT644" s="14" t="s">
        <v>3325</v>
      </c>
    </row>
    <row r="645">
      <c r="A645" s="14">
        <v>711.0</v>
      </c>
      <c r="B645">
        <v>0.0</v>
      </c>
      <c r="C645">
        <v>0.0</v>
      </c>
      <c r="D645">
        <v>0.0</v>
      </c>
      <c r="E645">
        <v>0.0</v>
      </c>
      <c r="F645">
        <v>1.0</v>
      </c>
      <c r="G645">
        <v>0.0</v>
      </c>
      <c r="H645" s="14">
        <v>29528.0</v>
      </c>
      <c r="I645" s="14">
        <v>37.0</v>
      </c>
      <c r="J645" s="14">
        <v>7.0</v>
      </c>
      <c r="K645" s="14">
        <v>75.0</v>
      </c>
      <c r="L645" s="14">
        <v>10.0</v>
      </c>
      <c r="M645" s="14">
        <v>2.0</v>
      </c>
      <c r="N645" s="14" t="s">
        <v>87</v>
      </c>
      <c r="O645" s="14">
        <v>0.0</v>
      </c>
      <c r="P645" s="14" t="s">
        <v>172</v>
      </c>
      <c r="R645" t="s">
        <v>172</v>
      </c>
      <c r="S645" t="s">
        <v>72</v>
      </c>
      <c r="T645" s="14">
        <v>0.0</v>
      </c>
      <c r="Z645" s="14" t="s">
        <v>78</v>
      </c>
      <c r="AA645">
        <v>0.0</v>
      </c>
      <c r="AB645">
        <v>0.0</v>
      </c>
      <c r="AC645">
        <v>0.0</v>
      </c>
      <c r="AD645">
        <v>0.0</v>
      </c>
      <c r="AE645">
        <v>1.0</v>
      </c>
      <c r="AF645">
        <v>0.0</v>
      </c>
      <c r="AG645">
        <v>0.0</v>
      </c>
      <c r="AH645">
        <v>0.0</v>
      </c>
      <c r="AI645">
        <v>0.0</v>
      </c>
      <c r="AJ645">
        <v>0.0</v>
      </c>
      <c r="AK645" t="s">
        <v>97</v>
      </c>
      <c r="AL645">
        <v>2.0</v>
      </c>
      <c r="AM645">
        <v>4.0</v>
      </c>
      <c r="AN645" s="14">
        <v>50.0</v>
      </c>
      <c r="AO645" s="14" t="s">
        <v>3326</v>
      </c>
      <c r="AP645" t="s">
        <v>101</v>
      </c>
      <c r="AQ645" s="14">
        <v>10.0</v>
      </c>
      <c r="AR645" s="14" t="s">
        <v>3327</v>
      </c>
      <c r="AU645" s="14">
        <v>0.0</v>
      </c>
    </row>
    <row r="646">
      <c r="A646" s="14">
        <v>712.0</v>
      </c>
      <c r="B646">
        <v>0.0</v>
      </c>
      <c r="C646">
        <v>0.0</v>
      </c>
      <c r="D646">
        <v>0.0</v>
      </c>
      <c r="E646">
        <v>0.0</v>
      </c>
      <c r="F646">
        <v>1.0</v>
      </c>
      <c r="G646">
        <v>0.0</v>
      </c>
      <c r="H646" s="14">
        <v>34844.0</v>
      </c>
      <c r="I646" s="14">
        <v>23.0</v>
      </c>
      <c r="J646" s="14">
        <v>8.0</v>
      </c>
      <c r="K646" s="14">
        <v>0.0</v>
      </c>
      <c r="L646" s="14">
        <v>12.0</v>
      </c>
      <c r="M646" s="14">
        <v>20.0</v>
      </c>
      <c r="N646" s="14" t="s">
        <v>106</v>
      </c>
      <c r="O646" s="14">
        <v>0.0</v>
      </c>
      <c r="P646" s="14" t="s">
        <v>89</v>
      </c>
      <c r="R646" t="s">
        <v>89</v>
      </c>
      <c r="S646" t="s">
        <v>130</v>
      </c>
      <c r="T646" s="14">
        <v>0.0</v>
      </c>
      <c r="Z646" s="14" t="s">
        <v>78</v>
      </c>
      <c r="AA646">
        <v>0.0</v>
      </c>
      <c r="AB646">
        <v>0.0</v>
      </c>
      <c r="AC646">
        <v>0.0</v>
      </c>
      <c r="AD646">
        <v>0.0</v>
      </c>
      <c r="AE646">
        <v>0.0</v>
      </c>
      <c r="AF646">
        <v>1.0</v>
      </c>
      <c r="AG646">
        <v>0.0</v>
      </c>
      <c r="AH646">
        <v>0.0</v>
      </c>
      <c r="AI646">
        <v>0.0</v>
      </c>
      <c r="AJ646">
        <v>0.0</v>
      </c>
      <c r="AK646" t="s">
        <v>116</v>
      </c>
      <c r="AL646">
        <v>6.0</v>
      </c>
      <c r="AM646">
        <v>6.0</v>
      </c>
      <c r="AN646" s="14">
        <v>4.0</v>
      </c>
      <c r="AO646" s="14" t="s">
        <v>3328</v>
      </c>
      <c r="AP646" t="s">
        <v>84</v>
      </c>
      <c r="AQ646" s="14">
        <v>10.0</v>
      </c>
      <c r="AR646" s="14" t="s">
        <v>3329</v>
      </c>
      <c r="AS646" s="14" t="s">
        <v>3330</v>
      </c>
      <c r="AT646" s="14" t="s">
        <v>3330</v>
      </c>
      <c r="AU646" s="14">
        <v>0.0</v>
      </c>
    </row>
    <row r="647">
      <c r="A647" s="14">
        <v>713.0</v>
      </c>
      <c r="B647">
        <v>1.0</v>
      </c>
      <c r="C647">
        <v>1.0</v>
      </c>
      <c r="D647">
        <v>1.0</v>
      </c>
      <c r="E647">
        <v>1.0</v>
      </c>
      <c r="F647">
        <v>1.0</v>
      </c>
      <c r="G647">
        <v>0.0</v>
      </c>
      <c r="H647" s="14">
        <v>32667.0</v>
      </c>
      <c r="I647" s="14">
        <v>29.0</v>
      </c>
      <c r="J647" s="14">
        <v>8.0</v>
      </c>
      <c r="K647" s="14">
        <v>30.0</v>
      </c>
      <c r="L647" s="14">
        <v>5.0</v>
      </c>
      <c r="M647" s="14">
        <v>30.0</v>
      </c>
      <c r="N647" s="14" t="s">
        <v>291</v>
      </c>
      <c r="O647" s="14">
        <v>0.0</v>
      </c>
      <c r="P647" s="14" t="s">
        <v>129</v>
      </c>
      <c r="R647" t="s">
        <v>129</v>
      </c>
      <c r="S647" t="s">
        <v>41</v>
      </c>
      <c r="T647" s="14">
        <v>1.0</v>
      </c>
      <c r="U647" t="s">
        <v>577</v>
      </c>
      <c r="V647" t="s">
        <v>75</v>
      </c>
      <c r="W647" t="s">
        <v>3331</v>
      </c>
      <c r="X647" s="14">
        <v>5.0</v>
      </c>
      <c r="Y647" s="14" t="s">
        <v>3332</v>
      </c>
      <c r="Z647" s="14" t="s">
        <v>78</v>
      </c>
      <c r="AA647">
        <v>1.0</v>
      </c>
      <c r="AB647">
        <v>0.0</v>
      </c>
      <c r="AC647">
        <v>0.0</v>
      </c>
      <c r="AD647">
        <v>0.0</v>
      </c>
      <c r="AE647">
        <v>0.0</v>
      </c>
      <c r="AF647">
        <v>1.0</v>
      </c>
      <c r="AG647">
        <v>0.0</v>
      </c>
      <c r="AH647">
        <v>0.0</v>
      </c>
      <c r="AI647">
        <v>0.0</v>
      </c>
      <c r="AJ647">
        <v>1.0</v>
      </c>
      <c r="AK647" t="s">
        <v>97</v>
      </c>
      <c r="AL647">
        <v>5.0</v>
      </c>
      <c r="AM647">
        <v>8.0</v>
      </c>
      <c r="AN647" s="14">
        <v>10.0</v>
      </c>
      <c r="AO647" s="14" t="s">
        <v>3334</v>
      </c>
      <c r="AP647" t="s">
        <v>101</v>
      </c>
      <c r="AQ647" s="14">
        <v>10.0</v>
      </c>
      <c r="AR647" s="14" t="s">
        <v>3335</v>
      </c>
      <c r="AU647" s="14">
        <v>1.0</v>
      </c>
    </row>
    <row r="648">
      <c r="A648" s="14">
        <v>714.0</v>
      </c>
      <c r="B648">
        <v>0.0</v>
      </c>
      <c r="C648">
        <v>1.0</v>
      </c>
      <c r="D648">
        <v>0.0</v>
      </c>
      <c r="E648">
        <v>0.0</v>
      </c>
      <c r="F648">
        <v>0.0</v>
      </c>
      <c r="G648">
        <v>0.0</v>
      </c>
      <c r="H648" s="14">
        <v>31082.0</v>
      </c>
      <c r="I648" s="14">
        <v>33.0</v>
      </c>
      <c r="J648" s="14">
        <v>8.0</v>
      </c>
      <c r="K648" s="14">
        <v>80.0</v>
      </c>
      <c r="L648" s="14">
        <v>9.0</v>
      </c>
      <c r="M648" s="14">
        <v>2.0</v>
      </c>
      <c r="N648" s="14" t="s">
        <v>106</v>
      </c>
      <c r="O648" s="14">
        <v>1.0</v>
      </c>
      <c r="T648" s="14">
        <v>1.0</v>
      </c>
      <c r="U648" t="s">
        <v>11</v>
      </c>
      <c r="V648" t="s">
        <v>111</v>
      </c>
      <c r="W648" t="s">
        <v>760</v>
      </c>
      <c r="X648" s="14">
        <v>10.0</v>
      </c>
      <c r="Y648" s="14" t="s">
        <v>3336</v>
      </c>
      <c r="Z648" s="14" t="s">
        <v>114</v>
      </c>
      <c r="AA648">
        <v>0.0</v>
      </c>
      <c r="AB648">
        <v>0.0</v>
      </c>
      <c r="AC648">
        <v>1.0</v>
      </c>
      <c r="AD648">
        <v>0.0</v>
      </c>
      <c r="AE648">
        <v>0.0</v>
      </c>
      <c r="AF648">
        <v>0.0</v>
      </c>
      <c r="AG648">
        <v>0.0</v>
      </c>
      <c r="AH648">
        <v>0.0</v>
      </c>
      <c r="AI648">
        <v>0.0</v>
      </c>
      <c r="AJ648">
        <v>0.0</v>
      </c>
      <c r="AK648" t="s">
        <v>97</v>
      </c>
      <c r="AL648">
        <v>13.0</v>
      </c>
      <c r="AM648">
        <v>10.0</v>
      </c>
      <c r="AN648" s="14">
        <v>30.0</v>
      </c>
      <c r="AO648" s="14" t="s">
        <v>3337</v>
      </c>
      <c r="AP648" t="s">
        <v>3338</v>
      </c>
      <c r="AQ648" s="14">
        <v>7.0</v>
      </c>
      <c r="AR648" s="14" t="s">
        <v>3339</v>
      </c>
      <c r="AS648" s="14" t="s">
        <v>719</v>
      </c>
      <c r="AT648" s="14" t="s">
        <v>719</v>
      </c>
      <c r="AU648" s="14">
        <v>1.0</v>
      </c>
    </row>
    <row r="649">
      <c r="A649" s="14">
        <v>716.0</v>
      </c>
      <c r="B649">
        <v>1.0</v>
      </c>
      <c r="C649">
        <v>1.0</v>
      </c>
      <c r="D649">
        <v>1.0</v>
      </c>
      <c r="E649">
        <v>0.0</v>
      </c>
      <c r="F649">
        <v>0.0</v>
      </c>
      <c r="G649">
        <v>0.0</v>
      </c>
      <c r="H649" s="14">
        <v>29744.0</v>
      </c>
      <c r="I649" s="14">
        <v>37.0</v>
      </c>
      <c r="J649" s="14">
        <v>7.0</v>
      </c>
      <c r="K649" s="14">
        <v>40.0</v>
      </c>
      <c r="L649" s="14">
        <v>10.0</v>
      </c>
      <c r="M649" s="14">
        <v>0.0</v>
      </c>
      <c r="N649" s="14" t="s">
        <v>134</v>
      </c>
      <c r="O649" s="14">
        <v>0.0</v>
      </c>
      <c r="P649" s="14" t="s">
        <v>89</v>
      </c>
      <c r="R649" t="s">
        <v>89</v>
      </c>
      <c r="S649" t="s">
        <v>130</v>
      </c>
      <c r="T649" s="14">
        <v>1.0</v>
      </c>
      <c r="U649" t="s">
        <v>515</v>
      </c>
      <c r="V649" t="s">
        <v>147</v>
      </c>
      <c r="W649" t="s">
        <v>76</v>
      </c>
      <c r="X649" s="14">
        <v>6.0</v>
      </c>
      <c r="Y649" s="14" t="s">
        <v>3343</v>
      </c>
      <c r="Z649" s="14" t="s">
        <v>96</v>
      </c>
      <c r="AA649">
        <v>0.0</v>
      </c>
      <c r="AB649">
        <v>0.0</v>
      </c>
      <c r="AC649">
        <v>0.0</v>
      </c>
      <c r="AD649">
        <v>1.0</v>
      </c>
      <c r="AE649">
        <v>0.0</v>
      </c>
      <c r="AF649">
        <v>0.0</v>
      </c>
      <c r="AG649">
        <v>0.0</v>
      </c>
      <c r="AH649">
        <v>0.0</v>
      </c>
      <c r="AI649">
        <v>0.0</v>
      </c>
      <c r="AJ649">
        <v>0.0</v>
      </c>
      <c r="AK649" t="s">
        <v>237</v>
      </c>
      <c r="AL649">
        <v>5.0</v>
      </c>
      <c r="AM649">
        <v>5.0</v>
      </c>
      <c r="AN649" s="14">
        <v>4.0</v>
      </c>
      <c r="AO649" s="14" t="s">
        <v>3344</v>
      </c>
      <c r="AP649" t="s">
        <v>84</v>
      </c>
      <c r="AQ649" s="14">
        <v>8.0</v>
      </c>
      <c r="AR649" s="14" t="s">
        <v>3345</v>
      </c>
      <c r="AU649" s="14">
        <v>1.0</v>
      </c>
    </row>
    <row r="650">
      <c r="A650" s="14">
        <v>717.0</v>
      </c>
      <c r="B650">
        <v>1.0</v>
      </c>
      <c r="C650">
        <v>0.0</v>
      </c>
      <c r="D650">
        <v>0.0</v>
      </c>
      <c r="E650">
        <v>0.0</v>
      </c>
      <c r="F650">
        <v>0.0</v>
      </c>
      <c r="G650">
        <v>0.0</v>
      </c>
      <c r="H650" s="14">
        <v>32181.0</v>
      </c>
      <c r="I650" s="14">
        <v>30.0</v>
      </c>
      <c r="J650" s="14">
        <v>10.0</v>
      </c>
      <c r="K650" s="14">
        <v>60.0</v>
      </c>
      <c r="L650" s="14">
        <v>8.0</v>
      </c>
      <c r="M650" s="14">
        <v>10.0</v>
      </c>
      <c r="N650" s="14" t="s">
        <v>167</v>
      </c>
      <c r="O650" s="14">
        <v>0.0</v>
      </c>
      <c r="P650" s="14" t="s">
        <v>108</v>
      </c>
      <c r="R650" t="s">
        <v>108</v>
      </c>
      <c r="S650" t="s">
        <v>135</v>
      </c>
      <c r="T650" s="14">
        <v>0.0</v>
      </c>
      <c r="Z650" s="14" t="s">
        <v>114</v>
      </c>
      <c r="AA650">
        <v>0.0</v>
      </c>
      <c r="AB650">
        <v>0.0</v>
      </c>
      <c r="AC650">
        <v>0.0</v>
      </c>
      <c r="AD650">
        <v>0.0</v>
      </c>
      <c r="AE650">
        <v>1.0</v>
      </c>
      <c r="AF650">
        <v>0.0</v>
      </c>
      <c r="AG650">
        <v>1.0</v>
      </c>
      <c r="AH650">
        <v>0.0</v>
      </c>
      <c r="AI650">
        <v>0.0</v>
      </c>
      <c r="AJ650">
        <v>0.0</v>
      </c>
      <c r="AK650" t="s">
        <v>79</v>
      </c>
      <c r="AL650">
        <v>4.0</v>
      </c>
      <c r="AM650">
        <v>4.0</v>
      </c>
      <c r="AN650" s="14">
        <v>6.0</v>
      </c>
      <c r="AO650" s="14" t="s">
        <v>3346</v>
      </c>
      <c r="AP650" t="s">
        <v>84</v>
      </c>
      <c r="AQ650" s="14">
        <v>10.0</v>
      </c>
      <c r="AR650" s="14" t="s">
        <v>3347</v>
      </c>
      <c r="AS650" s="14" t="s">
        <v>3348</v>
      </c>
      <c r="AT650" s="14" t="s">
        <v>3349</v>
      </c>
      <c r="AU650" s="14">
        <v>1.0</v>
      </c>
    </row>
    <row r="651">
      <c r="A651" s="14">
        <v>718.0</v>
      </c>
      <c r="B651">
        <v>1.0</v>
      </c>
      <c r="C651">
        <v>1.0</v>
      </c>
      <c r="D651">
        <v>0.0</v>
      </c>
      <c r="E651">
        <v>0.0</v>
      </c>
      <c r="F651">
        <v>1.0</v>
      </c>
      <c r="G651">
        <v>0.0</v>
      </c>
      <c r="H651" s="14">
        <v>32762.0</v>
      </c>
      <c r="I651" s="14">
        <v>28.0</v>
      </c>
      <c r="J651" s="14">
        <v>4.0</v>
      </c>
      <c r="K651" s="14">
        <v>30.0</v>
      </c>
      <c r="L651" s="14">
        <v>18.0</v>
      </c>
      <c r="M651" s="14">
        <v>24.0</v>
      </c>
      <c r="N651" s="14" t="s">
        <v>405</v>
      </c>
      <c r="O651" s="14">
        <v>1.0</v>
      </c>
      <c r="T651" s="14">
        <v>1.0</v>
      </c>
      <c r="U651" t="s">
        <v>195</v>
      </c>
      <c r="V651" t="s">
        <v>111</v>
      </c>
      <c r="W651" t="s">
        <v>123</v>
      </c>
      <c r="X651" s="14">
        <v>5.0</v>
      </c>
      <c r="Y651" s="14" t="s">
        <v>3350</v>
      </c>
      <c r="Z651" s="14" t="s">
        <v>78</v>
      </c>
      <c r="AA651">
        <v>0.0</v>
      </c>
      <c r="AB651">
        <v>0.0</v>
      </c>
      <c r="AC651">
        <v>0.0</v>
      </c>
      <c r="AD651">
        <v>0.0</v>
      </c>
      <c r="AE651">
        <v>0.0</v>
      </c>
      <c r="AF651">
        <v>1.0</v>
      </c>
      <c r="AG651">
        <v>0.0</v>
      </c>
      <c r="AH651">
        <v>0.0</v>
      </c>
      <c r="AI651">
        <v>0.0</v>
      </c>
      <c r="AJ651">
        <v>0.0</v>
      </c>
      <c r="AK651" t="s">
        <v>79</v>
      </c>
      <c r="AL651">
        <v>10.0</v>
      </c>
      <c r="AM651">
        <v>6.0</v>
      </c>
      <c r="AN651" s="14">
        <v>72.0</v>
      </c>
      <c r="AO651" s="14" t="s">
        <v>3351</v>
      </c>
      <c r="AP651" t="s">
        <v>101</v>
      </c>
      <c r="AQ651" s="14">
        <v>10.0</v>
      </c>
      <c r="AR651" s="14" t="s">
        <v>3352</v>
      </c>
      <c r="AS651" s="14" t="s">
        <v>3353</v>
      </c>
      <c r="AT651" s="14" t="s">
        <v>3354</v>
      </c>
      <c r="AU651" s="14">
        <v>1.0</v>
      </c>
    </row>
    <row r="652">
      <c r="A652" s="14">
        <v>719.0</v>
      </c>
      <c r="B652">
        <v>1.0</v>
      </c>
      <c r="C652">
        <v>1.0</v>
      </c>
      <c r="D652">
        <v>0.0</v>
      </c>
      <c r="E652">
        <v>0.0</v>
      </c>
      <c r="F652">
        <v>0.0</v>
      </c>
      <c r="G652">
        <v>0.0</v>
      </c>
      <c r="H652" s="14">
        <v>30799.0</v>
      </c>
      <c r="I652" s="14">
        <v>34.0</v>
      </c>
      <c r="J652" s="14">
        <v>6.0</v>
      </c>
      <c r="K652" s="14">
        <v>135.0</v>
      </c>
      <c r="L652" s="14">
        <v>7.0</v>
      </c>
      <c r="M652" s="14">
        <v>40.0</v>
      </c>
      <c r="N652" s="14" t="s">
        <v>167</v>
      </c>
      <c r="O652" s="14">
        <v>1.0</v>
      </c>
      <c r="T652" s="14">
        <v>1.0</v>
      </c>
      <c r="U652" t="s">
        <v>74</v>
      </c>
      <c r="V652" t="s">
        <v>147</v>
      </c>
      <c r="W652" t="s">
        <v>374</v>
      </c>
      <c r="X652" s="14">
        <v>5.0</v>
      </c>
      <c r="Y652" s="14" t="s">
        <v>3355</v>
      </c>
      <c r="Z652" s="14" t="s">
        <v>114</v>
      </c>
      <c r="AA652">
        <v>0.0</v>
      </c>
      <c r="AB652">
        <v>0.0</v>
      </c>
      <c r="AC652">
        <v>0.0</v>
      </c>
      <c r="AD652">
        <v>0.0</v>
      </c>
      <c r="AE652">
        <v>1.0</v>
      </c>
      <c r="AF652">
        <v>0.0</v>
      </c>
      <c r="AG652">
        <v>0.0</v>
      </c>
      <c r="AH652">
        <v>0.0</v>
      </c>
      <c r="AI652">
        <v>0.0</v>
      </c>
      <c r="AJ652">
        <v>0.0</v>
      </c>
      <c r="AK652" t="s">
        <v>97</v>
      </c>
      <c r="AL652">
        <v>4.0</v>
      </c>
      <c r="AM652">
        <v>5.0</v>
      </c>
      <c r="AN652" s="14">
        <v>25.0</v>
      </c>
      <c r="AO652" s="14" t="s">
        <v>3356</v>
      </c>
      <c r="AP652" t="s">
        <v>101</v>
      </c>
      <c r="AQ652" s="14">
        <v>8.0</v>
      </c>
      <c r="AR652" s="14" t="s">
        <v>3357</v>
      </c>
      <c r="AU652" s="14">
        <v>0.0</v>
      </c>
    </row>
    <row r="653">
      <c r="A653" s="14">
        <v>720.0</v>
      </c>
      <c r="B653">
        <v>1.0</v>
      </c>
      <c r="C653">
        <v>0.0</v>
      </c>
      <c r="D653">
        <v>0.0</v>
      </c>
      <c r="E653">
        <v>0.0</v>
      </c>
      <c r="F653">
        <v>0.0</v>
      </c>
      <c r="G653">
        <v>0.0</v>
      </c>
      <c r="H653" s="14">
        <v>29746.0</v>
      </c>
      <c r="I653" s="14">
        <v>37.0</v>
      </c>
      <c r="J653" s="14">
        <v>8.0</v>
      </c>
      <c r="K653" s="14">
        <v>0.0</v>
      </c>
      <c r="L653" s="14">
        <v>8.0</v>
      </c>
      <c r="M653" s="14">
        <v>15.0</v>
      </c>
      <c r="N653" s="14" t="s">
        <v>70</v>
      </c>
      <c r="O653" s="14">
        <v>1.0</v>
      </c>
      <c r="T653" s="14">
        <v>0.0</v>
      </c>
      <c r="Z653" s="14" t="s">
        <v>78</v>
      </c>
      <c r="AA653">
        <v>0.0</v>
      </c>
      <c r="AB653">
        <v>0.0</v>
      </c>
      <c r="AC653">
        <v>0.0</v>
      </c>
      <c r="AD653">
        <v>0.0</v>
      </c>
      <c r="AE653">
        <v>0.0</v>
      </c>
      <c r="AF653">
        <v>1.0</v>
      </c>
      <c r="AG653">
        <v>0.0</v>
      </c>
      <c r="AH653">
        <v>0.0</v>
      </c>
      <c r="AI653">
        <v>0.0</v>
      </c>
      <c r="AJ653">
        <v>0.0</v>
      </c>
      <c r="AK653" t="s">
        <v>79</v>
      </c>
      <c r="AL653">
        <v>6.0</v>
      </c>
      <c r="AM653">
        <v>6.0</v>
      </c>
      <c r="AN653" s="14">
        <v>10.0</v>
      </c>
      <c r="AO653" s="14" t="s">
        <v>3358</v>
      </c>
      <c r="AP653" t="s">
        <v>484</v>
      </c>
      <c r="AQ653" s="14">
        <v>8.0</v>
      </c>
      <c r="AR653" s="14" t="s">
        <v>3359</v>
      </c>
      <c r="AS653" s="14" t="s">
        <v>3360</v>
      </c>
      <c r="AT653" s="14" t="s">
        <v>3361</v>
      </c>
      <c r="AU653" s="14">
        <v>1.0</v>
      </c>
    </row>
    <row r="654">
      <c r="A654" s="14">
        <v>721.0</v>
      </c>
      <c r="B654">
        <v>1.0</v>
      </c>
      <c r="C654">
        <v>0.0</v>
      </c>
      <c r="D654">
        <v>0.0</v>
      </c>
      <c r="E654">
        <v>0.0</v>
      </c>
      <c r="F654">
        <v>0.0</v>
      </c>
      <c r="G654">
        <v>0.0</v>
      </c>
      <c r="H654" s="14">
        <v>30306.0</v>
      </c>
      <c r="I654" s="14">
        <v>35.0</v>
      </c>
      <c r="J654" s="14">
        <v>8.0</v>
      </c>
      <c r="K654" s="14">
        <v>90.0</v>
      </c>
      <c r="L654" s="14">
        <v>15.0</v>
      </c>
      <c r="M654" s="14">
        <v>10.0</v>
      </c>
      <c r="N654" s="14" t="s">
        <v>70</v>
      </c>
      <c r="O654" s="14">
        <v>0.0</v>
      </c>
      <c r="P654" s="14" t="s">
        <v>89</v>
      </c>
      <c r="R654" t="s">
        <v>89</v>
      </c>
      <c r="S654" t="s">
        <v>3362</v>
      </c>
      <c r="T654" s="14">
        <v>1.0</v>
      </c>
      <c r="U654" t="s">
        <v>224</v>
      </c>
      <c r="V654" t="s">
        <v>111</v>
      </c>
      <c r="W654" t="s">
        <v>123</v>
      </c>
      <c r="X654" s="14">
        <v>2.0</v>
      </c>
      <c r="Y654" s="14" t="s">
        <v>3363</v>
      </c>
      <c r="Z654" s="14" t="s">
        <v>78</v>
      </c>
      <c r="AA654">
        <v>0.0</v>
      </c>
      <c r="AB654">
        <v>0.0</v>
      </c>
      <c r="AC654">
        <v>0.0</v>
      </c>
      <c r="AD654">
        <v>1.0</v>
      </c>
      <c r="AE654">
        <v>0.0</v>
      </c>
      <c r="AF654">
        <v>0.0</v>
      </c>
      <c r="AG654">
        <v>0.0</v>
      </c>
      <c r="AH654">
        <v>0.0</v>
      </c>
      <c r="AI654">
        <v>0.0</v>
      </c>
      <c r="AJ654">
        <v>0.0</v>
      </c>
      <c r="AK654" t="s">
        <v>116</v>
      </c>
      <c r="AL654">
        <v>6.0</v>
      </c>
      <c r="AM654">
        <v>6.0</v>
      </c>
      <c r="AN654" s="14">
        <v>15.0</v>
      </c>
      <c r="AO654" s="14" t="s">
        <v>3364</v>
      </c>
      <c r="AP654" t="s">
        <v>101</v>
      </c>
      <c r="AQ654" s="14">
        <v>4.0</v>
      </c>
      <c r="AR654" s="14" t="s">
        <v>3365</v>
      </c>
      <c r="AS654" s="14" t="s">
        <v>3366</v>
      </c>
      <c r="AT654" s="14" t="s">
        <v>3367</v>
      </c>
      <c r="AU654" s="14">
        <v>1.0</v>
      </c>
    </row>
    <row r="655">
      <c r="A655" s="14">
        <v>722.0</v>
      </c>
      <c r="B655">
        <v>1.0</v>
      </c>
      <c r="C655">
        <v>0.0</v>
      </c>
      <c r="D655">
        <v>0.0</v>
      </c>
      <c r="E655">
        <v>0.0</v>
      </c>
      <c r="F655">
        <v>1.0</v>
      </c>
      <c r="G655">
        <v>0.0</v>
      </c>
      <c r="H655" s="14">
        <v>32860.0</v>
      </c>
      <c r="I655" s="14">
        <v>28.0</v>
      </c>
      <c r="J655" s="14">
        <v>8.0</v>
      </c>
      <c r="K655" s="14">
        <v>120.0</v>
      </c>
      <c r="L655" s="14">
        <v>8.0</v>
      </c>
      <c r="M655" s="14">
        <v>1.0</v>
      </c>
      <c r="N655" s="14" t="s">
        <v>192</v>
      </c>
      <c r="O655" s="14">
        <v>0.0</v>
      </c>
      <c r="P655" s="14" t="s">
        <v>89</v>
      </c>
      <c r="R655" t="s">
        <v>89</v>
      </c>
      <c r="S655" t="s">
        <v>135</v>
      </c>
      <c r="T655" s="14">
        <v>0.0</v>
      </c>
      <c r="Z655" s="14" t="s">
        <v>78</v>
      </c>
      <c r="AA655">
        <v>0.0</v>
      </c>
      <c r="AB655">
        <v>1.0</v>
      </c>
      <c r="AC655">
        <v>0.0</v>
      </c>
      <c r="AD655">
        <v>0.0</v>
      </c>
      <c r="AE655">
        <v>0.0</v>
      </c>
      <c r="AF655">
        <v>0.0</v>
      </c>
      <c r="AG655">
        <v>0.0</v>
      </c>
      <c r="AH655">
        <v>0.0</v>
      </c>
      <c r="AI655">
        <v>0.0</v>
      </c>
      <c r="AJ655">
        <v>0.0</v>
      </c>
      <c r="AK655" t="s">
        <v>97</v>
      </c>
      <c r="AL655">
        <v>15.0</v>
      </c>
      <c r="AM655">
        <v>20.0</v>
      </c>
      <c r="AN655" s="14">
        <v>80.0</v>
      </c>
      <c r="AO655" s="14" t="s">
        <v>3368</v>
      </c>
      <c r="AP655" t="s">
        <v>84</v>
      </c>
      <c r="AQ655" s="14">
        <v>7.0</v>
      </c>
      <c r="AR655" s="14" t="s">
        <v>3369</v>
      </c>
      <c r="AS655" s="14" t="s">
        <v>1113</v>
      </c>
      <c r="AT655" s="14" t="s">
        <v>1113</v>
      </c>
      <c r="AU655" s="14">
        <v>0.0</v>
      </c>
    </row>
    <row r="656">
      <c r="A656" s="14">
        <v>723.0</v>
      </c>
      <c r="B656">
        <v>1.0</v>
      </c>
      <c r="C656">
        <v>0.0</v>
      </c>
      <c r="D656">
        <v>0.0</v>
      </c>
      <c r="E656">
        <v>0.0</v>
      </c>
      <c r="F656">
        <v>1.0</v>
      </c>
      <c r="G656">
        <v>0.0</v>
      </c>
      <c r="H656" s="14">
        <v>34227.0</v>
      </c>
      <c r="I656" s="14">
        <v>24.0</v>
      </c>
      <c r="J656" s="14">
        <v>8.0</v>
      </c>
      <c r="K656" s="14">
        <v>40.0</v>
      </c>
      <c r="L656" s="14">
        <v>10.0</v>
      </c>
      <c r="M656" s="14">
        <v>6.0</v>
      </c>
      <c r="N656" s="14" t="s">
        <v>106</v>
      </c>
      <c r="O656" s="14">
        <v>1.0</v>
      </c>
      <c r="T656" s="14">
        <v>1.0</v>
      </c>
      <c r="U656" t="s">
        <v>74</v>
      </c>
      <c r="V656" t="s">
        <v>75</v>
      </c>
      <c r="W656" t="s">
        <v>457</v>
      </c>
      <c r="X656" s="14">
        <v>2.0</v>
      </c>
      <c r="Y656" s="14" t="s">
        <v>3370</v>
      </c>
      <c r="Z656" s="14" t="s">
        <v>78</v>
      </c>
      <c r="AA656">
        <v>0.0</v>
      </c>
      <c r="AB656">
        <v>0.0</v>
      </c>
      <c r="AC656">
        <v>0.0</v>
      </c>
      <c r="AD656">
        <v>0.0</v>
      </c>
      <c r="AE656">
        <v>1.0</v>
      </c>
      <c r="AF656">
        <v>0.0</v>
      </c>
      <c r="AG656">
        <v>0.0</v>
      </c>
      <c r="AH656">
        <v>0.0</v>
      </c>
      <c r="AI656">
        <v>0.0</v>
      </c>
      <c r="AJ656">
        <v>0.0</v>
      </c>
      <c r="AK656" t="s">
        <v>79</v>
      </c>
      <c r="AL656">
        <v>3.0</v>
      </c>
      <c r="AM656">
        <v>3.0</v>
      </c>
      <c r="AN656" s="14">
        <v>4.0</v>
      </c>
      <c r="AO656" s="14" t="s">
        <v>3371</v>
      </c>
      <c r="AP656" t="s">
        <v>101</v>
      </c>
      <c r="AQ656" s="14">
        <v>10.0</v>
      </c>
      <c r="AR656" s="14" t="s">
        <v>3372</v>
      </c>
      <c r="AS656" s="14" t="s">
        <v>3373</v>
      </c>
      <c r="AU656" s="14">
        <v>1.0</v>
      </c>
    </row>
    <row r="657" hidden="1">
      <c r="A657" s="14">
        <v>724.0</v>
      </c>
      <c r="B657">
        <v>1.0</v>
      </c>
      <c r="C657">
        <v>0.0</v>
      </c>
      <c r="D657">
        <v>0.0</v>
      </c>
      <c r="E657">
        <v>0.0</v>
      </c>
      <c r="F657">
        <v>0.0</v>
      </c>
      <c r="G657">
        <v>0.0</v>
      </c>
      <c r="I657" s="14"/>
      <c r="J657" s="14">
        <v>7.0</v>
      </c>
      <c r="K657" s="14">
        <v>10.0</v>
      </c>
      <c r="L657" s="14">
        <v>8.0</v>
      </c>
      <c r="M657" s="14">
        <v>8.0</v>
      </c>
      <c r="N657" s="14" t="s">
        <v>87</v>
      </c>
      <c r="O657" s="14">
        <v>1.0</v>
      </c>
      <c r="T657" s="14">
        <v>1.0</v>
      </c>
      <c r="U657" t="s">
        <v>206</v>
      </c>
      <c r="V657" t="s">
        <v>111</v>
      </c>
      <c r="W657" t="s">
        <v>123</v>
      </c>
      <c r="X657" s="14">
        <v>1.0</v>
      </c>
      <c r="Y657" s="14" t="s">
        <v>3374</v>
      </c>
      <c r="Z657" s="14" t="s">
        <v>78</v>
      </c>
      <c r="AA657">
        <v>0.0</v>
      </c>
      <c r="AB657">
        <v>0.0</v>
      </c>
      <c r="AC657">
        <v>0.0</v>
      </c>
      <c r="AD657">
        <v>1.0</v>
      </c>
      <c r="AE657">
        <v>0.0</v>
      </c>
      <c r="AF657">
        <v>1.0</v>
      </c>
      <c r="AG657">
        <v>0.0</v>
      </c>
      <c r="AH657">
        <v>0.0</v>
      </c>
      <c r="AI657">
        <v>0.0</v>
      </c>
      <c r="AJ657">
        <v>0.0</v>
      </c>
      <c r="AK657" t="s">
        <v>79</v>
      </c>
      <c r="AL657">
        <v>4.0</v>
      </c>
      <c r="AM657">
        <v>4.0</v>
      </c>
      <c r="AN657" s="14">
        <v>5.0</v>
      </c>
      <c r="AO657" s="14" t="s">
        <v>3375</v>
      </c>
      <c r="AP657" t="s">
        <v>101</v>
      </c>
      <c r="AQ657" s="14">
        <v>9.0</v>
      </c>
      <c r="AR657" s="14" t="s">
        <v>3376</v>
      </c>
      <c r="AS657" s="14" t="s">
        <v>188</v>
      </c>
      <c r="AT657" s="14" t="s">
        <v>3377</v>
      </c>
      <c r="AU657" s="14">
        <v>1.0</v>
      </c>
    </row>
    <row r="658">
      <c r="A658" s="14">
        <v>726.0</v>
      </c>
      <c r="B658">
        <v>1.0</v>
      </c>
      <c r="C658">
        <v>1.0</v>
      </c>
      <c r="D658">
        <v>0.0</v>
      </c>
      <c r="E658">
        <v>0.0</v>
      </c>
      <c r="F658">
        <v>0.0</v>
      </c>
      <c r="G658">
        <v>0.0</v>
      </c>
      <c r="H658" s="14">
        <v>30188.0</v>
      </c>
      <c r="I658" s="14">
        <v>36.0</v>
      </c>
      <c r="J658" s="14">
        <v>7.0</v>
      </c>
      <c r="K658" s="14">
        <v>30.0</v>
      </c>
      <c r="L658" s="14">
        <v>7.0</v>
      </c>
      <c r="M658" s="14">
        <v>1.0</v>
      </c>
      <c r="N658" s="14" t="s">
        <v>120</v>
      </c>
      <c r="O658" s="14">
        <v>0.0</v>
      </c>
      <c r="P658" s="14" t="s">
        <v>89</v>
      </c>
      <c r="R658" t="s">
        <v>89</v>
      </c>
      <c r="S658" t="s">
        <v>130</v>
      </c>
      <c r="T658" s="14">
        <v>1.0</v>
      </c>
      <c r="U658" t="s">
        <v>91</v>
      </c>
      <c r="V658" t="s">
        <v>111</v>
      </c>
      <c r="W658" t="s">
        <v>76</v>
      </c>
      <c r="X658" s="14">
        <v>7.0</v>
      </c>
      <c r="Y658" s="14" t="s">
        <v>3380</v>
      </c>
      <c r="Z658" s="14" t="s">
        <v>114</v>
      </c>
      <c r="AA658">
        <v>0.0</v>
      </c>
      <c r="AB658">
        <v>0.0</v>
      </c>
      <c r="AC658">
        <v>0.0</v>
      </c>
      <c r="AD658">
        <v>0.0</v>
      </c>
      <c r="AE658">
        <v>0.0</v>
      </c>
      <c r="AF658">
        <v>1.0</v>
      </c>
      <c r="AG658">
        <v>0.0</v>
      </c>
      <c r="AH658">
        <v>0.0</v>
      </c>
      <c r="AI658">
        <v>0.0</v>
      </c>
      <c r="AJ658">
        <v>0.0</v>
      </c>
      <c r="AK658" t="s">
        <v>79</v>
      </c>
      <c r="AL658">
        <v>4.0</v>
      </c>
      <c r="AM658">
        <v>2.0</v>
      </c>
      <c r="AN658" s="14">
        <v>2.0</v>
      </c>
      <c r="AO658" s="14" t="s">
        <v>3381</v>
      </c>
      <c r="AP658" t="s">
        <v>101</v>
      </c>
      <c r="AQ658" s="14">
        <v>10.0</v>
      </c>
      <c r="AR658" s="14" t="s">
        <v>3382</v>
      </c>
      <c r="AS658" s="14" t="s">
        <v>3383</v>
      </c>
      <c r="AT658" s="14" t="s">
        <v>3384</v>
      </c>
      <c r="AU658" s="14">
        <v>1.0</v>
      </c>
    </row>
    <row r="659" hidden="1">
      <c r="A659" s="14">
        <v>727.0</v>
      </c>
      <c r="B659">
        <v>0.0</v>
      </c>
      <c r="C659">
        <v>0.0</v>
      </c>
      <c r="D659">
        <v>0.0</v>
      </c>
      <c r="E659">
        <v>0.0</v>
      </c>
      <c r="F659">
        <v>1.0</v>
      </c>
      <c r="G659">
        <v>0.0</v>
      </c>
      <c r="H659" s="14">
        <v>43069.0</v>
      </c>
      <c r="I659" s="14">
        <v>0.0</v>
      </c>
      <c r="J659" s="14">
        <v>6.0</v>
      </c>
      <c r="K659" s="14">
        <v>30.0</v>
      </c>
      <c r="L659" s="14">
        <v>10.0</v>
      </c>
      <c r="M659" s="14">
        <v>6.0</v>
      </c>
      <c r="N659" s="14" t="s">
        <v>192</v>
      </c>
      <c r="O659" s="14">
        <v>0.0</v>
      </c>
      <c r="P659" s="14" t="s">
        <v>129</v>
      </c>
      <c r="R659" t="s">
        <v>129</v>
      </c>
      <c r="S659" t="s">
        <v>135</v>
      </c>
      <c r="T659" s="14">
        <v>1.0</v>
      </c>
      <c r="U659" t="s">
        <v>315</v>
      </c>
      <c r="V659" t="s">
        <v>393</v>
      </c>
      <c r="W659" t="s">
        <v>123</v>
      </c>
      <c r="X659" s="14">
        <v>3.0</v>
      </c>
      <c r="Y659" s="14" t="s">
        <v>3385</v>
      </c>
      <c r="Z659" s="14" t="s">
        <v>96</v>
      </c>
      <c r="AA659">
        <v>0.0</v>
      </c>
      <c r="AB659">
        <v>0.0</v>
      </c>
      <c r="AC659">
        <v>0.0</v>
      </c>
      <c r="AD659">
        <v>0.0</v>
      </c>
      <c r="AE659">
        <v>1.0</v>
      </c>
      <c r="AF659">
        <v>0.0</v>
      </c>
      <c r="AG659">
        <v>0.0</v>
      </c>
      <c r="AH659">
        <v>0.0</v>
      </c>
      <c r="AI659">
        <v>0.0</v>
      </c>
      <c r="AJ659">
        <v>0.0</v>
      </c>
      <c r="AK659" t="s">
        <v>3386</v>
      </c>
      <c r="AL659">
        <v>3.0</v>
      </c>
      <c r="AM659">
        <v>4.0</v>
      </c>
      <c r="AN659" s="14">
        <v>6.0</v>
      </c>
      <c r="AO659" s="14" t="s">
        <v>3387</v>
      </c>
      <c r="AP659" t="s">
        <v>101</v>
      </c>
      <c r="AQ659" s="14">
        <v>0.0</v>
      </c>
      <c r="AR659" s="14" t="s">
        <v>3388</v>
      </c>
      <c r="AS659" s="14" t="s">
        <v>881</v>
      </c>
      <c r="AT659" s="14" t="s">
        <v>3389</v>
      </c>
      <c r="AU659" s="14">
        <v>0.0</v>
      </c>
    </row>
    <row r="660">
      <c r="A660" s="14">
        <v>728.0</v>
      </c>
      <c r="B660">
        <v>1.0</v>
      </c>
      <c r="C660">
        <v>1.0</v>
      </c>
      <c r="D660">
        <v>0.0</v>
      </c>
      <c r="E660">
        <v>0.0</v>
      </c>
      <c r="F660">
        <v>1.0</v>
      </c>
      <c r="G660">
        <v>0.0</v>
      </c>
      <c r="H660" s="14">
        <v>30087.0</v>
      </c>
      <c r="I660" s="14">
        <v>36.0</v>
      </c>
      <c r="J660" s="14">
        <v>8.0</v>
      </c>
      <c r="K660" s="14">
        <v>60.0</v>
      </c>
      <c r="L660" s="14">
        <v>6.0</v>
      </c>
      <c r="M660" s="14">
        <v>10.0</v>
      </c>
      <c r="N660" s="14" t="s">
        <v>192</v>
      </c>
      <c r="O660" s="14">
        <v>1.0</v>
      </c>
      <c r="T660" s="14">
        <v>1.0</v>
      </c>
      <c r="U660" t="s">
        <v>315</v>
      </c>
      <c r="V660" t="s">
        <v>393</v>
      </c>
      <c r="W660" t="s">
        <v>1010</v>
      </c>
      <c r="X660" s="14">
        <v>10.0</v>
      </c>
      <c r="Y660" s="14" t="s">
        <v>3390</v>
      </c>
      <c r="Z660" s="14" t="s">
        <v>78</v>
      </c>
      <c r="AA660">
        <v>0.0</v>
      </c>
      <c r="AB660">
        <v>0.0</v>
      </c>
      <c r="AC660">
        <v>0.0</v>
      </c>
      <c r="AD660">
        <v>0.0</v>
      </c>
      <c r="AE660">
        <v>1.0</v>
      </c>
      <c r="AF660">
        <v>0.0</v>
      </c>
      <c r="AG660">
        <v>0.0</v>
      </c>
      <c r="AH660">
        <v>0.0</v>
      </c>
      <c r="AI660">
        <v>0.0</v>
      </c>
      <c r="AJ660">
        <v>0.0</v>
      </c>
      <c r="AK660" t="s">
        <v>79</v>
      </c>
      <c r="AL660">
        <v>6.0</v>
      </c>
      <c r="AM660">
        <v>6.0</v>
      </c>
      <c r="AN660" s="14">
        <v>10.0</v>
      </c>
      <c r="AO660" s="14" t="s">
        <v>808</v>
      </c>
      <c r="AP660" t="s">
        <v>101</v>
      </c>
      <c r="AQ660" s="14">
        <v>8.0</v>
      </c>
      <c r="AR660" s="14" t="s">
        <v>3391</v>
      </c>
      <c r="AS660" s="14" t="s">
        <v>3392</v>
      </c>
      <c r="AU660" s="14">
        <v>0.0</v>
      </c>
    </row>
    <row r="661">
      <c r="A661" s="14">
        <v>729.0</v>
      </c>
      <c r="B661">
        <v>1.0</v>
      </c>
      <c r="C661">
        <v>0.0</v>
      </c>
      <c r="D661">
        <v>0.0</v>
      </c>
      <c r="E661">
        <v>0.0</v>
      </c>
      <c r="F661">
        <v>1.0</v>
      </c>
      <c r="G661">
        <v>0.0</v>
      </c>
      <c r="H661" s="14">
        <v>19245.0</v>
      </c>
      <c r="I661" s="14">
        <v>66.0</v>
      </c>
      <c r="J661" s="14">
        <v>6.0</v>
      </c>
      <c r="K661" s="14">
        <v>90.0</v>
      </c>
      <c r="L661" s="14">
        <v>9.0</v>
      </c>
      <c r="M661" s="14">
        <v>1.0</v>
      </c>
      <c r="N661" s="14" t="s">
        <v>327</v>
      </c>
      <c r="O661" s="14">
        <v>0.0</v>
      </c>
      <c r="Q661" s="14" t="s">
        <v>719</v>
      </c>
      <c r="R661" t="s">
        <v>719</v>
      </c>
      <c r="S661" t="s">
        <v>130</v>
      </c>
      <c r="T661" s="14">
        <v>1.0</v>
      </c>
      <c r="U661" t="s">
        <v>35</v>
      </c>
      <c r="V661" t="s">
        <v>111</v>
      </c>
      <c r="W661" t="s">
        <v>531</v>
      </c>
      <c r="X661" s="14">
        <v>15.0</v>
      </c>
      <c r="Y661" s="14" t="s">
        <v>3393</v>
      </c>
      <c r="Z661" s="14" t="s">
        <v>96</v>
      </c>
      <c r="AA661">
        <v>0.0</v>
      </c>
      <c r="AB661">
        <v>0.0</v>
      </c>
      <c r="AC661">
        <v>0.0</v>
      </c>
      <c r="AD661">
        <v>1.0</v>
      </c>
      <c r="AE661">
        <v>0.0</v>
      </c>
      <c r="AF661">
        <v>0.0</v>
      </c>
      <c r="AG661">
        <v>0.0</v>
      </c>
      <c r="AH661">
        <v>0.0</v>
      </c>
      <c r="AI661">
        <v>0.0</v>
      </c>
      <c r="AJ661">
        <v>0.0</v>
      </c>
      <c r="AK661" t="s">
        <v>97</v>
      </c>
      <c r="AL661">
        <v>10.0</v>
      </c>
      <c r="AM661">
        <v>5.0</v>
      </c>
      <c r="AN661" s="14">
        <v>20.0</v>
      </c>
      <c r="AO661" s="14" t="s">
        <v>3394</v>
      </c>
      <c r="AP661" t="s">
        <v>101</v>
      </c>
      <c r="AQ661" s="14">
        <v>7.0</v>
      </c>
      <c r="AR661" s="14" t="s">
        <v>3395</v>
      </c>
      <c r="AS661" s="14" t="s">
        <v>3396</v>
      </c>
      <c r="AT661" s="14" t="s">
        <v>3397</v>
      </c>
      <c r="AU661" s="14">
        <v>0.0</v>
      </c>
    </row>
    <row r="662">
      <c r="A662" s="14">
        <v>730.0</v>
      </c>
      <c r="B662">
        <v>0.0</v>
      </c>
      <c r="C662">
        <v>1.0</v>
      </c>
      <c r="D662">
        <v>0.0</v>
      </c>
      <c r="E662">
        <v>0.0</v>
      </c>
      <c r="F662">
        <v>0.0</v>
      </c>
      <c r="G662">
        <v>0.0</v>
      </c>
      <c r="H662" s="14">
        <v>34285.0</v>
      </c>
      <c r="I662" s="14">
        <v>24.0</v>
      </c>
      <c r="J662" s="14">
        <v>6.0</v>
      </c>
      <c r="K662" s="14">
        <v>50.0</v>
      </c>
      <c r="L662" s="14">
        <v>10.0</v>
      </c>
      <c r="M662" s="14">
        <v>1.0</v>
      </c>
      <c r="N662" s="14" t="s">
        <v>291</v>
      </c>
      <c r="O662" s="14">
        <v>1.0</v>
      </c>
      <c r="P662" s="14" t="s">
        <v>108</v>
      </c>
      <c r="R662" t="s">
        <v>108</v>
      </c>
      <c r="S662" t="s">
        <v>130</v>
      </c>
      <c r="T662" s="14">
        <v>1.0</v>
      </c>
      <c r="U662" t="s">
        <v>315</v>
      </c>
      <c r="V662" t="s">
        <v>111</v>
      </c>
      <c r="W662" t="s">
        <v>148</v>
      </c>
      <c r="X662" s="14">
        <v>2.0</v>
      </c>
      <c r="Y662" s="14" t="s">
        <v>979</v>
      </c>
      <c r="Z662" s="14" t="s">
        <v>78</v>
      </c>
      <c r="AA662">
        <v>0.0</v>
      </c>
      <c r="AB662">
        <v>0.0</v>
      </c>
      <c r="AC662">
        <v>1.0</v>
      </c>
      <c r="AD662">
        <v>0.0</v>
      </c>
      <c r="AE662">
        <v>0.0</v>
      </c>
      <c r="AF662">
        <v>0.0</v>
      </c>
      <c r="AG662">
        <v>0.0</v>
      </c>
      <c r="AH662">
        <v>0.0</v>
      </c>
      <c r="AI662">
        <v>0.0</v>
      </c>
      <c r="AJ662">
        <v>0.0</v>
      </c>
      <c r="AK662" t="s">
        <v>116</v>
      </c>
      <c r="AL662">
        <v>5.0</v>
      </c>
      <c r="AM662">
        <v>4.0</v>
      </c>
      <c r="AN662" s="14">
        <v>4.0</v>
      </c>
      <c r="AO662" s="14" t="s">
        <v>3398</v>
      </c>
      <c r="AP662" t="s">
        <v>101</v>
      </c>
      <c r="AQ662" s="14">
        <v>8.0</v>
      </c>
      <c r="AR662" s="14" t="s">
        <v>3399</v>
      </c>
    </row>
    <row r="663">
      <c r="A663" s="14">
        <v>731.0</v>
      </c>
      <c r="B663">
        <v>0.0</v>
      </c>
      <c r="C663">
        <v>0.0</v>
      </c>
      <c r="D663">
        <v>0.0</v>
      </c>
      <c r="E663">
        <v>0.0</v>
      </c>
      <c r="F663">
        <v>0.0</v>
      </c>
      <c r="G663">
        <v>1.0</v>
      </c>
      <c r="H663" s="14">
        <v>29290.0</v>
      </c>
      <c r="I663" s="14">
        <v>38.0</v>
      </c>
      <c r="J663" s="14">
        <v>7.0</v>
      </c>
      <c r="K663" s="14">
        <v>240.0</v>
      </c>
      <c r="L663" s="14">
        <v>12.0</v>
      </c>
      <c r="M663" s="14">
        <v>6.0</v>
      </c>
      <c r="N663" s="14" t="s">
        <v>437</v>
      </c>
      <c r="O663" s="14">
        <v>0.0</v>
      </c>
      <c r="P663" s="14" t="s">
        <v>129</v>
      </c>
      <c r="R663" t="s">
        <v>129</v>
      </c>
      <c r="S663" t="s">
        <v>3401</v>
      </c>
      <c r="T663" s="14">
        <v>1.0</v>
      </c>
      <c r="U663" t="s">
        <v>195</v>
      </c>
      <c r="V663" t="s">
        <v>207</v>
      </c>
      <c r="W663" t="s">
        <v>123</v>
      </c>
      <c r="X663" s="14">
        <v>16.0</v>
      </c>
      <c r="Y663" s="14" t="s">
        <v>3402</v>
      </c>
      <c r="Z663" s="14" t="s">
        <v>78</v>
      </c>
      <c r="AA663">
        <v>0.0</v>
      </c>
      <c r="AB663">
        <v>0.0</v>
      </c>
      <c r="AC663">
        <v>0.0</v>
      </c>
      <c r="AD663">
        <v>0.0</v>
      </c>
      <c r="AE663">
        <v>0.0</v>
      </c>
      <c r="AF663">
        <v>1.0</v>
      </c>
      <c r="AG663">
        <v>0.0</v>
      </c>
      <c r="AH663">
        <v>0.0</v>
      </c>
      <c r="AI663">
        <v>0.0</v>
      </c>
      <c r="AJ663">
        <v>0.0</v>
      </c>
      <c r="AK663" t="s">
        <v>97</v>
      </c>
      <c r="AL663">
        <v>4.0</v>
      </c>
      <c r="AM663">
        <v>4.0</v>
      </c>
      <c r="AN663" s="14">
        <v>6.0</v>
      </c>
      <c r="AO663" s="14" t="s">
        <v>3403</v>
      </c>
      <c r="AP663" t="s">
        <v>84</v>
      </c>
      <c r="AQ663" s="14">
        <v>9.0</v>
      </c>
      <c r="AR663" s="14" t="s">
        <v>3404</v>
      </c>
      <c r="AS663" s="14" t="s">
        <v>3405</v>
      </c>
      <c r="AT663" s="14" t="s">
        <v>3406</v>
      </c>
      <c r="AU663" s="14">
        <v>1.0</v>
      </c>
    </row>
    <row r="664">
      <c r="A664" s="14">
        <v>732.0</v>
      </c>
      <c r="B664">
        <v>0.0</v>
      </c>
      <c r="C664">
        <v>1.0</v>
      </c>
      <c r="D664">
        <v>0.0</v>
      </c>
      <c r="E664">
        <v>0.0</v>
      </c>
      <c r="F664">
        <v>1.0</v>
      </c>
      <c r="G664">
        <v>0.0</v>
      </c>
      <c r="H664" s="14">
        <v>29645.0</v>
      </c>
      <c r="I664" s="14">
        <v>37.0</v>
      </c>
      <c r="J664" s="14">
        <v>7.0</v>
      </c>
      <c r="K664" s="14">
        <v>60.0</v>
      </c>
      <c r="L664" s="14">
        <v>5.0</v>
      </c>
      <c r="M664" s="14">
        <v>9.0</v>
      </c>
      <c r="N664" s="14" t="s">
        <v>291</v>
      </c>
      <c r="O664" s="14">
        <v>1.0</v>
      </c>
      <c r="T664" s="14">
        <v>1.0</v>
      </c>
      <c r="U664" t="s">
        <v>315</v>
      </c>
      <c r="V664" t="s">
        <v>147</v>
      </c>
      <c r="W664" t="s">
        <v>2346</v>
      </c>
      <c r="X664" s="14">
        <v>10.0</v>
      </c>
      <c r="Y664" s="14" t="s">
        <v>3407</v>
      </c>
      <c r="Z664" s="14" t="s">
        <v>114</v>
      </c>
      <c r="AA664">
        <v>0.0</v>
      </c>
      <c r="AB664">
        <v>0.0</v>
      </c>
      <c r="AC664">
        <v>0.0</v>
      </c>
      <c r="AD664">
        <v>0.0</v>
      </c>
      <c r="AE664">
        <v>1.0</v>
      </c>
      <c r="AF664">
        <v>0.0</v>
      </c>
      <c r="AG664">
        <v>0.0</v>
      </c>
      <c r="AH664">
        <v>0.0</v>
      </c>
      <c r="AI664">
        <v>0.0</v>
      </c>
      <c r="AJ664">
        <v>0.0</v>
      </c>
      <c r="AK664" t="s">
        <v>237</v>
      </c>
      <c r="AL664">
        <v>15.0</v>
      </c>
      <c r="AM664">
        <v>10.0</v>
      </c>
      <c r="AN664" s="14">
        <v>20.0</v>
      </c>
      <c r="AO664" s="14" t="s">
        <v>3408</v>
      </c>
      <c r="AP664" t="s">
        <v>2590</v>
      </c>
      <c r="AQ664" s="14">
        <v>10.0</v>
      </c>
      <c r="AR664" s="14" t="s">
        <v>3409</v>
      </c>
      <c r="AS664" s="14" t="s">
        <v>3410</v>
      </c>
      <c r="AT664" s="14" t="s">
        <v>3411</v>
      </c>
      <c r="AU664" s="14">
        <v>1.0</v>
      </c>
    </row>
    <row r="665">
      <c r="A665" s="14">
        <v>733.0</v>
      </c>
      <c r="B665">
        <v>1.0</v>
      </c>
      <c r="C665">
        <v>0.0</v>
      </c>
      <c r="D665">
        <v>0.0</v>
      </c>
      <c r="E665">
        <v>0.0</v>
      </c>
      <c r="F665">
        <v>0.0</v>
      </c>
      <c r="G665">
        <v>0.0</v>
      </c>
      <c r="H665" s="14">
        <v>29049.0</v>
      </c>
      <c r="I665" s="14">
        <v>39.0</v>
      </c>
      <c r="J665" s="14">
        <v>6.0</v>
      </c>
      <c r="K665" s="14">
        <v>20.0</v>
      </c>
      <c r="L665" s="14">
        <v>13.0</v>
      </c>
      <c r="M665" s="14">
        <v>2.0</v>
      </c>
      <c r="N665" s="14" t="s">
        <v>106</v>
      </c>
      <c r="O665" s="14">
        <v>0.0</v>
      </c>
      <c r="P665" s="14" t="s">
        <v>129</v>
      </c>
      <c r="R665" t="s">
        <v>129</v>
      </c>
      <c r="S665" t="s">
        <v>135</v>
      </c>
      <c r="T665" s="14">
        <v>1.0</v>
      </c>
      <c r="U665" t="s">
        <v>315</v>
      </c>
      <c r="V665" t="s">
        <v>111</v>
      </c>
      <c r="W665" t="s">
        <v>123</v>
      </c>
      <c r="X665" s="14">
        <v>2.0</v>
      </c>
      <c r="Y665" s="14" t="s">
        <v>3412</v>
      </c>
      <c r="Z665" s="14" t="s">
        <v>114</v>
      </c>
      <c r="AA665">
        <v>0.0</v>
      </c>
      <c r="AB665">
        <v>0.0</v>
      </c>
      <c r="AC665">
        <v>1.0</v>
      </c>
      <c r="AD665">
        <v>0.0</v>
      </c>
      <c r="AE665">
        <v>0.0</v>
      </c>
      <c r="AF665">
        <v>0.0</v>
      </c>
      <c r="AG665">
        <v>0.0</v>
      </c>
      <c r="AH665">
        <v>0.0</v>
      </c>
      <c r="AI665">
        <v>0.0</v>
      </c>
      <c r="AJ665">
        <v>0.0</v>
      </c>
      <c r="AK665" t="s">
        <v>97</v>
      </c>
      <c r="AL665">
        <v>6.0</v>
      </c>
      <c r="AM665">
        <v>6.0</v>
      </c>
      <c r="AN665" s="14">
        <v>25.0</v>
      </c>
      <c r="AO665" s="14" t="s">
        <v>3413</v>
      </c>
      <c r="AP665" t="s">
        <v>101</v>
      </c>
      <c r="AQ665" s="14">
        <v>8.0</v>
      </c>
      <c r="AR665" s="14" t="s">
        <v>3414</v>
      </c>
      <c r="AU665" s="14">
        <v>1.0</v>
      </c>
    </row>
    <row r="666" hidden="1">
      <c r="A666" s="14">
        <v>734.0</v>
      </c>
      <c r="B666">
        <v>1.0</v>
      </c>
      <c r="C666">
        <v>0.0</v>
      </c>
      <c r="D666">
        <v>0.0</v>
      </c>
      <c r="E666">
        <v>0.0</v>
      </c>
      <c r="F666">
        <v>0.0</v>
      </c>
      <c r="G666">
        <v>0.0</v>
      </c>
      <c r="H666" s="14">
        <v>29668.0</v>
      </c>
      <c r="I666" s="14">
        <v>37.0</v>
      </c>
      <c r="J666" s="14">
        <v>65.0</v>
      </c>
      <c r="K666" s="14">
        <v>40.0</v>
      </c>
      <c r="L666" s="14">
        <v>12.0</v>
      </c>
      <c r="M666" s="14">
        <v>3.0</v>
      </c>
      <c r="N666" s="14" t="s">
        <v>128</v>
      </c>
      <c r="O666" s="14">
        <v>0.0</v>
      </c>
      <c r="P666" s="14" t="s">
        <v>89</v>
      </c>
      <c r="R666" t="s">
        <v>89</v>
      </c>
      <c r="S666" t="s">
        <v>72</v>
      </c>
      <c r="T666" s="14">
        <v>1.0</v>
      </c>
      <c r="U666" t="s">
        <v>515</v>
      </c>
      <c r="V666" t="s">
        <v>111</v>
      </c>
      <c r="W666" t="s">
        <v>605</v>
      </c>
      <c r="X666" s="14">
        <v>14.0</v>
      </c>
      <c r="Y666" s="14" t="s">
        <v>3415</v>
      </c>
      <c r="Z666" s="14" t="s">
        <v>96</v>
      </c>
      <c r="AA666">
        <v>0.0</v>
      </c>
      <c r="AB666">
        <v>0.0</v>
      </c>
      <c r="AC666">
        <v>1.0</v>
      </c>
      <c r="AD666">
        <v>0.0</v>
      </c>
      <c r="AE666">
        <v>0.0</v>
      </c>
      <c r="AF666">
        <v>0.0</v>
      </c>
      <c r="AG666">
        <v>0.0</v>
      </c>
      <c r="AH666">
        <v>0.0</v>
      </c>
      <c r="AI666">
        <v>0.0</v>
      </c>
      <c r="AJ666">
        <v>0.0</v>
      </c>
      <c r="AK666" t="s">
        <v>79</v>
      </c>
      <c r="AL666">
        <v>3.0</v>
      </c>
      <c r="AM666">
        <v>20.0</v>
      </c>
      <c r="AN666" s="14">
        <v>30.0</v>
      </c>
      <c r="AO666" s="14" t="s">
        <v>3416</v>
      </c>
      <c r="AP666" t="s">
        <v>101</v>
      </c>
      <c r="AQ666" s="14">
        <v>10.0</v>
      </c>
      <c r="AR666" s="14" t="s">
        <v>3417</v>
      </c>
      <c r="AS666" s="14" t="s">
        <v>3418</v>
      </c>
      <c r="AU666" s="14">
        <v>1.0</v>
      </c>
    </row>
    <row r="667">
      <c r="A667" s="14">
        <v>735.0</v>
      </c>
      <c r="B667">
        <v>1.0</v>
      </c>
      <c r="C667">
        <v>0.0</v>
      </c>
      <c r="D667">
        <v>0.0</v>
      </c>
      <c r="E667">
        <v>0.0</v>
      </c>
      <c r="F667">
        <v>0.0</v>
      </c>
      <c r="G667">
        <v>0.0</v>
      </c>
      <c r="H667" s="14">
        <v>28471.0</v>
      </c>
      <c r="I667" s="14">
        <v>40.0</v>
      </c>
      <c r="J667" s="14">
        <v>4.0</v>
      </c>
      <c r="K667" s="14">
        <v>0.0</v>
      </c>
      <c r="L667" s="14">
        <v>12.0</v>
      </c>
      <c r="M667" s="14">
        <v>600.0</v>
      </c>
      <c r="N667" s="14" t="s">
        <v>120</v>
      </c>
      <c r="O667" s="14">
        <v>1.0</v>
      </c>
      <c r="T667" s="14">
        <v>1.0</v>
      </c>
      <c r="U667" t="s">
        <v>2745</v>
      </c>
      <c r="V667" t="s">
        <v>3419</v>
      </c>
      <c r="W667" t="s">
        <v>2745</v>
      </c>
      <c r="X667" s="14">
        <v>27.0</v>
      </c>
      <c r="Y667" s="14" t="s">
        <v>2746</v>
      </c>
      <c r="Z667" s="14" t="s">
        <v>1229</v>
      </c>
      <c r="AA667">
        <v>0.0</v>
      </c>
      <c r="AB667">
        <v>0.0</v>
      </c>
      <c r="AC667">
        <v>0.0</v>
      </c>
      <c r="AD667">
        <v>0.0</v>
      </c>
      <c r="AE667">
        <v>1.0</v>
      </c>
      <c r="AF667">
        <v>1.0</v>
      </c>
      <c r="AG667">
        <v>0.0</v>
      </c>
      <c r="AH667">
        <v>0.0</v>
      </c>
      <c r="AI667">
        <v>0.0</v>
      </c>
      <c r="AJ667">
        <v>0.0</v>
      </c>
      <c r="AK667" t="s">
        <v>274</v>
      </c>
      <c r="AL667">
        <v>4.0</v>
      </c>
      <c r="AM667">
        <v>6.0</v>
      </c>
      <c r="AN667" s="14">
        <v>12.0</v>
      </c>
      <c r="AO667" s="14" t="s">
        <v>3420</v>
      </c>
      <c r="AP667" t="s">
        <v>3421</v>
      </c>
      <c r="AQ667" s="14">
        <v>10.0</v>
      </c>
      <c r="AR667" s="14" t="s">
        <v>3422</v>
      </c>
      <c r="AS667" s="14" t="s">
        <v>3423</v>
      </c>
      <c r="AT667" s="14" t="s">
        <v>3424</v>
      </c>
      <c r="AU667" s="14">
        <v>1.0</v>
      </c>
    </row>
    <row r="668" hidden="1">
      <c r="A668" s="14">
        <v>736.0</v>
      </c>
      <c r="B668">
        <v>1.0</v>
      </c>
      <c r="C668">
        <v>0.0</v>
      </c>
      <c r="D668">
        <v>0.0</v>
      </c>
      <c r="E668">
        <v>0.0</v>
      </c>
      <c r="F668">
        <v>0.0</v>
      </c>
      <c r="G668">
        <v>0.0</v>
      </c>
      <c r="H668" s="14">
        <v>42959.0</v>
      </c>
      <c r="I668" s="14">
        <v>1.0</v>
      </c>
      <c r="J668" s="14">
        <v>8.0</v>
      </c>
      <c r="K668" s="14">
        <v>30.0</v>
      </c>
      <c r="L668" s="14">
        <v>10.0</v>
      </c>
      <c r="M668" s="14">
        <v>2.0</v>
      </c>
      <c r="N668" s="14" t="s">
        <v>291</v>
      </c>
      <c r="O668" s="14">
        <v>1.0</v>
      </c>
      <c r="T668" s="14">
        <v>1.0</v>
      </c>
      <c r="U668" t="s">
        <v>315</v>
      </c>
      <c r="V668" t="s">
        <v>75</v>
      </c>
      <c r="W668" t="s">
        <v>123</v>
      </c>
      <c r="X668" s="14">
        <v>10.0</v>
      </c>
      <c r="Y668" s="14" t="s">
        <v>3425</v>
      </c>
      <c r="Z668" s="14" t="s">
        <v>78</v>
      </c>
      <c r="AA668">
        <v>0.0</v>
      </c>
      <c r="AB668">
        <v>0.0</v>
      </c>
      <c r="AC668">
        <v>0.0</v>
      </c>
      <c r="AD668">
        <v>0.0</v>
      </c>
      <c r="AE668">
        <v>0.0</v>
      </c>
      <c r="AF668">
        <v>1.0</v>
      </c>
      <c r="AG668">
        <v>0.0</v>
      </c>
      <c r="AH668">
        <v>0.0</v>
      </c>
      <c r="AI668">
        <v>0.0</v>
      </c>
      <c r="AJ668">
        <v>0.0</v>
      </c>
      <c r="AK668" t="s">
        <v>97</v>
      </c>
      <c r="AL668">
        <v>6.0</v>
      </c>
      <c r="AM668">
        <v>6.0</v>
      </c>
      <c r="AN668" s="14">
        <v>10.0</v>
      </c>
      <c r="AO668" s="14" t="s">
        <v>3426</v>
      </c>
      <c r="AP668" t="s">
        <v>101</v>
      </c>
      <c r="AQ668" s="14">
        <v>10.0</v>
      </c>
      <c r="AR668" s="14" t="s">
        <v>3427</v>
      </c>
      <c r="AT668" s="14" t="s">
        <v>3428</v>
      </c>
      <c r="AU668" s="14">
        <v>1.0</v>
      </c>
    </row>
    <row r="669">
      <c r="A669" s="14">
        <v>738.0</v>
      </c>
      <c r="B669">
        <v>1.0</v>
      </c>
      <c r="C669">
        <v>0.0</v>
      </c>
      <c r="D669">
        <v>0.0</v>
      </c>
      <c r="E669">
        <v>0.0</v>
      </c>
      <c r="F669">
        <v>0.0</v>
      </c>
      <c r="G669">
        <v>0.0</v>
      </c>
      <c r="H669" s="14">
        <v>34298.0</v>
      </c>
      <c r="I669" s="14">
        <v>24.0</v>
      </c>
      <c r="J669" s="14">
        <v>10.0</v>
      </c>
      <c r="K669" s="14">
        <v>300.0</v>
      </c>
      <c r="L669" s="14">
        <v>10.0</v>
      </c>
      <c r="M669" s="14">
        <v>10.0</v>
      </c>
      <c r="N669" s="14" t="s">
        <v>405</v>
      </c>
      <c r="O669" s="14">
        <v>1.0</v>
      </c>
      <c r="T669" s="14">
        <v>1.0</v>
      </c>
      <c r="U669" t="s">
        <v>121</v>
      </c>
      <c r="V669" t="s">
        <v>111</v>
      </c>
      <c r="W669" t="s">
        <v>123</v>
      </c>
      <c r="X669" s="14">
        <v>1.0</v>
      </c>
      <c r="Y669" s="14" t="s">
        <v>3433</v>
      </c>
      <c r="Z669" s="14" t="s">
        <v>78</v>
      </c>
      <c r="AA669">
        <v>0.0</v>
      </c>
      <c r="AB669">
        <v>0.0</v>
      </c>
      <c r="AC669">
        <v>0.0</v>
      </c>
      <c r="AD669">
        <v>0.0</v>
      </c>
      <c r="AE669">
        <v>0.0</v>
      </c>
      <c r="AF669">
        <v>1.0</v>
      </c>
      <c r="AG669">
        <v>0.0</v>
      </c>
      <c r="AH669">
        <v>0.0</v>
      </c>
      <c r="AI669">
        <v>0.0</v>
      </c>
      <c r="AJ669">
        <v>0.0</v>
      </c>
      <c r="AK669" t="s">
        <v>116</v>
      </c>
      <c r="AL669">
        <v>5.0</v>
      </c>
      <c r="AM669">
        <v>5.0</v>
      </c>
      <c r="AN669" s="14">
        <v>100.0</v>
      </c>
      <c r="AO669" s="14" t="s">
        <v>3434</v>
      </c>
      <c r="AP669" t="s">
        <v>84</v>
      </c>
      <c r="AQ669" s="14">
        <v>10.0</v>
      </c>
      <c r="AR669" s="14" t="s">
        <v>3435</v>
      </c>
      <c r="AS669" s="14" t="s">
        <v>3436</v>
      </c>
      <c r="AT669" s="14" t="s">
        <v>41</v>
      </c>
      <c r="AU669" s="14">
        <v>1.0</v>
      </c>
    </row>
    <row r="670" hidden="1">
      <c r="A670" s="14">
        <v>739.0</v>
      </c>
      <c r="B670">
        <v>0.0</v>
      </c>
      <c r="C670">
        <v>1.0</v>
      </c>
      <c r="D670">
        <v>0.0</v>
      </c>
      <c r="E670">
        <v>0.0</v>
      </c>
      <c r="F670">
        <v>0.0</v>
      </c>
      <c r="G670">
        <v>0.0</v>
      </c>
      <c r="I670" s="14"/>
      <c r="J670" s="14">
        <v>7.0</v>
      </c>
      <c r="K670" s="14">
        <v>15.0</v>
      </c>
      <c r="L670" s="14">
        <v>5.0</v>
      </c>
      <c r="M670" s="14">
        <v>5.0</v>
      </c>
      <c r="N670" s="14" t="s">
        <v>192</v>
      </c>
      <c r="O670" s="14">
        <v>1.0</v>
      </c>
      <c r="T670" s="14">
        <v>1.0</v>
      </c>
      <c r="U670" t="s">
        <v>206</v>
      </c>
      <c r="V670" t="s">
        <v>75</v>
      </c>
      <c r="W670" t="s">
        <v>123</v>
      </c>
      <c r="X670" s="14">
        <v>20.0</v>
      </c>
      <c r="Y670" s="14" t="s">
        <v>3437</v>
      </c>
      <c r="Z670" s="14" t="s">
        <v>96</v>
      </c>
      <c r="AA670">
        <v>0.0</v>
      </c>
      <c r="AB670">
        <v>0.0</v>
      </c>
      <c r="AC670">
        <v>0.0</v>
      </c>
      <c r="AD670">
        <v>0.0</v>
      </c>
      <c r="AE670">
        <v>1.0</v>
      </c>
      <c r="AF670">
        <v>1.0</v>
      </c>
      <c r="AG670">
        <v>0.0</v>
      </c>
      <c r="AH670">
        <v>0.0</v>
      </c>
      <c r="AI670">
        <v>0.0</v>
      </c>
      <c r="AJ670">
        <v>0.0</v>
      </c>
      <c r="AK670" t="s">
        <v>97</v>
      </c>
      <c r="AL670">
        <v>3.0</v>
      </c>
      <c r="AM670">
        <v>3.0</v>
      </c>
      <c r="AN670" s="14">
        <v>2.0</v>
      </c>
      <c r="AO670" s="14" t="s">
        <v>3438</v>
      </c>
      <c r="AP670" t="s">
        <v>101</v>
      </c>
      <c r="AQ670" s="14">
        <v>8.0</v>
      </c>
      <c r="AR670" s="14" t="s">
        <v>3439</v>
      </c>
      <c r="AS670" s="14" t="s">
        <v>3440</v>
      </c>
      <c r="AT670" s="14" t="s">
        <v>3441</v>
      </c>
      <c r="AU670" s="14">
        <v>0.0</v>
      </c>
    </row>
    <row r="671">
      <c r="A671" s="14">
        <v>740.0</v>
      </c>
      <c r="B671">
        <v>0.0</v>
      </c>
      <c r="C671">
        <v>0.0</v>
      </c>
      <c r="D671">
        <v>1.0</v>
      </c>
      <c r="E671">
        <v>0.0</v>
      </c>
      <c r="F671">
        <v>1.0</v>
      </c>
      <c r="G671">
        <v>0.0</v>
      </c>
      <c r="H671" s="14">
        <v>32907.0</v>
      </c>
      <c r="I671" s="14">
        <v>28.0</v>
      </c>
      <c r="J671" s="14">
        <v>6.0</v>
      </c>
      <c r="K671" s="14">
        <v>220.0</v>
      </c>
      <c r="L671" s="14">
        <v>10.0</v>
      </c>
      <c r="M671" s="14">
        <v>10.0</v>
      </c>
      <c r="N671" s="14" t="s">
        <v>70</v>
      </c>
      <c r="O671" s="14">
        <v>0.0</v>
      </c>
      <c r="P671" s="14" t="s">
        <v>71</v>
      </c>
      <c r="R671" t="s">
        <v>71</v>
      </c>
      <c r="S671" t="s">
        <v>72</v>
      </c>
      <c r="T671" s="14">
        <v>0.0</v>
      </c>
      <c r="Z671" s="14" t="s">
        <v>78</v>
      </c>
      <c r="AA671">
        <v>0.0</v>
      </c>
      <c r="AB671">
        <v>0.0</v>
      </c>
      <c r="AC671">
        <v>0.0</v>
      </c>
      <c r="AD671">
        <v>0.0</v>
      </c>
      <c r="AE671">
        <v>0.0</v>
      </c>
      <c r="AF671">
        <v>1.0</v>
      </c>
      <c r="AG671">
        <v>0.0</v>
      </c>
      <c r="AH671">
        <v>0.0</v>
      </c>
      <c r="AI671">
        <v>0.0</v>
      </c>
      <c r="AJ671">
        <v>0.0</v>
      </c>
      <c r="AK671" t="s">
        <v>79</v>
      </c>
      <c r="AL671">
        <v>4.0</v>
      </c>
      <c r="AM671">
        <v>3.0</v>
      </c>
      <c r="AN671" s="14">
        <v>12.0</v>
      </c>
      <c r="AO671" s="14" t="s">
        <v>3442</v>
      </c>
      <c r="AP671" t="s">
        <v>292</v>
      </c>
      <c r="AQ671" s="14">
        <v>10.0</v>
      </c>
      <c r="AR671" s="14" t="s">
        <v>3443</v>
      </c>
      <c r="AS671" s="14" t="s">
        <v>3444</v>
      </c>
      <c r="AU671" s="14">
        <v>0.0</v>
      </c>
    </row>
    <row r="672">
      <c r="A672" s="14">
        <v>741.0</v>
      </c>
      <c r="B672">
        <v>0.0</v>
      </c>
      <c r="C672">
        <v>0.0</v>
      </c>
      <c r="D672">
        <v>0.0</v>
      </c>
      <c r="E672">
        <v>0.0</v>
      </c>
      <c r="F672">
        <v>1.0</v>
      </c>
      <c r="G672">
        <v>0.0</v>
      </c>
      <c r="H672" s="14">
        <v>30528.0</v>
      </c>
      <c r="I672" s="14">
        <v>35.0</v>
      </c>
      <c r="J672" s="14">
        <v>6.0</v>
      </c>
      <c r="K672" s="14">
        <v>20.0</v>
      </c>
      <c r="L672" s="14">
        <v>9.0</v>
      </c>
      <c r="M672" s="14">
        <v>4.0</v>
      </c>
      <c r="N672" s="14" t="s">
        <v>87</v>
      </c>
      <c r="O672" s="14">
        <v>1.0</v>
      </c>
      <c r="T672" s="14">
        <v>1.0</v>
      </c>
      <c r="U672" t="s">
        <v>74</v>
      </c>
      <c r="V672" t="s">
        <v>75</v>
      </c>
      <c r="W672" t="s">
        <v>374</v>
      </c>
      <c r="X672" s="14">
        <v>10.0</v>
      </c>
      <c r="Y672" s="14" t="s">
        <v>3445</v>
      </c>
      <c r="Z672" s="14" t="s">
        <v>114</v>
      </c>
      <c r="AA672">
        <v>0.0</v>
      </c>
      <c r="AB672">
        <v>0.0</v>
      </c>
      <c r="AC672">
        <v>0.0</v>
      </c>
      <c r="AD672">
        <v>0.0</v>
      </c>
      <c r="AE672">
        <v>0.0</v>
      </c>
      <c r="AF672">
        <v>1.0</v>
      </c>
      <c r="AG672">
        <v>0.0</v>
      </c>
      <c r="AH672">
        <v>0.0</v>
      </c>
      <c r="AI672">
        <v>0.0</v>
      </c>
      <c r="AJ672">
        <v>0.0</v>
      </c>
      <c r="AK672" t="s">
        <v>79</v>
      </c>
      <c r="AL672">
        <v>4.0</v>
      </c>
      <c r="AM672">
        <v>2.0</v>
      </c>
      <c r="AN672" s="14">
        <v>20.0</v>
      </c>
      <c r="AO672" s="14" t="s">
        <v>3446</v>
      </c>
      <c r="AP672" t="s">
        <v>101</v>
      </c>
      <c r="AQ672" s="14">
        <v>8.0</v>
      </c>
      <c r="AR672" s="14" t="s">
        <v>3447</v>
      </c>
      <c r="AS672" s="14" t="s">
        <v>2549</v>
      </c>
      <c r="AT672" s="14" t="s">
        <v>3448</v>
      </c>
      <c r="AU672" s="14">
        <v>1.0</v>
      </c>
    </row>
    <row r="673">
      <c r="A673" s="14">
        <v>742.0</v>
      </c>
      <c r="B673">
        <v>0.0</v>
      </c>
      <c r="C673">
        <v>0.0</v>
      </c>
      <c r="D673">
        <v>0.0</v>
      </c>
      <c r="E673">
        <v>0.0</v>
      </c>
      <c r="F673">
        <v>1.0</v>
      </c>
      <c r="G673">
        <v>0.0</v>
      </c>
      <c r="H673" s="14">
        <v>29686.0</v>
      </c>
      <c r="I673" s="14">
        <v>37.0</v>
      </c>
      <c r="J673" s="14">
        <v>6.0</v>
      </c>
      <c r="K673" s="14">
        <v>80.0</v>
      </c>
      <c r="L673" s="14">
        <v>8.0</v>
      </c>
      <c r="M673" s="14">
        <v>10.0</v>
      </c>
      <c r="N673" s="14" t="s">
        <v>167</v>
      </c>
      <c r="O673" s="14">
        <v>0.0</v>
      </c>
      <c r="P673" s="14" t="s">
        <v>71</v>
      </c>
      <c r="R673" t="s">
        <v>71</v>
      </c>
      <c r="S673" t="s">
        <v>130</v>
      </c>
      <c r="T673" s="14">
        <v>1.0</v>
      </c>
      <c r="U673" t="s">
        <v>315</v>
      </c>
      <c r="V673" t="s">
        <v>111</v>
      </c>
      <c r="W673" t="s">
        <v>333</v>
      </c>
      <c r="X673" s="14">
        <v>5.0</v>
      </c>
      <c r="Y673" s="14" t="s">
        <v>3449</v>
      </c>
      <c r="Z673" s="14" t="s">
        <v>114</v>
      </c>
      <c r="AA673">
        <v>0.0</v>
      </c>
      <c r="AB673">
        <v>0.0</v>
      </c>
      <c r="AC673">
        <v>0.0</v>
      </c>
      <c r="AD673">
        <v>0.0</v>
      </c>
      <c r="AE673">
        <v>0.0</v>
      </c>
      <c r="AF673">
        <v>1.0</v>
      </c>
      <c r="AG673">
        <v>0.0</v>
      </c>
      <c r="AH673">
        <v>0.0</v>
      </c>
      <c r="AI673">
        <v>0.0</v>
      </c>
      <c r="AJ673">
        <v>0.0</v>
      </c>
      <c r="AK673" t="s">
        <v>79</v>
      </c>
      <c r="AL673">
        <v>6.0</v>
      </c>
      <c r="AM673">
        <v>1.0</v>
      </c>
      <c r="AN673" s="14">
        <v>8.0</v>
      </c>
      <c r="AO673" s="14" t="s">
        <v>3450</v>
      </c>
      <c r="AP673" t="s">
        <v>3451</v>
      </c>
      <c r="AQ673" s="14">
        <v>8.0</v>
      </c>
      <c r="AR673" s="14" t="s">
        <v>3452</v>
      </c>
      <c r="AS673" s="14" t="s">
        <v>3453</v>
      </c>
      <c r="AT673" s="14" t="s">
        <v>3454</v>
      </c>
      <c r="AU673" s="14">
        <v>1.0</v>
      </c>
    </row>
    <row r="674" hidden="1">
      <c r="A674" s="14">
        <v>743.0</v>
      </c>
      <c r="B674">
        <v>0.0</v>
      </c>
      <c r="C674">
        <v>1.0</v>
      </c>
      <c r="D674">
        <v>0.0</v>
      </c>
      <c r="E674">
        <v>0.0</v>
      </c>
      <c r="F674">
        <v>1.0</v>
      </c>
      <c r="G674">
        <v>0.0</v>
      </c>
      <c r="I674" s="14"/>
      <c r="J674" s="14">
        <v>8.0</v>
      </c>
      <c r="K674" s="14">
        <v>30.0</v>
      </c>
      <c r="L674" s="14">
        <v>6.0</v>
      </c>
      <c r="M674" s="14">
        <v>5.0</v>
      </c>
      <c r="N674" s="14" t="s">
        <v>192</v>
      </c>
      <c r="O674" s="14">
        <v>0.0</v>
      </c>
      <c r="P674" s="14" t="s">
        <v>193</v>
      </c>
      <c r="R674" t="s">
        <v>193</v>
      </c>
      <c r="S674" t="s">
        <v>90</v>
      </c>
      <c r="T674" s="14">
        <v>1.0</v>
      </c>
      <c r="U674" t="s">
        <v>631</v>
      </c>
      <c r="V674" t="s">
        <v>75</v>
      </c>
      <c r="W674" t="s">
        <v>1010</v>
      </c>
      <c r="X674" s="14">
        <v>9.0</v>
      </c>
      <c r="Z674" s="14" t="s">
        <v>114</v>
      </c>
      <c r="AA674">
        <v>0.0</v>
      </c>
      <c r="AB674">
        <v>0.0</v>
      </c>
      <c r="AC674">
        <v>1.0</v>
      </c>
      <c r="AD674">
        <v>0.0</v>
      </c>
      <c r="AE674">
        <v>0.0</v>
      </c>
      <c r="AF674">
        <v>0.0</v>
      </c>
      <c r="AG674">
        <v>0.0</v>
      </c>
      <c r="AH674">
        <v>0.0</v>
      </c>
      <c r="AI674">
        <v>0.0</v>
      </c>
      <c r="AJ674">
        <v>0.0</v>
      </c>
      <c r="AK674" t="s">
        <v>237</v>
      </c>
      <c r="AL674">
        <v>5.0</v>
      </c>
      <c r="AM674">
        <v>1.0</v>
      </c>
      <c r="AN674" s="14">
        <v>8.0</v>
      </c>
      <c r="AO674" s="14" t="s">
        <v>3455</v>
      </c>
      <c r="AP674" t="s">
        <v>3456</v>
      </c>
      <c r="AQ674" s="14">
        <v>8.0</v>
      </c>
      <c r="AR674" s="14" t="s">
        <v>3457</v>
      </c>
      <c r="AS674" s="14" t="s">
        <v>3458</v>
      </c>
      <c r="AU674" s="14">
        <v>0.0</v>
      </c>
    </row>
    <row r="675">
      <c r="A675" s="14">
        <v>744.0</v>
      </c>
      <c r="B675">
        <v>1.0</v>
      </c>
      <c r="C675">
        <v>0.0</v>
      </c>
      <c r="D675">
        <v>0.0</v>
      </c>
      <c r="E675">
        <v>0.0</v>
      </c>
      <c r="F675">
        <v>1.0</v>
      </c>
      <c r="G675">
        <v>0.0</v>
      </c>
      <c r="H675" s="14">
        <v>29339.0</v>
      </c>
      <c r="I675" s="14">
        <v>38.0</v>
      </c>
      <c r="J675" s="14">
        <v>8.0</v>
      </c>
      <c r="K675" s="14">
        <v>45.0</v>
      </c>
      <c r="L675" s="14">
        <v>5.0</v>
      </c>
      <c r="M675" s="14">
        <v>6.0</v>
      </c>
      <c r="N675" s="14" t="s">
        <v>291</v>
      </c>
      <c r="O675" s="14">
        <v>1.0</v>
      </c>
      <c r="T675" s="14">
        <v>1.0</v>
      </c>
      <c r="U675" t="s">
        <v>631</v>
      </c>
      <c r="V675" t="s">
        <v>147</v>
      </c>
      <c r="W675" t="s">
        <v>407</v>
      </c>
      <c r="X675" s="14">
        <v>10.0</v>
      </c>
      <c r="Z675" s="14" t="s">
        <v>114</v>
      </c>
      <c r="AA675">
        <v>0.0</v>
      </c>
      <c r="AB675">
        <v>0.0</v>
      </c>
      <c r="AC675">
        <v>1.0</v>
      </c>
      <c r="AD675">
        <v>0.0</v>
      </c>
      <c r="AE675">
        <v>0.0</v>
      </c>
      <c r="AF675">
        <v>0.0</v>
      </c>
      <c r="AG675">
        <v>0.0</v>
      </c>
      <c r="AH675">
        <v>0.0</v>
      </c>
      <c r="AI675">
        <v>0.0</v>
      </c>
      <c r="AJ675">
        <v>0.0</v>
      </c>
      <c r="AK675" t="s">
        <v>116</v>
      </c>
      <c r="AL675">
        <v>3.0</v>
      </c>
      <c r="AM675">
        <v>4.0</v>
      </c>
      <c r="AN675" s="14">
        <v>8.0</v>
      </c>
      <c r="AO675" s="14" t="s">
        <v>3459</v>
      </c>
      <c r="AP675" t="s">
        <v>101</v>
      </c>
      <c r="AQ675" s="14">
        <v>10.0</v>
      </c>
      <c r="AR675" s="14" t="s">
        <v>3460</v>
      </c>
      <c r="AS675" s="14" t="s">
        <v>3461</v>
      </c>
      <c r="AT675" s="14" t="s">
        <v>3462</v>
      </c>
      <c r="AU675" s="14">
        <v>1.0</v>
      </c>
    </row>
    <row r="676">
      <c r="A676" s="14">
        <v>745.0</v>
      </c>
      <c r="B676">
        <v>1.0</v>
      </c>
      <c r="C676">
        <v>0.0</v>
      </c>
      <c r="D676">
        <v>0.0</v>
      </c>
      <c r="E676">
        <v>0.0</v>
      </c>
      <c r="F676">
        <v>0.0</v>
      </c>
      <c r="G676">
        <v>0.0</v>
      </c>
      <c r="H676" s="14">
        <v>27612.0</v>
      </c>
      <c r="I676" s="14">
        <v>43.0</v>
      </c>
      <c r="J676" s="14">
        <v>7.0</v>
      </c>
      <c r="K676" s="14">
        <v>40.0</v>
      </c>
      <c r="L676" s="14">
        <v>6.0</v>
      </c>
      <c r="M676" s="14">
        <v>1.0</v>
      </c>
      <c r="N676" s="14" t="s">
        <v>106</v>
      </c>
      <c r="O676" s="14">
        <v>0.0</v>
      </c>
      <c r="P676" s="14" t="s">
        <v>172</v>
      </c>
      <c r="R676" t="s">
        <v>172</v>
      </c>
      <c r="S676" t="s">
        <v>130</v>
      </c>
      <c r="T676" s="14">
        <v>1.0</v>
      </c>
      <c r="U676" t="s">
        <v>91</v>
      </c>
      <c r="V676" t="s">
        <v>111</v>
      </c>
      <c r="W676" t="s">
        <v>76</v>
      </c>
      <c r="X676" s="14">
        <v>10.0</v>
      </c>
      <c r="Z676" s="14" t="s">
        <v>96</v>
      </c>
      <c r="AA676">
        <v>0.0</v>
      </c>
      <c r="AB676">
        <v>0.0</v>
      </c>
      <c r="AC676">
        <v>0.0</v>
      </c>
      <c r="AD676">
        <v>1.0</v>
      </c>
      <c r="AE676">
        <v>0.0</v>
      </c>
      <c r="AF676">
        <v>0.0</v>
      </c>
      <c r="AG676">
        <v>0.0</v>
      </c>
      <c r="AH676">
        <v>0.0</v>
      </c>
      <c r="AI676">
        <v>0.0</v>
      </c>
      <c r="AJ676">
        <v>0.0</v>
      </c>
      <c r="AK676" t="s">
        <v>97</v>
      </c>
      <c r="AL676">
        <v>3.0</v>
      </c>
      <c r="AM676">
        <v>5.0</v>
      </c>
      <c r="AN676" s="14">
        <v>36.0</v>
      </c>
      <c r="AO676" s="14" t="s">
        <v>3463</v>
      </c>
      <c r="AP676" t="s">
        <v>101</v>
      </c>
      <c r="AQ676" s="14">
        <v>9.0</v>
      </c>
      <c r="AR676" s="14" t="s">
        <v>3464</v>
      </c>
      <c r="AS676" s="14" t="s">
        <v>3465</v>
      </c>
    </row>
    <row r="677">
      <c r="A677" s="14">
        <v>747.0</v>
      </c>
      <c r="B677">
        <v>0.0</v>
      </c>
      <c r="C677">
        <v>1.0</v>
      </c>
      <c r="D677">
        <v>0.0</v>
      </c>
      <c r="E677">
        <v>0.0</v>
      </c>
      <c r="F677">
        <v>0.0</v>
      </c>
      <c r="G677">
        <v>0.0</v>
      </c>
      <c r="H677" s="14">
        <v>34109.0</v>
      </c>
      <c r="I677" s="14">
        <v>25.0</v>
      </c>
      <c r="J677" s="14">
        <v>7.0</v>
      </c>
      <c r="K677" s="14">
        <v>30.0</v>
      </c>
      <c r="L677" s="14">
        <v>12.0</v>
      </c>
      <c r="M677" s="14">
        <v>0.0</v>
      </c>
      <c r="N677" s="14" t="s">
        <v>167</v>
      </c>
      <c r="O677" s="14">
        <v>0.0</v>
      </c>
      <c r="P677" s="14" t="s">
        <v>129</v>
      </c>
      <c r="R677" t="s">
        <v>129</v>
      </c>
      <c r="S677" t="s">
        <v>130</v>
      </c>
      <c r="T677" s="14">
        <v>0.0</v>
      </c>
      <c r="Z677" s="14" t="s">
        <v>78</v>
      </c>
      <c r="AA677">
        <v>0.0</v>
      </c>
      <c r="AB677">
        <v>0.0</v>
      </c>
      <c r="AC677">
        <v>1.0</v>
      </c>
      <c r="AD677">
        <v>0.0</v>
      </c>
      <c r="AE677">
        <v>0.0</v>
      </c>
      <c r="AF677">
        <v>0.0</v>
      </c>
      <c r="AG677">
        <v>0.0</v>
      </c>
      <c r="AH677">
        <v>0.0</v>
      </c>
      <c r="AI677">
        <v>0.0</v>
      </c>
      <c r="AJ677">
        <v>0.0</v>
      </c>
      <c r="AK677" t="s">
        <v>237</v>
      </c>
      <c r="AL677">
        <v>5.0</v>
      </c>
      <c r="AM677">
        <v>5.0</v>
      </c>
      <c r="AN677" s="14">
        <v>16.0</v>
      </c>
      <c r="AO677" s="14" t="s">
        <v>3471</v>
      </c>
      <c r="AP677" t="s">
        <v>3472</v>
      </c>
      <c r="AQ677" s="14">
        <v>9.0</v>
      </c>
      <c r="AR677" s="14" t="s">
        <v>41</v>
      </c>
      <c r="AS677" s="14" t="s">
        <v>3473</v>
      </c>
      <c r="AT677" s="14" t="s">
        <v>3474</v>
      </c>
      <c r="AU677" s="14">
        <v>1.0</v>
      </c>
    </row>
    <row r="678">
      <c r="A678" s="14">
        <v>748.0</v>
      </c>
      <c r="B678">
        <v>0.0</v>
      </c>
      <c r="C678">
        <v>1.0</v>
      </c>
      <c r="D678">
        <v>1.0</v>
      </c>
      <c r="E678">
        <v>0.0</v>
      </c>
      <c r="F678">
        <v>0.0</v>
      </c>
      <c r="G678">
        <v>0.0</v>
      </c>
      <c r="H678" s="14">
        <v>34114.0</v>
      </c>
      <c r="I678" s="14">
        <v>25.0</v>
      </c>
      <c r="J678" s="14">
        <v>7.0</v>
      </c>
      <c r="K678" s="14">
        <v>40.0</v>
      </c>
      <c r="L678" s="14">
        <v>10.0</v>
      </c>
      <c r="M678" s="14">
        <v>4.0</v>
      </c>
      <c r="N678" s="14" t="s">
        <v>70</v>
      </c>
      <c r="O678" s="14">
        <v>1.0</v>
      </c>
      <c r="T678" s="14">
        <v>1.0</v>
      </c>
      <c r="U678" t="s">
        <v>524</v>
      </c>
      <c r="V678" t="s">
        <v>75</v>
      </c>
      <c r="W678" t="s">
        <v>123</v>
      </c>
      <c r="X678" s="14">
        <v>1.0</v>
      </c>
      <c r="Y678" s="14" t="s">
        <v>3475</v>
      </c>
      <c r="Z678" s="14" t="s">
        <v>78</v>
      </c>
      <c r="AA678">
        <v>0.0</v>
      </c>
      <c r="AB678">
        <v>0.0</v>
      </c>
      <c r="AC678">
        <v>1.0</v>
      </c>
      <c r="AD678">
        <v>0.0</v>
      </c>
      <c r="AE678">
        <v>0.0</v>
      </c>
      <c r="AF678">
        <v>0.0</v>
      </c>
      <c r="AG678">
        <v>0.0</v>
      </c>
      <c r="AH678">
        <v>0.0</v>
      </c>
      <c r="AI678">
        <v>0.0</v>
      </c>
      <c r="AJ678">
        <v>0.0</v>
      </c>
      <c r="AK678" t="s">
        <v>97</v>
      </c>
      <c r="AL678">
        <v>6.0</v>
      </c>
      <c r="AM678">
        <v>10.0</v>
      </c>
      <c r="AN678" s="14">
        <v>30.0</v>
      </c>
      <c r="AO678" s="14" t="s">
        <v>3476</v>
      </c>
      <c r="AP678" t="s">
        <v>101</v>
      </c>
      <c r="AQ678" s="14">
        <v>8.0</v>
      </c>
      <c r="AR678" s="14" t="s">
        <v>3477</v>
      </c>
      <c r="AS678" s="14" t="s">
        <v>3478</v>
      </c>
      <c r="AT678" s="14" t="s">
        <v>3479</v>
      </c>
      <c r="AU678" s="14">
        <v>0.0</v>
      </c>
    </row>
    <row r="679">
      <c r="A679" s="14">
        <v>749.0</v>
      </c>
      <c r="B679">
        <v>0.0</v>
      </c>
      <c r="C679">
        <v>0.0</v>
      </c>
      <c r="D679">
        <v>0.0</v>
      </c>
      <c r="E679">
        <v>0.0</v>
      </c>
      <c r="F679">
        <v>1.0</v>
      </c>
      <c r="G679">
        <v>0.0</v>
      </c>
      <c r="H679" s="14">
        <v>26782.0</v>
      </c>
      <c r="I679" s="14">
        <v>45.0</v>
      </c>
      <c r="J679" s="14">
        <v>7.0</v>
      </c>
      <c r="K679" s="14">
        <v>60.0</v>
      </c>
      <c r="L679" s="14">
        <v>8.0</v>
      </c>
      <c r="M679" s="14">
        <v>35.0</v>
      </c>
      <c r="N679" s="14" t="s">
        <v>128</v>
      </c>
      <c r="O679" s="14">
        <v>0.0</v>
      </c>
      <c r="P679" s="14" t="s">
        <v>193</v>
      </c>
      <c r="R679" t="s">
        <v>193</v>
      </c>
      <c r="S679" t="s">
        <v>130</v>
      </c>
      <c r="T679" s="14">
        <v>1.0</v>
      </c>
      <c r="U679" t="s">
        <v>315</v>
      </c>
      <c r="V679" t="s">
        <v>111</v>
      </c>
      <c r="W679" t="s">
        <v>228</v>
      </c>
      <c r="X679" s="14">
        <v>20.0</v>
      </c>
      <c r="Y679" s="14" t="s">
        <v>3480</v>
      </c>
      <c r="Z679" s="14" t="s">
        <v>78</v>
      </c>
      <c r="AA679">
        <v>0.0</v>
      </c>
      <c r="AB679">
        <v>0.0</v>
      </c>
      <c r="AC679">
        <v>0.0</v>
      </c>
      <c r="AD679">
        <v>0.0</v>
      </c>
      <c r="AE679">
        <v>0.0</v>
      </c>
      <c r="AF679">
        <v>1.0</v>
      </c>
      <c r="AG679">
        <v>0.0</v>
      </c>
      <c r="AH679">
        <v>0.0</v>
      </c>
      <c r="AI679">
        <v>0.0</v>
      </c>
      <c r="AJ679">
        <v>0.0</v>
      </c>
      <c r="AK679" t="s">
        <v>79</v>
      </c>
      <c r="AL679">
        <v>3.0</v>
      </c>
      <c r="AM679">
        <v>1.0</v>
      </c>
      <c r="AN679" s="14">
        <v>100.0</v>
      </c>
      <c r="AO679" s="14" t="s">
        <v>3481</v>
      </c>
      <c r="AP679" t="s">
        <v>101</v>
      </c>
      <c r="AQ679" s="14">
        <v>10.0</v>
      </c>
      <c r="AR679" s="14" t="s">
        <v>3482</v>
      </c>
      <c r="AS679" s="14" t="s">
        <v>3483</v>
      </c>
      <c r="AU679" s="14">
        <v>0.0</v>
      </c>
    </row>
    <row r="680">
      <c r="A680" s="14">
        <v>750.0</v>
      </c>
      <c r="B680">
        <v>0.0</v>
      </c>
      <c r="C680">
        <v>0.0</v>
      </c>
      <c r="D680">
        <v>0.0</v>
      </c>
      <c r="E680">
        <v>0.0</v>
      </c>
      <c r="F680">
        <v>1.0</v>
      </c>
      <c r="G680">
        <v>0.0</v>
      </c>
      <c r="H680" s="14">
        <v>31994.0</v>
      </c>
      <c r="I680" s="14">
        <v>31.0</v>
      </c>
      <c r="J680" s="14">
        <v>8.0</v>
      </c>
      <c r="K680" s="14">
        <v>45.0</v>
      </c>
      <c r="L680" s="14">
        <v>12.0</v>
      </c>
      <c r="M680" s="14">
        <v>12.0</v>
      </c>
      <c r="N680" s="14" t="s">
        <v>291</v>
      </c>
      <c r="O680" s="14">
        <v>0.0</v>
      </c>
      <c r="P680" s="14" t="s">
        <v>71</v>
      </c>
      <c r="R680" t="s">
        <v>71</v>
      </c>
      <c r="S680" t="s">
        <v>135</v>
      </c>
      <c r="T680" s="14">
        <v>1.0</v>
      </c>
      <c r="U680" t="s">
        <v>803</v>
      </c>
      <c r="V680" t="s">
        <v>111</v>
      </c>
      <c r="W680" t="s">
        <v>138</v>
      </c>
      <c r="X680" s="14">
        <v>5.0</v>
      </c>
      <c r="Y680" s="14" t="s">
        <v>3484</v>
      </c>
      <c r="Z680" s="14" t="s">
        <v>78</v>
      </c>
      <c r="AA680">
        <v>0.0</v>
      </c>
      <c r="AB680">
        <v>0.0</v>
      </c>
      <c r="AC680">
        <v>0.0</v>
      </c>
      <c r="AD680">
        <v>0.0</v>
      </c>
      <c r="AE680">
        <v>0.0</v>
      </c>
      <c r="AF680">
        <v>1.0</v>
      </c>
      <c r="AG680">
        <v>0.0</v>
      </c>
      <c r="AH680">
        <v>0.0</v>
      </c>
      <c r="AI680">
        <v>0.0</v>
      </c>
      <c r="AJ680">
        <v>0.0</v>
      </c>
      <c r="AK680" t="s">
        <v>97</v>
      </c>
      <c r="AL680">
        <v>2.0</v>
      </c>
      <c r="AM680">
        <v>4.0</v>
      </c>
      <c r="AN680" s="14">
        <v>6.0</v>
      </c>
      <c r="AO680" s="14" t="s">
        <v>3485</v>
      </c>
      <c r="AP680" t="s">
        <v>294</v>
      </c>
      <c r="AQ680" s="14">
        <v>8.0</v>
      </c>
      <c r="AR680" s="14" t="s">
        <v>3486</v>
      </c>
      <c r="AS680" s="14" t="s">
        <v>3487</v>
      </c>
      <c r="AT680" s="14" t="s">
        <v>3488</v>
      </c>
      <c r="AU680" s="14">
        <v>1.0</v>
      </c>
    </row>
    <row r="681">
      <c r="A681" s="14">
        <v>751.0</v>
      </c>
      <c r="B681">
        <v>0.0</v>
      </c>
      <c r="C681">
        <v>1.0</v>
      </c>
      <c r="D681">
        <v>0.0</v>
      </c>
      <c r="E681">
        <v>0.0</v>
      </c>
      <c r="F681">
        <v>0.0</v>
      </c>
      <c r="G681">
        <v>0.0</v>
      </c>
      <c r="H681" s="14">
        <v>33675.0</v>
      </c>
      <c r="I681" s="14">
        <v>26.0</v>
      </c>
      <c r="J681" s="14">
        <v>7.0</v>
      </c>
      <c r="K681" s="14">
        <v>100.0</v>
      </c>
      <c r="L681" s="14">
        <v>7.0</v>
      </c>
      <c r="M681" s="14">
        <v>10.0</v>
      </c>
      <c r="N681" s="14" t="s">
        <v>437</v>
      </c>
      <c r="O681" s="14">
        <v>1.0</v>
      </c>
      <c r="T681" s="14">
        <v>1.0</v>
      </c>
      <c r="U681" t="s">
        <v>224</v>
      </c>
      <c r="V681" t="s">
        <v>111</v>
      </c>
      <c r="W681" t="s">
        <v>123</v>
      </c>
      <c r="X681" s="14">
        <v>1.0</v>
      </c>
      <c r="Y681" s="14" t="s">
        <v>979</v>
      </c>
      <c r="Z681" s="14" t="s">
        <v>114</v>
      </c>
      <c r="AA681">
        <v>0.0</v>
      </c>
      <c r="AB681">
        <v>0.0</v>
      </c>
      <c r="AC681">
        <v>0.0</v>
      </c>
      <c r="AD681">
        <v>1.0</v>
      </c>
      <c r="AE681">
        <v>0.0</v>
      </c>
      <c r="AF681">
        <v>0.0</v>
      </c>
      <c r="AG681">
        <v>0.0</v>
      </c>
      <c r="AH681">
        <v>0.0</v>
      </c>
      <c r="AI681">
        <v>0.0</v>
      </c>
      <c r="AJ681">
        <v>0.0</v>
      </c>
      <c r="AK681" t="s">
        <v>116</v>
      </c>
      <c r="AL681">
        <v>10.0</v>
      </c>
      <c r="AM681">
        <v>5.0</v>
      </c>
      <c r="AN681" s="14">
        <v>200.0</v>
      </c>
      <c r="AO681" s="14" t="s">
        <v>3489</v>
      </c>
      <c r="AP681" t="s">
        <v>84</v>
      </c>
      <c r="AQ681" s="14">
        <v>9.0</v>
      </c>
      <c r="AR681" s="14" t="s">
        <v>3490</v>
      </c>
      <c r="AS681" s="14" t="s">
        <v>3491</v>
      </c>
      <c r="AU681" s="14">
        <v>1.0</v>
      </c>
    </row>
    <row r="682">
      <c r="A682" s="14">
        <v>752.0</v>
      </c>
      <c r="B682">
        <v>1.0</v>
      </c>
      <c r="C682">
        <v>0.0</v>
      </c>
      <c r="D682">
        <v>0.0</v>
      </c>
      <c r="E682">
        <v>0.0</v>
      </c>
      <c r="F682">
        <v>0.0</v>
      </c>
      <c r="G682">
        <v>0.0</v>
      </c>
      <c r="H682" s="14">
        <v>31258.0</v>
      </c>
      <c r="I682" s="14">
        <v>33.0</v>
      </c>
      <c r="J682" s="14">
        <v>6.0</v>
      </c>
      <c r="K682" s="14">
        <v>25.0</v>
      </c>
      <c r="L682" s="14">
        <v>14.0</v>
      </c>
      <c r="M682" s="14">
        <v>1.0</v>
      </c>
      <c r="N682" s="14" t="s">
        <v>106</v>
      </c>
      <c r="O682" s="14">
        <v>1.0</v>
      </c>
      <c r="T682" s="14">
        <v>1.0</v>
      </c>
      <c r="U682" t="s">
        <v>35</v>
      </c>
      <c r="V682" t="s">
        <v>111</v>
      </c>
      <c r="W682" t="s">
        <v>322</v>
      </c>
      <c r="X682" s="14">
        <v>1.0</v>
      </c>
      <c r="Y682" s="14" t="s">
        <v>3492</v>
      </c>
      <c r="Z682" s="14" t="s">
        <v>464</v>
      </c>
      <c r="AA682">
        <v>0.0</v>
      </c>
      <c r="AB682">
        <v>0.0</v>
      </c>
      <c r="AC682">
        <v>1.0</v>
      </c>
      <c r="AD682">
        <v>0.0</v>
      </c>
      <c r="AE682">
        <v>0.0</v>
      </c>
      <c r="AF682">
        <v>0.0</v>
      </c>
      <c r="AG682">
        <v>0.0</v>
      </c>
      <c r="AH682">
        <v>0.0</v>
      </c>
      <c r="AI682">
        <v>0.0</v>
      </c>
      <c r="AJ682">
        <v>0.0</v>
      </c>
      <c r="AK682" t="s">
        <v>116</v>
      </c>
      <c r="AL682">
        <v>6.0</v>
      </c>
      <c r="AM682">
        <v>5.0</v>
      </c>
      <c r="AN682" s="14">
        <v>40.0</v>
      </c>
      <c r="AO682" s="14" t="s">
        <v>3493</v>
      </c>
      <c r="AP682" t="s">
        <v>101</v>
      </c>
      <c r="AQ682" s="14">
        <v>8.0</v>
      </c>
      <c r="AR682" s="14" t="s">
        <v>3494</v>
      </c>
      <c r="AS682" s="14" t="s">
        <v>3495</v>
      </c>
      <c r="AT682" s="14" t="s">
        <v>3496</v>
      </c>
      <c r="AU682" s="14">
        <v>1.0</v>
      </c>
    </row>
  </sheetData>
  <autoFilter ref="$A$1:$AU$682">
    <filterColumn colId="8">
      <customFilters>
        <customFilter operator="greaterThan" val="5"/>
      </customFilters>
    </filterColumn>
    <filterColumn colId="9">
      <customFilters>
        <customFilter operator="lessThanOrEqual" val="24"/>
      </custom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2" max="4" width="21.71"/>
  </cols>
  <sheetData>
    <row r="1">
      <c r="A1" s="54" t="s">
        <v>3504</v>
      </c>
      <c r="B1" s="55" t="s">
        <v>3552</v>
      </c>
      <c r="C1" s="55" t="s">
        <v>3553</v>
      </c>
      <c r="D1" s="55" t="s">
        <v>3554</v>
      </c>
    </row>
    <row r="2">
      <c r="A2" s="56" t="s">
        <v>33</v>
      </c>
      <c r="B2" s="28">
        <f>IFERROR(__xludf.DUMMYFUNCTION("MEDIAN(FILTER(Study_hours_Filtered!AL:AL, Study_hours_Filtered!$AA:$AA = 1))"),"10")</f>
        <v>10</v>
      </c>
      <c r="C2" s="28">
        <f>IFERROR(__xludf.DUMMYFUNCTION("MEDIAN(FILTER(Study_hours_Filtered!AM:AM, Study_hours_Filtered!$AA:$AA = 1))"),"6")</f>
        <v>6</v>
      </c>
      <c r="D2" s="28">
        <f>IFERROR(__xludf.DUMMYFUNCTION("MEDIAN(FILTER(Study_hours_Filtered!AN:AN, Study_hours_Filtered!$AA:$AA = 1))"),"11")</f>
        <v>11</v>
      </c>
    </row>
    <row r="3">
      <c r="A3" s="56" t="s">
        <v>34</v>
      </c>
      <c r="B3" s="28">
        <f>IFERROR(__xludf.DUMMYFUNCTION("MEDIAN(FILTER(Study_hours_Filtered!AL:AL, Study_hours_Filtered!$AB:$AB = 1))"),"6")</f>
        <v>6</v>
      </c>
      <c r="C3" s="28">
        <f>IFERROR(__xludf.DUMMYFUNCTION("MEDIAN(FILTER(Study_hours_Filtered!AM:AM, Study_hours_Filtered!$AB:$AB = 1))"),"6")</f>
        <v>6</v>
      </c>
      <c r="D3" s="28">
        <f>IFERROR(__xludf.DUMMYFUNCTION("MEDIAN(FILTER(Study_hours_Filtered!AN:AN, Study_hours_Filtered!$AB:$AB = 1))"),"20")</f>
        <v>20</v>
      </c>
    </row>
    <row r="4">
      <c r="A4" s="56" t="s">
        <v>35</v>
      </c>
      <c r="B4" s="28">
        <f>IFERROR(__xludf.DUMMYFUNCTION("MEDIAN(FILTER(Study_hours_Filtered!AL:AL, Study_hours_Filtered!$AC:$AC = 1))"),"6")</f>
        <v>6</v>
      </c>
      <c r="C4" s="28">
        <f>IFERROR(__xludf.DUMMYFUNCTION("MEDIAN(FILTER(Study_hours_Filtered!AM:AM, Study_hours_Filtered!$AC:$AC = 1))"),"5")</f>
        <v>5</v>
      </c>
      <c r="D4" s="28">
        <f>IFERROR(__xludf.DUMMYFUNCTION("MEDIAN(FILTER(Study_hours_Filtered!AN:AN, Study_hours_Filtered!$AC:$AC = 1))"),"20")</f>
        <v>20</v>
      </c>
    </row>
    <row r="5">
      <c r="A5" s="56" t="s">
        <v>36</v>
      </c>
      <c r="B5" s="28">
        <f>IFERROR(__xludf.DUMMYFUNCTION("MEDIAN(FILTER(Study_hours_Filtered!AL:AL, Study_hours_Filtered!$AD:$AD = 1))"),"6")</f>
        <v>6</v>
      </c>
      <c r="C5" s="28">
        <f>IFERROR(__xludf.DUMMYFUNCTION("MEDIAN(FILTER(Study_hours_Filtered!AM:AM, Study_hours_Filtered!$AD:$AD = 1))"),"5")</f>
        <v>5</v>
      </c>
      <c r="D5" s="28">
        <f>IFERROR(__xludf.DUMMYFUNCTION("MEDIAN(FILTER(Study_hours_Filtered!AN:AN, Study_hours_Filtered!$AD:$AD = 1))"),"15")</f>
        <v>15</v>
      </c>
    </row>
    <row r="6">
      <c r="A6" s="56" t="s">
        <v>37</v>
      </c>
      <c r="B6" s="28">
        <f>IFERROR(__xludf.DUMMYFUNCTION("MEDIAN(FILTER(Study_hours_Filtered!AL:AL, Study_hours_Filtered!$AE:$AE = 1))"),"5")</f>
        <v>5</v>
      </c>
      <c r="C6" s="28">
        <f>IFERROR(__xludf.DUMMYFUNCTION("MEDIAN(FILTER(Study_hours_Filtered!AM:AM, Study_hours_Filtered!$AE:$AE = 1))"),"5")</f>
        <v>5</v>
      </c>
      <c r="D6" s="28">
        <f>IFERROR(__xludf.DUMMYFUNCTION("MEDIAN(FILTER(Study_hours_Filtered!AN:AN, Study_hours_Filtered!$AE:$AE = 1))"),"11")</f>
        <v>11</v>
      </c>
    </row>
    <row r="7">
      <c r="A7" s="56" t="s">
        <v>38</v>
      </c>
      <c r="B7" s="28">
        <f>IFERROR(__xludf.DUMMYFUNCTION("MEDIAN(FILTER(Study_hours_Filtered!AL:AL, Study_hours_Filtered!$AF:$AF = 1))"),"6")</f>
        <v>6</v>
      </c>
      <c r="C7" s="28">
        <f>IFERROR(__xludf.DUMMYFUNCTION("MEDIAN(FILTER(Study_hours_Filtered!AM:AM, Study_hours_Filtered!$AF:$AF = 1))"),"5")</f>
        <v>5</v>
      </c>
      <c r="D7" s="28">
        <f>IFERROR(__xludf.DUMMYFUNCTION("MEDIAN(FILTER(Study_hours_Filtered!AN:AN, Study_hours_Filtered!$AF:$AF = 1))"),"10")</f>
        <v>10</v>
      </c>
    </row>
    <row r="8">
      <c r="A8" s="56" t="s">
        <v>39</v>
      </c>
      <c r="B8" s="28">
        <f>IFERROR(__xludf.DUMMYFUNCTION("MEDIAN(FILTER(Study_hours_Filtered!AL:AL, Study_hours_Filtered!$AG:$AG = 1))"),"6")</f>
        <v>6</v>
      </c>
      <c r="C8" s="28">
        <f>IFERROR(__xludf.DUMMYFUNCTION("MEDIAN(FILTER(Study_hours_Filtered!AM:AM, Study_hours_Filtered!$AG:$AG = 1))"),"6")</f>
        <v>6</v>
      </c>
      <c r="D8" s="28">
        <f>IFERROR(__xludf.DUMMYFUNCTION("MEDIAN(FILTER(Study_hours_Filtered!AN:AN, Study_hours_Filtered!$AG:$AG = 1))"),"13.5")</f>
        <v>13.5</v>
      </c>
    </row>
    <row r="9">
      <c r="A9" s="56" t="s">
        <v>40</v>
      </c>
      <c r="B9" s="28">
        <f>IFERROR(__xludf.DUMMYFUNCTION("MEDIAN(FILTER(Study_hours_Filtered!AL:AL, Study_hours_Filtered!$AH:$AH = 1))"),"15")</f>
        <v>15</v>
      </c>
      <c r="C9" s="28">
        <f>IFERROR(__xludf.DUMMYFUNCTION("MEDIAN(FILTER(Study_hours_Filtered!AM:AM, Study_hours_Filtered!$AH:$AH = 1))"),"6")</f>
        <v>6</v>
      </c>
      <c r="D9" s="28">
        <f>IFERROR(__xludf.DUMMYFUNCTION("MEDIAN(FILTER(Study_hours_Filtered!AN:AN, Study_hours_Filtered!$AH:$AH = 1))"),"13.5")</f>
        <v>13.5</v>
      </c>
    </row>
    <row r="10">
      <c r="A10" s="60" t="s">
        <v>3551</v>
      </c>
      <c r="B10" s="61">
        <f>MEDIAN(Study_hours_Filtered!AL:AL)</f>
        <v>6</v>
      </c>
      <c r="C10" s="61">
        <f>MEDIAN(Study_hours_Filtered!AM:AM)</f>
        <v>5</v>
      </c>
      <c r="D10" s="61">
        <f>MEDIAN(Study_hours_Filtered!AN:AN)</f>
        <v>12</v>
      </c>
    </row>
    <row r="12">
      <c r="A12" s="54" t="s">
        <v>3505</v>
      </c>
      <c r="B12" s="55" t="s">
        <v>3552</v>
      </c>
      <c r="C12" s="55" t="s">
        <v>3553</v>
      </c>
      <c r="D12" s="55" t="s">
        <v>3554</v>
      </c>
    </row>
    <row r="13">
      <c r="A13" s="56" t="s">
        <v>33</v>
      </c>
      <c r="B13" s="28">
        <f>IFERROR(__xludf.DUMMYFUNCTION("AVERAGE(FILTER(Study_hours_Filtered!AL:AL, Study_hours_Filtered!$AA:$AA = 1))"),"13.13636364")</f>
        <v>13.13636364</v>
      </c>
      <c r="C13" s="28">
        <f>IFERROR(__xludf.DUMMYFUNCTION("AVERAGE(FILTER(Study_hours_Filtered!AM:AM, Study_hours_Filtered!$AA:$AA = 1))"),"9.772727273")</f>
        <v>9.772727273</v>
      </c>
      <c r="D13" s="28">
        <f>IFERROR(__xludf.DUMMYFUNCTION("AVERAGE(FILTER(Study_hours_Filtered!AN:AN, Study_hours_Filtered!$AA:$AA = 1))"),"26.86363636")</f>
        <v>26.86363636</v>
      </c>
    </row>
    <row r="14">
      <c r="A14" s="56" t="s">
        <v>34</v>
      </c>
      <c r="B14" s="28">
        <f>IFERROR(__xludf.DUMMYFUNCTION("AVERAGE(FILTER(Study_hours_Filtered!AL:AL, Study_hours_Filtered!$AB:$AB = 1))"),"10.47058824")</f>
        <v>10.47058824</v>
      </c>
      <c r="C14" s="28">
        <f>IFERROR(__xludf.DUMMYFUNCTION("AVERAGE(FILTER(Study_hours_Filtered!AM:AM, Study_hours_Filtered!$AB:$AB = 1))"),"9")</f>
        <v>9</v>
      </c>
      <c r="D14" s="28">
        <f>IFERROR(__xludf.DUMMYFUNCTION("AVERAGE(FILTER(Study_hours_Filtered!AN:AN, Study_hours_Filtered!$AB:$AB = 1))"),"43.05882353")</f>
        <v>43.05882353</v>
      </c>
    </row>
    <row r="15">
      <c r="A15" s="56" t="s">
        <v>35</v>
      </c>
      <c r="B15" s="28">
        <f>IFERROR(__xludf.DUMMYFUNCTION("AVERAGE(FILTER(Study_hours_Filtered!AL:AL, Study_hours_Filtered!$AC:$AC = 1))"),"8.675675676")</f>
        <v>8.675675676</v>
      </c>
      <c r="C15" s="28">
        <f>IFERROR(__xludf.DUMMYFUNCTION("AVERAGE(FILTER(Study_hours_Filtered!AM:AM, Study_hours_Filtered!$AC:$AC = 1))"),"6.792370495")</f>
        <v>6.792370495</v>
      </c>
      <c r="D15" s="28">
        <f>IFERROR(__xludf.DUMMYFUNCTION("AVERAGE(FILTER(Study_hours_Filtered!AN:AN, Study_hours_Filtered!$AC:$AC = 1))"),"43.23648649")</f>
        <v>43.23648649</v>
      </c>
    </row>
    <row r="16">
      <c r="A16" s="56" t="s">
        <v>36</v>
      </c>
      <c r="B16" s="28">
        <f>IFERROR(__xludf.DUMMYFUNCTION("AVERAGE(FILTER(Study_hours_Filtered!AL:AL, Study_hours_Filtered!$AD:$AD = 1))"),"8.160714286")</f>
        <v>8.160714286</v>
      </c>
      <c r="C16" s="28">
        <f>IFERROR(__xludf.DUMMYFUNCTION("AVERAGE(FILTER(Study_hours_Filtered!AM:AM, Study_hours_Filtered!$AD:$AD = 1))"),"6.344959077")</f>
        <v>6.344959077</v>
      </c>
      <c r="D16" s="28">
        <f>IFERROR(__xludf.DUMMYFUNCTION("AVERAGE(FILTER(Study_hours_Filtered!AN:AN, Study_hours_Filtered!$AD:$AD = 1))"),"38.91964286")</f>
        <v>38.91964286</v>
      </c>
    </row>
    <row r="17">
      <c r="A17" s="56" t="s">
        <v>37</v>
      </c>
      <c r="B17" s="28">
        <f>IFERROR(__xludf.DUMMYFUNCTION("AVERAGE(FILTER(Study_hours_Filtered!AL:AL, Study_hours_Filtered!$AE:$AE = 1))"),"6.471153846")</f>
        <v>6.471153846</v>
      </c>
      <c r="C17" s="28">
        <f>IFERROR(__xludf.DUMMYFUNCTION("AVERAGE(FILTER(Study_hours_Filtered!AM:AM, Study_hours_Filtered!$AE:$AE = 1))"),"5.509615385")</f>
        <v>5.509615385</v>
      </c>
      <c r="D17" s="28">
        <f>IFERROR(__xludf.DUMMYFUNCTION("AVERAGE(FILTER(Study_hours_Filtered!AN:AN, Study_hours_Filtered!$AE:$AE = 1))"),"23.64423077")</f>
        <v>23.64423077</v>
      </c>
    </row>
    <row r="18">
      <c r="A18" s="56" t="s">
        <v>38</v>
      </c>
      <c r="B18" s="28">
        <f>IFERROR(__xludf.DUMMYFUNCTION("AVERAGE(FILTER(Study_hours_Filtered!AL:AL, Study_hours_Filtered!$AF:$AF = 1))"),"6.863157895")</f>
        <v>6.863157895</v>
      </c>
      <c r="C18" s="28">
        <f>IFERROR(__xludf.DUMMYFUNCTION("AVERAGE(FILTER(Study_hours_Filtered!AM:AM, Study_hours_Filtered!$AF:$AF = 1))"),"6.042105263")</f>
        <v>6.042105263</v>
      </c>
      <c r="D18" s="28">
        <f>IFERROR(__xludf.DUMMYFUNCTION("AVERAGE(FILTER(Study_hours_Filtered!AN:AN, Study_hours_Filtered!$AF:$AF = 1))"),"20.68070175")</f>
        <v>20.68070175</v>
      </c>
    </row>
    <row r="19">
      <c r="A19" s="56" t="s">
        <v>39</v>
      </c>
      <c r="B19" s="28">
        <f>IFERROR(__xludf.DUMMYFUNCTION("AVERAGE(FILTER(Study_hours_Filtered!AL:AL, Study_hours_Filtered!$AG:$AG = 1))"),"8.928571429")</f>
        <v>8.928571429</v>
      </c>
      <c r="C19" s="28">
        <f>IFERROR(__xludf.DUMMYFUNCTION("AVERAGE(FILTER(Study_hours_Filtered!AM:AM, Study_hours_Filtered!$AG:$AG = 1))"),"7.714285714")</f>
        <v>7.714285714</v>
      </c>
      <c r="D19" s="28">
        <f>IFERROR(__xludf.DUMMYFUNCTION("AVERAGE(FILTER(Study_hours_Filtered!AN:AN, Study_hours_Filtered!$AG:$AG = 1))"),"21.57142857")</f>
        <v>21.57142857</v>
      </c>
    </row>
    <row r="20">
      <c r="A20" s="56" t="s">
        <v>40</v>
      </c>
      <c r="B20" s="28">
        <f>IFERROR(__xludf.DUMMYFUNCTION("AVERAGE(FILTER(Study_hours_Filtered!AL:AL, Study_hours_Filtered!$AH:$AH = 1))"),"13.625")</f>
        <v>13.625</v>
      </c>
      <c r="C20" s="28">
        <f>IFERROR(__xludf.DUMMYFUNCTION("AVERAGE(FILTER(Study_hours_Filtered!AM:AM, Study_hours_Filtered!$AH:$AH = 1))"),"8.375")</f>
        <v>8.375</v>
      </c>
      <c r="D20" s="28">
        <f>IFERROR(__xludf.DUMMYFUNCTION("AVERAGE(FILTER(Study_hours_Filtered!AN:AN, Study_hours_Filtered!$AH:$AH = 1))"),"21.875")</f>
        <v>21.875</v>
      </c>
    </row>
    <row r="21">
      <c r="A21" s="60" t="s">
        <v>3551</v>
      </c>
      <c r="B21" s="61">
        <f>AVERAGE(Study_hours_Filtered!AL:AL)</f>
        <v>7.331864905</v>
      </c>
      <c r="C21" s="61">
        <f>AVERAGE(Study_hours_Filtered!AM:AM)</f>
        <v>6.267651738</v>
      </c>
      <c r="D21" s="61">
        <f>AVERAGE(Study_hours_Filtered!AN:AN)</f>
        <v>32.969163</v>
      </c>
    </row>
    <row r="23">
      <c r="A23" s="54" t="s">
        <v>3555</v>
      </c>
      <c r="B23" s="55" t="s">
        <v>3552</v>
      </c>
      <c r="C23" s="55" t="s">
        <v>3553</v>
      </c>
      <c r="D23" s="55" t="s">
        <v>3554</v>
      </c>
    </row>
    <row r="24">
      <c r="A24" s="56" t="s">
        <v>33</v>
      </c>
      <c r="B24" s="28">
        <f>IFERROR(__xludf.DUMMYFUNCTION("STDEVPA(FILTER(Study_hours_Filtered!AL:AL, Study_hours_Filtered!$AA:$AA = 1))"),"10.10983074")</f>
        <v>10.10983074</v>
      </c>
      <c r="C24" s="28">
        <f>IFERROR(__xludf.DUMMYFUNCTION("STDEVPA(FILTER(Study_hours_Filtered!AM:AM, Study_hours_Filtered!$AA:$AA = 1))"),"12.61287877")</f>
        <v>12.61287877</v>
      </c>
      <c r="D24" s="28">
        <f>IFERROR(__xludf.DUMMYFUNCTION("STDEVPA(FILTER(Study_hours_Filtered!AN:AN, Study_hours_Filtered!$AA:$AA = 1))"),"36.43711327")</f>
        <v>36.43711327</v>
      </c>
    </row>
    <row r="25">
      <c r="A25" s="56" t="s">
        <v>34</v>
      </c>
      <c r="B25" s="28">
        <f>IFERROR(__xludf.DUMMYFUNCTION("STDEVPA(FILTER(Study_hours_Filtered!AL:AL, Study_hours_Filtered!$AB:$AB = 1))"),"6.971518925")</f>
        <v>6.971518925</v>
      </c>
      <c r="C25" s="28">
        <f>IFERROR(__xludf.DUMMYFUNCTION("STDEVPA(FILTER(Study_hours_Filtered!AM:AM, Study_hours_Filtered!$AB:$AB = 1))"),"6.087595874")</f>
        <v>6.087595874</v>
      </c>
      <c r="D25" s="28">
        <f>IFERROR(__xludf.DUMMYFUNCTION("STDEVPA(FILTER(Study_hours_Filtered!AN:AN, Study_hours_Filtered!$AB:$AB = 1))"),"49.57047341")</f>
        <v>49.57047341</v>
      </c>
    </row>
    <row r="26">
      <c r="A26" s="56" t="s">
        <v>35</v>
      </c>
      <c r="B26" s="28">
        <f>IFERROR(__xludf.DUMMYFUNCTION("STDEVPA(FILTER(Study_hours_Filtered!AL:AL, Study_hours_Filtered!$AC:$AC = 1))"),"7.353263861")</f>
        <v>7.353263861</v>
      </c>
      <c r="C26" s="28">
        <f>IFERROR(__xludf.DUMMYFUNCTION("STDEVPA(FILTER(Study_hours_Filtered!AM:AM, Study_hours_Filtered!$AC:$AC = 1))"),"6.273550981")</f>
        <v>6.273550981</v>
      </c>
      <c r="D26" s="28">
        <f>IFERROR(__xludf.DUMMYFUNCTION("STDEVPA(FILTER(Study_hours_Filtered!AN:AN, Study_hours_Filtered!$AC:$AC = 1))"),"87.31949424")</f>
        <v>87.31949424</v>
      </c>
    </row>
    <row r="27">
      <c r="A27" s="56" t="s">
        <v>36</v>
      </c>
      <c r="B27" s="28">
        <f>IFERROR(__xludf.DUMMYFUNCTION("STDEVPA(FILTER(Study_hours_Filtered!AL:AL, Study_hours_Filtered!$AD:$AD = 1))"),"7.955853159")</f>
        <v>7.955853159</v>
      </c>
      <c r="C27" s="28">
        <f>IFERROR(__xludf.DUMMYFUNCTION("STDEVPA(FILTER(Study_hours_Filtered!AM:AM, Study_hours_Filtered!$AD:$AD = 1))"),"4.763687083")</f>
        <v>4.763687083</v>
      </c>
      <c r="D27" s="28">
        <f>IFERROR(__xludf.DUMMYFUNCTION("STDEVPA(FILTER(Study_hours_Filtered!AN:AN, Study_hours_Filtered!$AD:$AD = 1))"),"94.76099054")</f>
        <v>94.76099054</v>
      </c>
    </row>
    <row r="28">
      <c r="A28" s="56" t="s">
        <v>37</v>
      </c>
      <c r="B28" s="28">
        <f>IFERROR(__xludf.DUMMYFUNCTION("STDEVPA(FILTER(Study_hours_Filtered!AL:AL, Study_hours_Filtered!$AE:$AE = 1))"),"4.92824811")</f>
        <v>4.92824811</v>
      </c>
      <c r="C28" s="28">
        <f>IFERROR(__xludf.DUMMYFUNCTION("STDEVPA(FILTER(Study_hours_Filtered!AM:AM, Study_hours_Filtered!$AE:$AE = 1))"),"3.069688008")</f>
        <v>3.069688008</v>
      </c>
      <c r="D28" s="28">
        <f>IFERROR(__xludf.DUMMYFUNCTION("STDEVPA(FILTER(Study_hours_Filtered!AN:AN, Study_hours_Filtered!$AE:$AE = 1))"),"50.4582688")</f>
        <v>50.4582688</v>
      </c>
    </row>
    <row r="29">
      <c r="A29" s="56" t="s">
        <v>38</v>
      </c>
      <c r="B29" s="28">
        <f>IFERROR(__xludf.DUMMYFUNCTION("STDEVPA(FILTER(Study_hours_Filtered!AL:AL, Study_hours_Filtered!$AF:$AF = 1))"),"6.693716131")</f>
        <v>6.693716131</v>
      </c>
      <c r="C29" s="28">
        <f>IFERROR(__xludf.DUMMYFUNCTION("STDEVPA(FILTER(Study_hours_Filtered!AM:AM, Study_hours_Filtered!$AF:$AF = 1))"),"5.598713742")</f>
        <v>5.598713742</v>
      </c>
      <c r="D29" s="28">
        <f>IFERROR(__xludf.DUMMYFUNCTION("STDEVPA(FILTER(Study_hours_Filtered!AN:AN, Study_hours_Filtered!$AF:$AF = 1))"),"38.40083807")</f>
        <v>38.40083807</v>
      </c>
    </row>
    <row r="30">
      <c r="A30" s="56" t="s">
        <v>39</v>
      </c>
      <c r="B30" s="28">
        <f>IFERROR(__xludf.DUMMYFUNCTION("STDEVPA(FILTER(Study_hours_Filtered!AL:AL, Study_hours_Filtered!$AG:$AG = 1))"),"7.045406667")</f>
        <v>7.045406667</v>
      </c>
      <c r="C30" s="28">
        <f>IFERROR(__xludf.DUMMYFUNCTION("STDEVPA(FILTER(Study_hours_Filtered!AM:AM, Study_hours_Filtered!$AG:$AG = 1))"),"5.534677322")</f>
        <v>5.534677322</v>
      </c>
      <c r="D30" s="28">
        <f>IFERROR(__xludf.DUMMYFUNCTION("STDEVPA(FILTER(Study_hours_Filtered!AN:AN, Study_hours_Filtered!$AG:$AG = 1))"),"23.60300915")</f>
        <v>23.60300915</v>
      </c>
    </row>
    <row r="31">
      <c r="A31" s="56" t="s">
        <v>40</v>
      </c>
      <c r="B31" s="28">
        <f>IFERROR(__xludf.DUMMYFUNCTION("STDEVPA(FILTER(Study_hours_Filtered!AL:AL, Study_hours_Filtered!$AH:$AH = 1))"),"7.631145065")</f>
        <v>7.631145065</v>
      </c>
      <c r="C31" s="28">
        <f>IFERROR(__xludf.DUMMYFUNCTION("STDEVPA(FILTER(Study_hours_Filtered!AM:AM, Study_hours_Filtered!$AH:$AH = 1))"),"5.360445411")</f>
        <v>5.360445411</v>
      </c>
      <c r="D31" s="28">
        <f>IFERROR(__xludf.DUMMYFUNCTION("STDEVPA(FILTER(Study_hours_Filtered!AN:AN, Study_hours_Filtered!$AH:$AH = 1))"),"26.39335854")</f>
        <v>26.39335854</v>
      </c>
    </row>
    <row r="32">
      <c r="A32" s="60" t="s">
        <v>3551</v>
      </c>
      <c r="B32" s="61">
        <f>STDEVPA(Study_hours_Filtered!AL:AL)</f>
        <v>6.319995262</v>
      </c>
      <c r="C32" s="61">
        <f>STDEVPA(Study_hours_Filtered!AM:AM)</f>
        <v>5.4005626</v>
      </c>
      <c r="D32" s="61">
        <f>STDEVPA(Study_hours_Filtered!AN:AN)</f>
        <v>75.31995997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2" t="s">
        <v>35</v>
      </c>
      <c r="B1" s="62" t="s">
        <v>36</v>
      </c>
      <c r="C1" s="62" t="s">
        <v>38</v>
      </c>
      <c r="D1" s="63" t="s">
        <v>3551</v>
      </c>
      <c r="F1" s="62"/>
      <c r="G1" s="64" t="s">
        <v>35</v>
      </c>
      <c r="H1" s="64" t="s">
        <v>3556</v>
      </c>
      <c r="I1" s="64" t="s">
        <v>3557</v>
      </c>
      <c r="J1" s="64" t="s">
        <v>3551</v>
      </c>
    </row>
    <row r="2">
      <c r="A2" s="65">
        <v>15.0</v>
      </c>
      <c r="B2" s="65">
        <v>7.0</v>
      </c>
      <c r="C2" s="65">
        <v>5.0</v>
      </c>
      <c r="D2" s="65">
        <v>15.0</v>
      </c>
      <c r="F2" s="64" t="s">
        <v>3558</v>
      </c>
      <c r="G2" s="65">
        <v>10.0</v>
      </c>
      <c r="H2" s="65">
        <v>7.75</v>
      </c>
      <c r="I2" s="65">
        <v>6.0</v>
      </c>
      <c r="J2" s="65">
        <v>7.0</v>
      </c>
    </row>
    <row r="3">
      <c r="A3" s="65">
        <v>7.0</v>
      </c>
      <c r="B3" s="65">
        <v>1.0</v>
      </c>
      <c r="C3" s="65">
        <v>90.0</v>
      </c>
      <c r="D3" s="65">
        <v>7.0</v>
      </c>
      <c r="F3" s="64" t="s">
        <v>3559</v>
      </c>
      <c r="G3" s="65">
        <v>20.0</v>
      </c>
      <c r="H3" s="65">
        <v>15.0</v>
      </c>
      <c r="I3" s="65">
        <v>10.0</v>
      </c>
      <c r="J3" s="65">
        <v>12.0</v>
      </c>
    </row>
    <row r="4">
      <c r="A4" s="65">
        <v>5.0</v>
      </c>
      <c r="B4" s="65">
        <v>16.0</v>
      </c>
      <c r="C4" s="65">
        <v>10.0</v>
      </c>
      <c r="D4" s="65">
        <v>1.0</v>
      </c>
      <c r="F4" s="64" t="s">
        <v>3560</v>
      </c>
      <c r="G4" s="65">
        <v>40.0</v>
      </c>
      <c r="H4" s="65">
        <v>25.0</v>
      </c>
      <c r="I4" s="65">
        <v>20.0</v>
      </c>
      <c r="J4" s="65">
        <v>25.0</v>
      </c>
    </row>
    <row r="5">
      <c r="A5" s="65">
        <v>80.0</v>
      </c>
      <c r="B5" s="65">
        <v>120.0</v>
      </c>
      <c r="C5" s="65">
        <v>12.0</v>
      </c>
      <c r="D5" s="65">
        <v>5.0</v>
      </c>
      <c r="F5" s="62"/>
      <c r="G5" s="62"/>
      <c r="H5" s="62"/>
      <c r="I5" s="62"/>
      <c r="J5" s="62"/>
    </row>
    <row r="6">
      <c r="A6" s="65">
        <v>16.0</v>
      </c>
      <c r="B6" s="65">
        <v>4.0</v>
      </c>
      <c r="C6" s="65">
        <v>10.0</v>
      </c>
      <c r="D6" s="65">
        <v>5.0</v>
      </c>
      <c r="F6" s="64" t="s">
        <v>3505</v>
      </c>
      <c r="G6" s="65">
        <v>43.24</v>
      </c>
      <c r="H6" s="65">
        <v>38.92</v>
      </c>
      <c r="I6" s="65">
        <v>20.68</v>
      </c>
      <c r="J6" s="65">
        <v>32.97</v>
      </c>
    </row>
    <row r="7">
      <c r="A7" s="65">
        <v>15.0</v>
      </c>
      <c r="B7" s="65">
        <v>500.0</v>
      </c>
      <c r="C7" s="65">
        <v>7.0</v>
      </c>
      <c r="D7" s="65">
        <v>80.0</v>
      </c>
    </row>
    <row r="8">
      <c r="A8" s="65">
        <v>20.0</v>
      </c>
      <c r="B8" s="65">
        <v>60.0</v>
      </c>
      <c r="C8" s="65">
        <v>2.0</v>
      </c>
      <c r="D8" s="65">
        <v>5.0</v>
      </c>
    </row>
    <row r="9">
      <c r="A9" s="65">
        <v>15.0</v>
      </c>
      <c r="B9" s="65">
        <v>15.0</v>
      </c>
      <c r="C9" s="65">
        <v>6.0</v>
      </c>
      <c r="D9" s="65">
        <v>8.0</v>
      </c>
    </row>
    <row r="10">
      <c r="A10" s="65">
        <v>4.0</v>
      </c>
      <c r="B10" s="65">
        <v>12.0</v>
      </c>
      <c r="C10" s="65">
        <v>8.0</v>
      </c>
      <c r="D10" s="65">
        <v>90.0</v>
      </c>
    </row>
    <row r="11">
      <c r="A11" s="65">
        <v>20.0</v>
      </c>
      <c r="B11" s="65">
        <v>6.0</v>
      </c>
      <c r="C11" s="65">
        <v>12.0</v>
      </c>
      <c r="D11" s="65">
        <v>10.0</v>
      </c>
    </row>
    <row r="12">
      <c r="A12" s="65">
        <v>20.0</v>
      </c>
      <c r="B12" s="65">
        <v>24.0</v>
      </c>
      <c r="C12" s="65">
        <v>4.0</v>
      </c>
      <c r="D12" s="65">
        <v>16.0</v>
      </c>
    </row>
    <row r="13">
      <c r="A13" s="65">
        <v>8.0</v>
      </c>
      <c r="B13" s="65">
        <v>4.0</v>
      </c>
      <c r="C13" s="65">
        <v>140.0</v>
      </c>
      <c r="D13" s="65">
        <v>120.0</v>
      </c>
    </row>
    <row r="14">
      <c r="A14" s="65">
        <v>48.0</v>
      </c>
      <c r="B14" s="65">
        <v>8.0</v>
      </c>
      <c r="C14" s="65">
        <v>15.0</v>
      </c>
      <c r="D14" s="65">
        <v>10.0</v>
      </c>
    </row>
    <row r="15">
      <c r="A15" s="65">
        <v>20.0</v>
      </c>
      <c r="B15" s="65">
        <v>80.0</v>
      </c>
      <c r="C15" s="65">
        <v>10.0</v>
      </c>
      <c r="D15" s="65">
        <v>12.0</v>
      </c>
    </row>
    <row r="16">
      <c r="A16" s="65">
        <v>10.0</v>
      </c>
      <c r="B16" s="65">
        <v>10.0</v>
      </c>
      <c r="C16" s="65">
        <v>10.0</v>
      </c>
      <c r="D16" s="65">
        <v>15.0</v>
      </c>
    </row>
    <row r="17">
      <c r="A17" s="65">
        <v>80.0</v>
      </c>
      <c r="B17" s="65">
        <v>4.0</v>
      </c>
      <c r="C17" s="65">
        <v>10.0</v>
      </c>
      <c r="D17" s="65">
        <v>20.0</v>
      </c>
    </row>
    <row r="18">
      <c r="A18" s="65">
        <v>12.0</v>
      </c>
      <c r="B18" s="65">
        <v>17.0</v>
      </c>
      <c r="C18" s="65">
        <v>24.0</v>
      </c>
      <c r="D18" s="65">
        <v>6.0</v>
      </c>
    </row>
    <row r="19">
      <c r="A19" s="65">
        <v>80.0</v>
      </c>
      <c r="B19" s="65">
        <v>3.0</v>
      </c>
      <c r="C19" s="65">
        <v>15.0</v>
      </c>
      <c r="D19" s="65">
        <v>4.0</v>
      </c>
    </row>
    <row r="20">
      <c r="A20" s="65">
        <v>35.0</v>
      </c>
      <c r="B20" s="65">
        <v>80.0</v>
      </c>
      <c r="C20" s="65">
        <v>20.0</v>
      </c>
      <c r="D20" s="65">
        <v>10.0</v>
      </c>
    </row>
    <row r="21">
      <c r="A21" s="65">
        <v>15.0</v>
      </c>
      <c r="B21" s="65">
        <v>4.0</v>
      </c>
      <c r="C21" s="65">
        <v>2.0</v>
      </c>
      <c r="D21" s="65">
        <v>7.0</v>
      </c>
    </row>
    <row r="22">
      <c r="A22" s="65">
        <v>12.0</v>
      </c>
      <c r="B22" s="65">
        <v>100.0</v>
      </c>
      <c r="C22" s="65">
        <v>2.0</v>
      </c>
      <c r="D22" s="65">
        <v>8.0</v>
      </c>
    </row>
    <row r="23">
      <c r="A23" s="65">
        <v>10.0</v>
      </c>
      <c r="B23" s="65">
        <v>240.0</v>
      </c>
      <c r="C23" s="65">
        <v>40.0</v>
      </c>
      <c r="D23" s="65">
        <v>500.0</v>
      </c>
    </row>
    <row r="24">
      <c r="A24" s="65">
        <v>50.0</v>
      </c>
      <c r="B24" s="65">
        <v>5.0</v>
      </c>
      <c r="C24" s="65">
        <v>10.0</v>
      </c>
      <c r="D24" s="65">
        <v>2.0</v>
      </c>
    </row>
    <row r="25">
      <c r="A25" s="65">
        <v>100.0</v>
      </c>
      <c r="B25" s="65">
        <v>30.0</v>
      </c>
      <c r="C25" s="65">
        <v>10.0</v>
      </c>
      <c r="D25" s="65">
        <v>6.0</v>
      </c>
    </row>
    <row r="26">
      <c r="A26" s="65">
        <v>20.0</v>
      </c>
      <c r="B26" s="65">
        <v>10.0</v>
      </c>
      <c r="C26" s="65">
        <v>25.0</v>
      </c>
      <c r="D26" s="65">
        <v>8.0</v>
      </c>
    </row>
    <row r="27">
      <c r="A27" s="65">
        <v>25.0</v>
      </c>
      <c r="B27" s="65">
        <v>25.0</v>
      </c>
      <c r="C27" s="65">
        <v>7.0</v>
      </c>
      <c r="D27" s="65">
        <v>20.0</v>
      </c>
    </row>
    <row r="28">
      <c r="A28" s="65">
        <v>10.0</v>
      </c>
      <c r="B28" s="65">
        <v>10.0</v>
      </c>
      <c r="C28" s="65">
        <v>10.0</v>
      </c>
      <c r="D28" s="65">
        <v>60.0</v>
      </c>
    </row>
    <row r="29">
      <c r="A29" s="65">
        <v>50.0</v>
      </c>
      <c r="B29" s="65">
        <v>4.0</v>
      </c>
      <c r="C29" s="65">
        <v>3.0</v>
      </c>
      <c r="D29" s="65">
        <v>15.0</v>
      </c>
    </row>
    <row r="30">
      <c r="A30" s="65">
        <v>25.0</v>
      </c>
      <c r="B30" s="65">
        <v>7.0</v>
      </c>
      <c r="C30" s="65">
        <v>4.0</v>
      </c>
      <c r="D30" s="65">
        <v>5.0</v>
      </c>
    </row>
    <row r="31">
      <c r="A31" s="65">
        <v>12.0</v>
      </c>
      <c r="B31" s="65">
        <v>10.0</v>
      </c>
      <c r="C31" s="65">
        <v>5.0</v>
      </c>
      <c r="D31" s="65">
        <v>12.0</v>
      </c>
    </row>
    <row r="32">
      <c r="A32" s="65">
        <v>70.0</v>
      </c>
      <c r="B32" s="65">
        <v>3.0</v>
      </c>
      <c r="C32" s="65">
        <v>16.0</v>
      </c>
      <c r="D32" s="65">
        <v>6.0</v>
      </c>
    </row>
    <row r="33">
      <c r="A33" s="65">
        <v>30.0</v>
      </c>
      <c r="B33" s="65">
        <v>40.0</v>
      </c>
      <c r="C33" s="65">
        <v>3.0</v>
      </c>
      <c r="D33" s="65">
        <v>5.0</v>
      </c>
    </row>
    <row r="34">
      <c r="A34" s="65">
        <v>8.0</v>
      </c>
      <c r="B34" s="65">
        <v>4.0</v>
      </c>
      <c r="C34" s="65">
        <v>30.0</v>
      </c>
      <c r="D34" s="65">
        <v>24.0</v>
      </c>
    </row>
    <row r="35">
      <c r="A35" s="65">
        <v>100.0</v>
      </c>
      <c r="B35" s="65">
        <v>10.0</v>
      </c>
      <c r="C35" s="65">
        <v>15.0</v>
      </c>
      <c r="D35" s="65">
        <v>12.0</v>
      </c>
    </row>
    <row r="36">
      <c r="A36" s="65">
        <v>6.0</v>
      </c>
      <c r="B36" s="65">
        <v>16.0</v>
      </c>
      <c r="C36" s="65">
        <v>10.0</v>
      </c>
      <c r="D36" s="65">
        <v>4.0</v>
      </c>
    </row>
    <row r="37">
      <c r="A37" s="65">
        <v>80.0</v>
      </c>
      <c r="B37" s="65">
        <v>30.0</v>
      </c>
      <c r="C37" s="65">
        <v>20.0</v>
      </c>
      <c r="D37" s="65">
        <v>8.0</v>
      </c>
    </row>
    <row r="38">
      <c r="A38" s="65">
        <v>10.0</v>
      </c>
      <c r="B38" s="65">
        <v>12.0</v>
      </c>
      <c r="C38" s="65">
        <v>8.0</v>
      </c>
      <c r="D38" s="65">
        <v>40.0</v>
      </c>
    </row>
    <row r="39">
      <c r="A39" s="65">
        <v>10.0</v>
      </c>
      <c r="B39" s="65">
        <v>5.0</v>
      </c>
      <c r="C39" s="65">
        <v>10.0</v>
      </c>
      <c r="D39" s="65">
        <v>20.0</v>
      </c>
    </row>
    <row r="40">
      <c r="A40" s="65">
        <v>40.0</v>
      </c>
      <c r="B40" s="65">
        <v>15.0</v>
      </c>
      <c r="C40" s="65">
        <v>3.0</v>
      </c>
      <c r="D40" s="65">
        <v>20.0</v>
      </c>
    </row>
    <row r="41">
      <c r="A41" s="65">
        <v>120.0</v>
      </c>
      <c r="B41" s="65">
        <v>45.0</v>
      </c>
      <c r="C41" s="65">
        <v>100.0</v>
      </c>
      <c r="D41" s="65">
        <v>80.0</v>
      </c>
    </row>
    <row r="42">
      <c r="A42" s="65">
        <v>20.0</v>
      </c>
      <c r="B42" s="65">
        <v>12.0</v>
      </c>
      <c r="C42" s="65">
        <v>90.0</v>
      </c>
      <c r="D42" s="65">
        <v>140.0</v>
      </c>
    </row>
    <row r="43">
      <c r="A43" s="65">
        <v>8.0</v>
      </c>
      <c r="B43" s="65">
        <v>10.0</v>
      </c>
      <c r="C43" s="65">
        <v>6.0</v>
      </c>
      <c r="D43" s="65">
        <v>10.0</v>
      </c>
    </row>
    <row r="44">
      <c r="A44" s="65">
        <v>20.0</v>
      </c>
      <c r="B44" s="65">
        <v>200.0</v>
      </c>
      <c r="C44" s="65">
        <v>4.0</v>
      </c>
      <c r="D44" s="65">
        <v>15.0</v>
      </c>
    </row>
    <row r="45">
      <c r="A45" s="65">
        <v>2.0</v>
      </c>
      <c r="B45" s="65">
        <v>20.0</v>
      </c>
      <c r="C45" s="65">
        <v>50.0</v>
      </c>
      <c r="D45" s="65">
        <v>10.0</v>
      </c>
    </row>
    <row r="46">
      <c r="A46" s="65">
        <v>8.0</v>
      </c>
      <c r="B46" s="65">
        <v>10.0</v>
      </c>
      <c r="C46" s="65">
        <v>120.0</v>
      </c>
      <c r="D46" s="65">
        <v>4.0</v>
      </c>
    </row>
    <row r="47">
      <c r="A47" s="65">
        <v>6.0</v>
      </c>
      <c r="B47" s="65">
        <v>20.0</v>
      </c>
      <c r="C47" s="65">
        <v>10.0</v>
      </c>
      <c r="D47" s="65">
        <v>10.0</v>
      </c>
    </row>
    <row r="48">
      <c r="A48" s="65">
        <v>25.0</v>
      </c>
      <c r="B48" s="65">
        <v>30.0</v>
      </c>
      <c r="C48" s="65">
        <v>150.0</v>
      </c>
      <c r="D48" s="65">
        <v>17.0</v>
      </c>
    </row>
    <row r="49">
      <c r="A49" s="65">
        <v>40.0</v>
      </c>
      <c r="B49" s="65">
        <v>300.0</v>
      </c>
      <c r="C49" s="65">
        <v>6.0</v>
      </c>
      <c r="D49" s="65">
        <v>10.0</v>
      </c>
    </row>
    <row r="50">
      <c r="A50" s="65">
        <v>40.0</v>
      </c>
      <c r="B50" s="65">
        <v>16.0</v>
      </c>
      <c r="C50" s="65">
        <v>5.0</v>
      </c>
      <c r="D50" s="65">
        <v>3.0</v>
      </c>
    </row>
    <row r="51">
      <c r="A51" s="65">
        <v>20.0</v>
      </c>
      <c r="B51" s="65">
        <v>10.0</v>
      </c>
      <c r="C51" s="65">
        <v>6.0</v>
      </c>
      <c r="D51" s="65">
        <v>24.0</v>
      </c>
    </row>
    <row r="52">
      <c r="A52" s="65">
        <v>12.0</v>
      </c>
      <c r="B52" s="65">
        <v>20.0</v>
      </c>
      <c r="C52" s="65">
        <v>16.0</v>
      </c>
      <c r="D52" s="65">
        <v>15.0</v>
      </c>
    </row>
    <row r="53">
      <c r="A53" s="65">
        <v>5.0</v>
      </c>
      <c r="B53" s="65">
        <v>160.0</v>
      </c>
      <c r="C53" s="65">
        <v>6.0</v>
      </c>
      <c r="D53" s="65">
        <v>80.0</v>
      </c>
    </row>
    <row r="54">
      <c r="A54" s="65">
        <v>8.0</v>
      </c>
      <c r="B54" s="65">
        <v>6.0</v>
      </c>
      <c r="C54" s="65">
        <v>12.0</v>
      </c>
      <c r="D54" s="65">
        <v>4.0</v>
      </c>
    </row>
    <row r="55">
      <c r="A55" s="65">
        <v>5.0</v>
      </c>
      <c r="B55" s="65">
        <v>16.0</v>
      </c>
      <c r="C55" s="65">
        <v>12.0</v>
      </c>
      <c r="D55" s="65">
        <v>8.0</v>
      </c>
    </row>
    <row r="56">
      <c r="A56" s="65">
        <v>30.0</v>
      </c>
      <c r="B56" s="65">
        <v>10.0</v>
      </c>
      <c r="C56" s="65">
        <v>8.0</v>
      </c>
      <c r="D56" s="65">
        <v>20.0</v>
      </c>
    </row>
    <row r="57">
      <c r="A57" s="65">
        <v>80.0</v>
      </c>
      <c r="B57" s="65">
        <v>12.0</v>
      </c>
      <c r="C57" s="65">
        <v>10.0</v>
      </c>
      <c r="D57" s="65">
        <v>100.0</v>
      </c>
    </row>
    <row r="58">
      <c r="A58" s="65">
        <v>120.0</v>
      </c>
      <c r="B58" s="65">
        <v>10.0</v>
      </c>
      <c r="C58" s="65">
        <v>8.0</v>
      </c>
      <c r="D58" s="65">
        <v>2.0</v>
      </c>
    </row>
    <row r="59">
      <c r="A59" s="65">
        <v>14.0</v>
      </c>
      <c r="B59" s="65">
        <v>6.0</v>
      </c>
      <c r="C59" s="65">
        <v>8.0</v>
      </c>
      <c r="D59" s="65">
        <v>48.0</v>
      </c>
    </row>
    <row r="60">
      <c r="A60" s="65">
        <v>20.0</v>
      </c>
      <c r="B60" s="65">
        <v>30.0</v>
      </c>
      <c r="C60" s="65">
        <v>6.0</v>
      </c>
      <c r="D60" s="65">
        <v>240.0</v>
      </c>
    </row>
    <row r="61">
      <c r="A61" s="65">
        <v>25.0</v>
      </c>
      <c r="B61" s="65">
        <v>5.0</v>
      </c>
      <c r="C61" s="65">
        <v>12.0</v>
      </c>
      <c r="D61" s="65">
        <v>2.0</v>
      </c>
    </row>
    <row r="62">
      <c r="A62" s="65">
        <v>100.0</v>
      </c>
      <c r="B62" s="65">
        <v>20.0</v>
      </c>
      <c r="C62" s="65">
        <v>8.0</v>
      </c>
      <c r="D62" s="65">
        <v>5.0</v>
      </c>
    </row>
    <row r="63">
      <c r="A63" s="65">
        <v>20.0</v>
      </c>
      <c r="B63" s="65">
        <v>20.0</v>
      </c>
      <c r="C63" s="65">
        <v>6.0</v>
      </c>
      <c r="D63" s="65">
        <v>40.0</v>
      </c>
    </row>
    <row r="64">
      <c r="A64" s="65">
        <v>10.0</v>
      </c>
      <c r="B64" s="65">
        <v>8.0</v>
      </c>
      <c r="C64" s="65">
        <v>30.0</v>
      </c>
      <c r="D64" s="65">
        <v>10.0</v>
      </c>
    </row>
    <row r="65">
      <c r="A65" s="65">
        <v>15.0</v>
      </c>
      <c r="B65" s="65">
        <v>8.0</v>
      </c>
      <c r="C65" s="65">
        <v>15.0</v>
      </c>
      <c r="D65" s="65">
        <v>4.0</v>
      </c>
    </row>
    <row r="66">
      <c r="A66" s="65">
        <v>6.0</v>
      </c>
      <c r="B66" s="65">
        <v>5.0</v>
      </c>
      <c r="C66" s="65">
        <v>8.0</v>
      </c>
      <c r="D66" s="65">
        <v>72.0</v>
      </c>
    </row>
    <row r="67">
      <c r="A67" s="65">
        <v>20.0</v>
      </c>
      <c r="B67" s="65">
        <v>4.0</v>
      </c>
      <c r="C67" s="65">
        <v>8.0</v>
      </c>
      <c r="D67" s="65">
        <v>30.0</v>
      </c>
    </row>
    <row r="68">
      <c r="A68" s="65">
        <v>50.0</v>
      </c>
      <c r="B68" s="65">
        <v>6.0</v>
      </c>
      <c r="C68" s="65">
        <v>50.0</v>
      </c>
      <c r="D68" s="65">
        <v>15.0</v>
      </c>
    </row>
    <row r="69">
      <c r="A69" s="65">
        <v>25.0</v>
      </c>
      <c r="B69" s="65">
        <v>2.0</v>
      </c>
      <c r="C69" s="65">
        <v>30.0</v>
      </c>
      <c r="D69" s="65">
        <v>10.0</v>
      </c>
    </row>
    <row r="70">
      <c r="A70" s="65">
        <v>14.0</v>
      </c>
      <c r="B70" s="65">
        <v>500.0</v>
      </c>
      <c r="C70" s="65">
        <v>50.0</v>
      </c>
      <c r="D70" s="65">
        <v>25.0</v>
      </c>
    </row>
    <row r="71">
      <c r="A71" s="65">
        <v>180.0</v>
      </c>
      <c r="B71" s="65">
        <v>60.0</v>
      </c>
      <c r="C71" s="65">
        <v>9.0</v>
      </c>
      <c r="D71" s="65">
        <v>20.0</v>
      </c>
    </row>
    <row r="72">
      <c r="A72" s="65">
        <v>8.0</v>
      </c>
      <c r="B72" s="65">
        <v>100.0</v>
      </c>
      <c r="C72" s="65">
        <v>60.0</v>
      </c>
      <c r="D72" s="65">
        <v>10.0</v>
      </c>
    </row>
    <row r="73">
      <c r="A73" s="65">
        <v>8.0</v>
      </c>
      <c r="B73" s="65">
        <v>8.0</v>
      </c>
      <c r="C73" s="65">
        <v>4.0</v>
      </c>
      <c r="D73" s="65">
        <v>4.0</v>
      </c>
    </row>
    <row r="74">
      <c r="A74" s="65">
        <v>30.0</v>
      </c>
      <c r="B74" s="65">
        <v>5.0</v>
      </c>
      <c r="C74" s="65">
        <v>10.0</v>
      </c>
      <c r="D74" s="65">
        <v>48.0</v>
      </c>
    </row>
    <row r="75">
      <c r="A75" s="65">
        <v>15.0</v>
      </c>
      <c r="B75" s="65">
        <v>50.0</v>
      </c>
      <c r="C75" s="65">
        <v>4.0</v>
      </c>
      <c r="D75" s="65">
        <v>10.0</v>
      </c>
    </row>
    <row r="76">
      <c r="A76" s="65">
        <v>4.0</v>
      </c>
      <c r="B76" s="65">
        <v>8.0</v>
      </c>
      <c r="C76" s="65">
        <v>20.0</v>
      </c>
      <c r="D76" s="65">
        <v>12.0</v>
      </c>
    </row>
    <row r="77">
      <c r="A77" s="65">
        <v>10.0</v>
      </c>
      <c r="B77" s="65">
        <v>20.0</v>
      </c>
      <c r="C77" s="65">
        <v>20.0</v>
      </c>
      <c r="D77" s="65">
        <v>15.0</v>
      </c>
    </row>
    <row r="78">
      <c r="A78" s="65">
        <v>25.0</v>
      </c>
      <c r="B78" s="65">
        <v>8.0</v>
      </c>
      <c r="C78" s="65">
        <v>10.0</v>
      </c>
      <c r="D78" s="65">
        <v>25.0</v>
      </c>
    </row>
    <row r="79">
      <c r="A79" s="65">
        <v>35.0</v>
      </c>
      <c r="B79" s="65">
        <v>8.0</v>
      </c>
      <c r="C79" s="65">
        <v>8.0</v>
      </c>
      <c r="D79" s="65">
        <v>7.0</v>
      </c>
    </row>
    <row r="80">
      <c r="A80" s="65">
        <v>72.0</v>
      </c>
      <c r="B80" s="65">
        <v>10.0</v>
      </c>
      <c r="C80" s="65">
        <v>40.0</v>
      </c>
      <c r="D80" s="65">
        <v>80.0</v>
      </c>
    </row>
    <row r="81">
      <c r="A81" s="65">
        <v>800.0</v>
      </c>
      <c r="B81" s="65">
        <v>50.0</v>
      </c>
      <c r="C81" s="65">
        <v>5.0</v>
      </c>
      <c r="D81" s="65">
        <v>10.0</v>
      </c>
    </row>
    <row r="82">
      <c r="A82" s="65">
        <v>10.0</v>
      </c>
      <c r="B82" s="65">
        <v>3.0</v>
      </c>
      <c r="C82" s="65">
        <v>5.0</v>
      </c>
      <c r="D82" s="65">
        <v>7.0</v>
      </c>
    </row>
    <row r="83">
      <c r="A83" s="65">
        <v>30.0</v>
      </c>
      <c r="B83" s="65">
        <v>15.0</v>
      </c>
      <c r="C83" s="65">
        <v>24.0</v>
      </c>
      <c r="D83" s="65">
        <v>2.0</v>
      </c>
    </row>
    <row r="84">
      <c r="A84" s="65">
        <v>8.0</v>
      </c>
      <c r="B84" s="65">
        <v>10.0</v>
      </c>
      <c r="C84" s="65">
        <v>3.0</v>
      </c>
      <c r="D84" s="65">
        <v>10.0</v>
      </c>
    </row>
    <row r="85">
      <c r="A85" s="65">
        <v>20.0</v>
      </c>
      <c r="B85" s="65">
        <v>10.0</v>
      </c>
      <c r="C85" s="65">
        <v>60.0</v>
      </c>
      <c r="D85" s="65">
        <v>3.0</v>
      </c>
    </row>
    <row r="86">
      <c r="A86" s="65">
        <v>180.0</v>
      </c>
      <c r="B86" s="65">
        <v>6.0</v>
      </c>
      <c r="C86" s="65">
        <v>4.0</v>
      </c>
      <c r="D86" s="65">
        <v>40.0</v>
      </c>
    </row>
    <row r="87">
      <c r="A87" s="65">
        <v>30.0</v>
      </c>
      <c r="B87" s="65">
        <v>6.0</v>
      </c>
      <c r="C87" s="65">
        <v>10.0</v>
      </c>
      <c r="D87" s="65">
        <v>4.0</v>
      </c>
    </row>
    <row r="88">
      <c r="A88" s="65">
        <v>5.0</v>
      </c>
      <c r="B88" s="65">
        <v>20.0</v>
      </c>
      <c r="C88" s="65">
        <v>36.0</v>
      </c>
      <c r="D88" s="65">
        <v>30.0</v>
      </c>
    </row>
    <row r="89">
      <c r="A89" s="65">
        <v>25.0</v>
      </c>
      <c r="B89" s="65">
        <v>8.0</v>
      </c>
      <c r="C89" s="65">
        <v>50.0</v>
      </c>
      <c r="D89" s="65">
        <v>12.0</v>
      </c>
    </row>
    <row r="90">
      <c r="A90" s="65">
        <v>5.0</v>
      </c>
      <c r="B90" s="65">
        <v>15.0</v>
      </c>
      <c r="C90" s="65">
        <v>12.0</v>
      </c>
      <c r="D90" s="65">
        <v>5.0</v>
      </c>
    </row>
    <row r="91">
      <c r="A91" s="65">
        <v>8.0</v>
      </c>
      <c r="B91" s="65">
        <v>20.0</v>
      </c>
      <c r="C91" s="65">
        <v>72.0</v>
      </c>
      <c r="D91" s="65">
        <v>60.0</v>
      </c>
    </row>
    <row r="92">
      <c r="A92" s="65">
        <v>12.0</v>
      </c>
      <c r="B92" s="65">
        <v>3.0</v>
      </c>
      <c r="C92" s="65">
        <v>6.0</v>
      </c>
      <c r="D92" s="65">
        <v>20.0</v>
      </c>
    </row>
    <row r="93">
      <c r="A93" s="65">
        <v>22.0</v>
      </c>
      <c r="B93" s="65">
        <v>24.0</v>
      </c>
      <c r="C93" s="65">
        <v>4.0</v>
      </c>
      <c r="D93" s="65">
        <v>80.0</v>
      </c>
    </row>
    <row r="94">
      <c r="A94" s="65">
        <v>4.0</v>
      </c>
      <c r="B94" s="65">
        <v>40.0</v>
      </c>
      <c r="C94" s="65">
        <v>10.0</v>
      </c>
      <c r="D94" s="65">
        <v>10.0</v>
      </c>
    </row>
    <row r="95">
      <c r="A95" s="65">
        <v>20.0</v>
      </c>
      <c r="B95" s="65">
        <v>10.0</v>
      </c>
      <c r="C95" s="65">
        <v>8.0</v>
      </c>
      <c r="D95" s="65">
        <v>16.0</v>
      </c>
    </row>
    <row r="96">
      <c r="A96" s="65">
        <v>6.0</v>
      </c>
      <c r="B96" s="65">
        <v>16.0</v>
      </c>
      <c r="C96" s="65">
        <v>6.0</v>
      </c>
      <c r="D96" s="65">
        <v>30.0</v>
      </c>
    </row>
    <row r="97">
      <c r="A97" s="65">
        <v>16.0</v>
      </c>
      <c r="B97" s="65">
        <v>4.0</v>
      </c>
      <c r="C97" s="65">
        <v>15.0</v>
      </c>
      <c r="D97" s="65">
        <v>3.0</v>
      </c>
    </row>
    <row r="98">
      <c r="A98" s="65">
        <v>112.0</v>
      </c>
      <c r="B98" s="65">
        <v>12.0</v>
      </c>
      <c r="C98" s="65">
        <v>12.0</v>
      </c>
      <c r="D98" s="65">
        <v>12.0</v>
      </c>
    </row>
    <row r="99">
      <c r="A99" s="65">
        <v>80.0</v>
      </c>
      <c r="B99" s="65">
        <v>20.0</v>
      </c>
      <c r="C99" s="65">
        <v>6.0</v>
      </c>
      <c r="D99" s="65">
        <v>5.0</v>
      </c>
    </row>
    <row r="100">
      <c r="A100" s="65">
        <v>50.0</v>
      </c>
      <c r="B100" s="65">
        <v>6.0</v>
      </c>
      <c r="C100" s="65">
        <v>3.0</v>
      </c>
      <c r="D100" s="65">
        <v>15.0</v>
      </c>
    </row>
    <row r="101">
      <c r="A101" s="65">
        <v>80.0</v>
      </c>
      <c r="B101" s="65">
        <v>1.0</v>
      </c>
      <c r="C101" s="65">
        <v>48.0</v>
      </c>
      <c r="D101" s="65">
        <v>8.0</v>
      </c>
    </row>
    <row r="102">
      <c r="A102" s="65">
        <v>32.0</v>
      </c>
      <c r="B102" s="65">
        <v>8.0</v>
      </c>
      <c r="C102" s="65">
        <v>10.0</v>
      </c>
      <c r="D102" s="65">
        <v>30.0</v>
      </c>
    </row>
    <row r="103">
      <c r="A103" s="65">
        <v>40.0</v>
      </c>
      <c r="B103" s="65">
        <v>9.0</v>
      </c>
      <c r="C103" s="65">
        <v>12.0</v>
      </c>
      <c r="D103" s="65">
        <v>45.0</v>
      </c>
    </row>
    <row r="104">
      <c r="A104" s="65">
        <v>15.0</v>
      </c>
      <c r="B104" s="65">
        <v>12.0</v>
      </c>
      <c r="C104" s="65">
        <v>6.0</v>
      </c>
      <c r="D104" s="65">
        <v>15.0</v>
      </c>
    </row>
    <row r="105">
      <c r="A105" s="65">
        <v>4.0</v>
      </c>
      <c r="B105" s="65">
        <v>4.0</v>
      </c>
      <c r="C105" s="65">
        <v>10.0</v>
      </c>
      <c r="D105" s="65">
        <v>10.0</v>
      </c>
    </row>
    <row r="106">
      <c r="A106" s="65">
        <v>15.0</v>
      </c>
      <c r="B106" s="65">
        <v>12.0</v>
      </c>
      <c r="C106" s="65">
        <v>10.0</v>
      </c>
      <c r="D106" s="65">
        <v>12.0</v>
      </c>
    </row>
    <row r="107">
      <c r="A107" s="65">
        <v>3.0</v>
      </c>
      <c r="B107" s="65">
        <v>8.0</v>
      </c>
      <c r="C107" s="65">
        <v>8.0</v>
      </c>
      <c r="D107" s="65">
        <v>20.0</v>
      </c>
    </row>
    <row r="108">
      <c r="A108" s="65">
        <v>5.0</v>
      </c>
      <c r="B108" s="65">
        <v>10.0</v>
      </c>
      <c r="C108" s="65">
        <v>20.0</v>
      </c>
      <c r="D108" s="65">
        <v>35.0</v>
      </c>
    </row>
    <row r="109">
      <c r="A109" s="65">
        <v>25.0</v>
      </c>
      <c r="B109" s="65">
        <v>5.0</v>
      </c>
      <c r="C109" s="65">
        <v>8.0</v>
      </c>
      <c r="D109" s="65">
        <v>10.0</v>
      </c>
    </row>
    <row r="110">
      <c r="A110" s="65">
        <v>20.0</v>
      </c>
      <c r="B110" s="65">
        <v>15.0</v>
      </c>
      <c r="C110" s="65">
        <v>20.0</v>
      </c>
      <c r="D110" s="65">
        <v>200.0</v>
      </c>
    </row>
    <row r="111">
      <c r="A111" s="65">
        <v>300.0</v>
      </c>
      <c r="B111" s="65">
        <v>1.0</v>
      </c>
      <c r="C111" s="65">
        <v>6.0</v>
      </c>
      <c r="D111" s="65">
        <v>15.0</v>
      </c>
    </row>
    <row r="112">
      <c r="A112" s="65">
        <v>10.0</v>
      </c>
      <c r="B112" s="65">
        <v>12.0</v>
      </c>
      <c r="C112" s="65">
        <v>3.0</v>
      </c>
      <c r="D112" s="65">
        <v>150.0</v>
      </c>
    </row>
    <row r="113">
      <c r="A113" s="65">
        <v>12.0</v>
      </c>
      <c r="B113" s="65">
        <v>3.0</v>
      </c>
      <c r="C113" s="65">
        <v>24.0</v>
      </c>
      <c r="D113" s="65">
        <v>8.0</v>
      </c>
    </row>
    <row r="114">
      <c r="A114" s="65">
        <v>4.0</v>
      </c>
      <c r="B114" s="65">
        <v>12.0</v>
      </c>
      <c r="C114" s="65">
        <v>8.0</v>
      </c>
      <c r="D114" s="65">
        <v>20.0</v>
      </c>
    </row>
    <row r="115">
      <c r="A115" s="65">
        <v>60.0</v>
      </c>
      <c r="B115" s="65">
        <v>80.0</v>
      </c>
      <c r="C115" s="65">
        <v>6.0</v>
      </c>
      <c r="D115" s="65">
        <v>10.0</v>
      </c>
    </row>
    <row r="116">
      <c r="A116" s="65">
        <v>12.0</v>
      </c>
      <c r="B116" s="65">
        <v>130.0</v>
      </c>
      <c r="C116" s="65">
        <v>4.0</v>
      </c>
      <c r="D116" s="65">
        <v>20.0</v>
      </c>
    </row>
    <row r="117">
      <c r="A117" s="65">
        <v>30.0</v>
      </c>
      <c r="B117" s="65">
        <v>10.0</v>
      </c>
      <c r="C117" s="65">
        <v>80.0</v>
      </c>
      <c r="D117" s="65">
        <v>30.0</v>
      </c>
    </row>
    <row r="118">
      <c r="A118" s="65">
        <v>160.0</v>
      </c>
      <c r="B118" s="65">
        <v>25.0</v>
      </c>
      <c r="C118" s="65">
        <v>18.0</v>
      </c>
      <c r="D118" s="65">
        <v>12.0</v>
      </c>
    </row>
    <row r="119">
      <c r="A119" s="65">
        <v>5.0</v>
      </c>
      <c r="B119" s="65">
        <v>220.0</v>
      </c>
      <c r="C119" s="65">
        <v>20.0</v>
      </c>
      <c r="D119" s="65">
        <v>12.0</v>
      </c>
    </row>
    <row r="120">
      <c r="A120" s="65">
        <v>10.0</v>
      </c>
      <c r="B120" s="65">
        <v>20.0</v>
      </c>
      <c r="C120" s="65">
        <v>6.0</v>
      </c>
      <c r="D120" s="65">
        <v>25.0</v>
      </c>
    </row>
    <row r="121">
      <c r="A121" s="65">
        <v>8.0</v>
      </c>
      <c r="B121" s="65">
        <v>4.0</v>
      </c>
      <c r="C121" s="65">
        <v>8.0</v>
      </c>
      <c r="D121" s="65">
        <v>10.0</v>
      </c>
    </row>
    <row r="122">
      <c r="A122" s="65">
        <v>48.0</v>
      </c>
      <c r="B122" s="65">
        <v>12.0</v>
      </c>
      <c r="C122" s="65">
        <v>15.0</v>
      </c>
      <c r="D122" s="65">
        <v>300.0</v>
      </c>
    </row>
    <row r="123">
      <c r="A123" s="65">
        <v>10.0</v>
      </c>
      <c r="B123" s="65">
        <v>40.0</v>
      </c>
      <c r="C123" s="65">
        <v>5.0</v>
      </c>
      <c r="D123" s="65">
        <v>3.0</v>
      </c>
    </row>
    <row r="124">
      <c r="A124" s="65">
        <v>15.0</v>
      </c>
      <c r="B124" s="65">
        <v>3.0</v>
      </c>
      <c r="C124" s="65">
        <v>300.0</v>
      </c>
      <c r="D124" s="65">
        <v>10.0</v>
      </c>
    </row>
    <row r="125">
      <c r="A125" s="65">
        <v>50.0</v>
      </c>
      <c r="B125" s="65">
        <v>5.0</v>
      </c>
      <c r="C125" s="65">
        <v>6.0</v>
      </c>
      <c r="D125" s="65">
        <v>16.0</v>
      </c>
    </row>
    <row r="126">
      <c r="A126" s="65">
        <v>500.0</v>
      </c>
      <c r="B126" s="65">
        <v>6.0</v>
      </c>
      <c r="C126" s="65">
        <v>10.0</v>
      </c>
      <c r="D126" s="65">
        <v>10.0</v>
      </c>
    </row>
    <row r="127">
      <c r="A127" s="65">
        <v>320.0</v>
      </c>
      <c r="B127" s="65">
        <v>20.0</v>
      </c>
      <c r="C127" s="65">
        <v>10.0</v>
      </c>
      <c r="D127" s="65">
        <v>20.0</v>
      </c>
    </row>
    <row r="128">
      <c r="A128" s="65">
        <v>10.0</v>
      </c>
      <c r="B128" s="65">
        <v>30.0</v>
      </c>
      <c r="C128" s="65">
        <v>36.0</v>
      </c>
      <c r="D128" s="65">
        <v>50.0</v>
      </c>
    </row>
    <row r="129">
      <c r="A129" s="65">
        <v>20.0</v>
      </c>
      <c r="B129" s="65">
        <v>30.0</v>
      </c>
      <c r="C129" s="65">
        <v>3.0</v>
      </c>
      <c r="D129" s="65">
        <v>3.0</v>
      </c>
    </row>
    <row r="130">
      <c r="A130" s="65">
        <v>80.0</v>
      </c>
      <c r="B130" s="65">
        <v>100.0</v>
      </c>
      <c r="C130" s="65">
        <v>15.0</v>
      </c>
      <c r="D130" s="65">
        <v>20.0</v>
      </c>
    </row>
    <row r="131">
      <c r="A131" s="65">
        <v>20.0</v>
      </c>
      <c r="B131" s="65">
        <v>3.0</v>
      </c>
      <c r="C131" s="65">
        <v>15.0</v>
      </c>
      <c r="D131" s="65">
        <v>100.0</v>
      </c>
    </row>
    <row r="132">
      <c r="A132" s="65">
        <v>10.0</v>
      </c>
      <c r="B132" s="65">
        <v>20.0</v>
      </c>
      <c r="C132" s="65">
        <v>4.0</v>
      </c>
      <c r="D132" s="65">
        <v>160.0</v>
      </c>
    </row>
    <row r="133">
      <c r="A133" s="65">
        <v>168.0</v>
      </c>
      <c r="B133" s="65">
        <v>15.0</v>
      </c>
      <c r="C133" s="65">
        <v>6.0</v>
      </c>
      <c r="D133" s="65">
        <v>20.0</v>
      </c>
    </row>
    <row r="134">
      <c r="A134" s="65">
        <v>30.0</v>
      </c>
      <c r="B134" s="65">
        <v>6.0</v>
      </c>
      <c r="C134" s="65">
        <v>12.0</v>
      </c>
      <c r="D134" s="65">
        <v>25.0</v>
      </c>
    </row>
    <row r="135">
      <c r="A135" s="65">
        <v>12.0</v>
      </c>
      <c r="B135" s="65">
        <v>5.0</v>
      </c>
      <c r="C135" s="65">
        <v>200.0</v>
      </c>
      <c r="D135" s="65">
        <v>90.0</v>
      </c>
    </row>
    <row r="136">
      <c r="A136" s="65">
        <v>20.0</v>
      </c>
      <c r="B136" s="65">
        <v>14.0</v>
      </c>
      <c r="C136" s="65">
        <v>10.0</v>
      </c>
      <c r="D136" s="65">
        <v>6.0</v>
      </c>
    </row>
    <row r="137">
      <c r="A137" s="65">
        <v>100.0</v>
      </c>
      <c r="B137" s="65">
        <v>20.0</v>
      </c>
      <c r="C137" s="65">
        <v>8.0</v>
      </c>
      <c r="D137" s="65">
        <v>10.0</v>
      </c>
    </row>
    <row r="138">
      <c r="A138" s="65">
        <v>6.0</v>
      </c>
      <c r="B138" s="65">
        <v>12.0</v>
      </c>
      <c r="C138" s="65">
        <v>3.0</v>
      </c>
      <c r="D138" s="65">
        <v>16.0</v>
      </c>
    </row>
    <row r="139">
      <c r="A139" s="65">
        <v>20.0</v>
      </c>
      <c r="B139" s="65">
        <v>100.0</v>
      </c>
      <c r="C139" s="65">
        <v>5.0</v>
      </c>
      <c r="D139" s="65">
        <v>4.0</v>
      </c>
    </row>
    <row r="140">
      <c r="A140" s="65">
        <v>8.0</v>
      </c>
      <c r="B140" s="65">
        <v>10.0</v>
      </c>
      <c r="C140" s="65">
        <v>20.0</v>
      </c>
      <c r="D140" s="65">
        <v>6.0</v>
      </c>
    </row>
    <row r="141">
      <c r="A141" s="65">
        <v>30.0</v>
      </c>
      <c r="B141" s="65">
        <v>60.0</v>
      </c>
      <c r="C141" s="65">
        <v>24.0</v>
      </c>
      <c r="D141" s="65">
        <v>50.0</v>
      </c>
    </row>
    <row r="142">
      <c r="A142" s="65">
        <v>4.0</v>
      </c>
      <c r="B142" s="65">
        <v>5.0</v>
      </c>
      <c r="C142" s="65">
        <v>4.0</v>
      </c>
      <c r="D142" s="65">
        <v>25.0</v>
      </c>
    </row>
    <row r="143">
      <c r="A143" s="65">
        <v>25.0</v>
      </c>
      <c r="B143" s="65">
        <v>120.0</v>
      </c>
      <c r="C143" s="65">
        <v>24.0</v>
      </c>
      <c r="D143" s="65">
        <v>120.0</v>
      </c>
    </row>
    <row r="144">
      <c r="A144" s="65">
        <v>30.0</v>
      </c>
      <c r="B144" s="65">
        <v>30.0</v>
      </c>
      <c r="C144" s="65">
        <v>5.0</v>
      </c>
      <c r="D144" s="65">
        <v>10.0</v>
      </c>
    </row>
    <row r="145">
      <c r="A145" s="65">
        <v>8.0</v>
      </c>
      <c r="B145" s="65">
        <v>20.0</v>
      </c>
      <c r="C145" s="65">
        <v>20.0</v>
      </c>
      <c r="D145" s="65">
        <v>40.0</v>
      </c>
    </row>
    <row r="146">
      <c r="A146" s="65">
        <v>8.0</v>
      </c>
      <c r="B146" s="65">
        <v>22.0</v>
      </c>
      <c r="C146" s="65">
        <v>1.0</v>
      </c>
      <c r="D146" s="65">
        <v>12.0</v>
      </c>
    </row>
    <row r="147">
      <c r="A147" s="65">
        <v>16.0</v>
      </c>
      <c r="B147" s="65">
        <v>20.0</v>
      </c>
      <c r="C147" s="65">
        <v>9.0</v>
      </c>
      <c r="D147" s="65">
        <v>10.0</v>
      </c>
    </row>
    <row r="148">
      <c r="A148" s="65">
        <v>30.0</v>
      </c>
      <c r="B148" s="65">
        <v>60.0</v>
      </c>
      <c r="C148" s="65">
        <v>10.0</v>
      </c>
      <c r="D148" s="65">
        <v>150.0</v>
      </c>
    </row>
    <row r="149">
      <c r="A149" s="65">
        <v>40.0</v>
      </c>
      <c r="B149" s="65">
        <v>6.0</v>
      </c>
      <c r="C149" s="65">
        <v>5.0</v>
      </c>
      <c r="D149" s="65">
        <v>70.0</v>
      </c>
    </row>
    <row r="150">
      <c r="A150" s="62"/>
      <c r="B150" s="65">
        <v>10.0</v>
      </c>
      <c r="C150" s="65">
        <v>10.0</v>
      </c>
      <c r="D150" s="65">
        <v>30.0</v>
      </c>
    </row>
    <row r="151">
      <c r="A151" s="62"/>
      <c r="B151" s="65">
        <v>20.0</v>
      </c>
      <c r="C151" s="65">
        <v>14.0</v>
      </c>
      <c r="D151" s="65">
        <v>12.0</v>
      </c>
    </row>
    <row r="152">
      <c r="A152" s="62"/>
      <c r="B152" s="65">
        <v>60.0</v>
      </c>
      <c r="C152" s="65">
        <v>16.0</v>
      </c>
      <c r="D152" s="65">
        <v>8.0</v>
      </c>
    </row>
    <row r="153">
      <c r="A153" s="62"/>
      <c r="B153" s="65">
        <v>6.0</v>
      </c>
      <c r="C153" s="65">
        <v>8.0</v>
      </c>
      <c r="D153" s="65">
        <v>100.0</v>
      </c>
    </row>
    <row r="154">
      <c r="A154" s="62"/>
      <c r="B154" s="65">
        <v>100.0</v>
      </c>
      <c r="C154" s="65">
        <v>12.0</v>
      </c>
      <c r="D154" s="65">
        <v>6.0</v>
      </c>
    </row>
    <row r="155">
      <c r="A155" s="62"/>
      <c r="B155" s="65">
        <v>80.0</v>
      </c>
      <c r="C155" s="65">
        <v>6.0</v>
      </c>
      <c r="D155" s="65">
        <v>10.0</v>
      </c>
    </row>
    <row r="156">
      <c r="A156" s="62"/>
      <c r="B156" s="65">
        <v>20.0</v>
      </c>
      <c r="C156" s="65">
        <v>10.0</v>
      </c>
      <c r="D156" s="65">
        <v>80.0</v>
      </c>
    </row>
    <row r="157">
      <c r="A157" s="62"/>
      <c r="B157" s="65">
        <v>100.0</v>
      </c>
      <c r="C157" s="65">
        <v>36.0</v>
      </c>
      <c r="D157" s="65">
        <v>6.0</v>
      </c>
    </row>
    <row r="158">
      <c r="A158" s="62"/>
      <c r="B158" s="65">
        <v>20.0</v>
      </c>
      <c r="C158" s="65">
        <v>8.0</v>
      </c>
      <c r="D158" s="65">
        <v>5.0</v>
      </c>
    </row>
    <row r="159">
      <c r="A159" s="62"/>
      <c r="B159" s="65">
        <v>80.0</v>
      </c>
      <c r="C159" s="65">
        <v>3.0</v>
      </c>
      <c r="D159" s="65">
        <v>20.0</v>
      </c>
    </row>
    <row r="160">
      <c r="A160" s="62"/>
      <c r="B160" s="65">
        <v>35.0</v>
      </c>
      <c r="C160" s="65">
        <v>20.0</v>
      </c>
      <c r="D160" s="65">
        <v>6.0</v>
      </c>
    </row>
    <row r="161">
      <c r="A161" s="62"/>
      <c r="B161" s="65">
        <v>24.0</v>
      </c>
      <c r="C161" s="65">
        <v>12.0</v>
      </c>
      <c r="D161" s="65">
        <v>16.0</v>
      </c>
    </row>
    <row r="162">
      <c r="A162" s="62"/>
      <c r="B162" s="65">
        <v>10.0</v>
      </c>
      <c r="C162" s="65">
        <v>6.0</v>
      </c>
      <c r="D162" s="65">
        <v>15.0</v>
      </c>
    </row>
    <row r="163">
      <c r="A163" s="62"/>
      <c r="B163" s="65">
        <v>15.0</v>
      </c>
      <c r="C163" s="65">
        <v>5.0</v>
      </c>
      <c r="D163" s="65">
        <v>10.0</v>
      </c>
    </row>
    <row r="164">
      <c r="A164" s="62"/>
      <c r="B164" s="65">
        <v>4.0</v>
      </c>
      <c r="C164" s="65">
        <v>5.0</v>
      </c>
      <c r="D164" s="65">
        <v>6.0</v>
      </c>
    </row>
    <row r="165">
      <c r="A165" s="62"/>
      <c r="B165" s="65">
        <v>15.0</v>
      </c>
      <c r="C165" s="65">
        <v>6.0</v>
      </c>
      <c r="D165" s="65">
        <v>12.0</v>
      </c>
    </row>
    <row r="166">
      <c r="A166" s="62"/>
      <c r="B166" s="65">
        <v>10.0</v>
      </c>
      <c r="C166" s="65">
        <v>10.0</v>
      </c>
      <c r="D166" s="65">
        <v>30.0</v>
      </c>
    </row>
    <row r="167">
      <c r="A167" s="62"/>
      <c r="B167" s="65">
        <v>40.0</v>
      </c>
      <c r="C167" s="65">
        <v>30.0</v>
      </c>
      <c r="D167" s="65">
        <v>5.0</v>
      </c>
    </row>
    <row r="168">
      <c r="A168" s="62"/>
      <c r="B168" s="65">
        <v>3.0</v>
      </c>
      <c r="C168" s="65">
        <v>12.0</v>
      </c>
      <c r="D168" s="65">
        <v>20.0</v>
      </c>
    </row>
    <row r="169">
      <c r="A169" s="62"/>
      <c r="B169" s="65">
        <v>8.0</v>
      </c>
      <c r="C169" s="65">
        <v>6.0</v>
      </c>
      <c r="D169" s="65">
        <v>12.0</v>
      </c>
    </row>
    <row r="170">
      <c r="A170" s="62"/>
      <c r="B170" s="65">
        <v>20.0</v>
      </c>
      <c r="C170" s="65">
        <v>10.0</v>
      </c>
      <c r="D170" s="65">
        <v>8.0</v>
      </c>
    </row>
    <row r="171">
      <c r="A171" s="62"/>
      <c r="B171" s="65">
        <v>3.0</v>
      </c>
      <c r="C171" s="65">
        <v>12.0</v>
      </c>
      <c r="D171" s="65">
        <v>20.0</v>
      </c>
    </row>
    <row r="172">
      <c r="A172" s="62"/>
      <c r="B172" s="65">
        <v>12.0</v>
      </c>
      <c r="C172" s="65">
        <v>12.0</v>
      </c>
      <c r="D172" s="65">
        <v>8.0</v>
      </c>
    </row>
    <row r="173">
      <c r="A173" s="62"/>
      <c r="B173" s="65">
        <v>40.0</v>
      </c>
      <c r="C173" s="65">
        <v>4.0</v>
      </c>
      <c r="D173" s="65">
        <v>15.0</v>
      </c>
    </row>
    <row r="174">
      <c r="A174" s="62"/>
      <c r="B174" s="65">
        <v>20.0</v>
      </c>
      <c r="C174" s="65">
        <v>100.0</v>
      </c>
      <c r="D174" s="65">
        <v>16.0</v>
      </c>
    </row>
    <row r="175">
      <c r="A175" s="62"/>
      <c r="B175" s="65">
        <v>15.0</v>
      </c>
      <c r="C175" s="65">
        <v>12.0</v>
      </c>
      <c r="D175" s="65">
        <v>8.0</v>
      </c>
    </row>
    <row r="176">
      <c r="A176" s="62"/>
      <c r="B176" s="65">
        <v>120.0</v>
      </c>
      <c r="C176" s="65">
        <v>30.0</v>
      </c>
      <c r="D176" s="65">
        <v>10.0</v>
      </c>
    </row>
    <row r="177">
      <c r="A177" s="62"/>
      <c r="B177" s="65">
        <v>50.0</v>
      </c>
      <c r="C177" s="65">
        <v>60.0</v>
      </c>
      <c r="D177" s="65">
        <v>10.0</v>
      </c>
    </row>
    <row r="178">
      <c r="A178" s="62"/>
      <c r="B178" s="65">
        <v>7.0</v>
      </c>
      <c r="C178" s="65">
        <v>4.0</v>
      </c>
      <c r="D178" s="65">
        <v>40.0</v>
      </c>
    </row>
    <row r="179">
      <c r="A179" s="62"/>
      <c r="B179" s="65">
        <v>20.0</v>
      </c>
      <c r="C179" s="65">
        <v>10.0</v>
      </c>
      <c r="D179" s="65">
        <v>120.0</v>
      </c>
    </row>
    <row r="180">
      <c r="A180" s="62"/>
      <c r="B180" s="65">
        <v>24.0</v>
      </c>
      <c r="C180" s="65">
        <v>7.0</v>
      </c>
      <c r="D180" s="65">
        <v>8.0</v>
      </c>
    </row>
    <row r="181">
      <c r="A181" s="62"/>
      <c r="B181" s="65">
        <v>489.0</v>
      </c>
      <c r="C181" s="65">
        <v>30.0</v>
      </c>
      <c r="D181" s="65">
        <v>5.0</v>
      </c>
    </row>
    <row r="182">
      <c r="A182" s="62"/>
      <c r="B182" s="65">
        <v>18.0</v>
      </c>
      <c r="C182" s="65">
        <v>10.0</v>
      </c>
      <c r="D182" s="65">
        <v>4.0</v>
      </c>
    </row>
    <row r="183">
      <c r="A183" s="62"/>
      <c r="B183" s="65">
        <v>6.0</v>
      </c>
      <c r="C183" s="65">
        <v>2.0</v>
      </c>
      <c r="D183" s="65">
        <v>20.0</v>
      </c>
    </row>
    <row r="184">
      <c r="A184" s="62"/>
      <c r="B184" s="65">
        <v>20.0</v>
      </c>
      <c r="C184" s="65">
        <v>48.0</v>
      </c>
      <c r="D184" s="65">
        <v>8.0</v>
      </c>
    </row>
    <row r="185">
      <c r="A185" s="62"/>
      <c r="B185" s="65">
        <v>1000.0</v>
      </c>
      <c r="C185" s="65">
        <v>20.0</v>
      </c>
      <c r="D185" s="65">
        <v>6.0</v>
      </c>
    </row>
    <row r="186">
      <c r="A186" s="62"/>
      <c r="B186" s="65">
        <v>10.0</v>
      </c>
      <c r="C186" s="65">
        <v>12.0</v>
      </c>
      <c r="D186" s="65">
        <v>2.0</v>
      </c>
    </row>
    <row r="187">
      <c r="A187" s="62"/>
      <c r="B187" s="65">
        <v>4.0</v>
      </c>
      <c r="C187" s="65">
        <v>400.0</v>
      </c>
      <c r="D187" s="65">
        <v>20.0</v>
      </c>
    </row>
    <row r="188">
      <c r="A188" s="62"/>
      <c r="B188" s="65">
        <v>60.0</v>
      </c>
      <c r="C188" s="65">
        <v>6.0</v>
      </c>
      <c r="D188" s="65">
        <v>12.0</v>
      </c>
    </row>
    <row r="189">
      <c r="A189" s="62"/>
      <c r="B189" s="65">
        <v>15.0</v>
      </c>
      <c r="C189" s="65">
        <v>22.0</v>
      </c>
      <c r="D189" s="65">
        <v>8.0</v>
      </c>
    </row>
    <row r="190">
      <c r="A190" s="62"/>
      <c r="B190" s="65">
        <v>100.0</v>
      </c>
      <c r="C190" s="65">
        <v>10.0</v>
      </c>
      <c r="D190" s="65">
        <v>30.0</v>
      </c>
    </row>
    <row r="191">
      <c r="A191" s="62"/>
      <c r="B191" s="65">
        <v>10.0</v>
      </c>
      <c r="C191" s="65">
        <v>6.0</v>
      </c>
      <c r="D191" s="65">
        <v>2.0</v>
      </c>
    </row>
    <row r="192">
      <c r="A192" s="62"/>
      <c r="B192" s="65">
        <v>10.0</v>
      </c>
      <c r="C192" s="65">
        <v>8.0</v>
      </c>
      <c r="D192" s="65">
        <v>10.0</v>
      </c>
    </row>
    <row r="193">
      <c r="A193" s="62"/>
      <c r="B193" s="65">
        <v>15.0</v>
      </c>
      <c r="C193" s="65">
        <v>7.0</v>
      </c>
      <c r="D193" s="65">
        <v>3.0</v>
      </c>
    </row>
    <row r="194">
      <c r="A194" s="62"/>
      <c r="B194" s="65">
        <v>20.0</v>
      </c>
      <c r="C194" s="65">
        <v>15.0</v>
      </c>
      <c r="D194" s="65">
        <v>6.0</v>
      </c>
    </row>
    <row r="195">
      <c r="A195" s="62"/>
      <c r="B195" s="65">
        <v>15.0</v>
      </c>
      <c r="C195" s="65">
        <v>5.0</v>
      </c>
      <c r="D195" s="65">
        <v>30.0</v>
      </c>
    </row>
    <row r="196">
      <c r="A196" s="62"/>
      <c r="B196" s="65">
        <v>4.0</v>
      </c>
      <c r="C196" s="65">
        <v>6.0</v>
      </c>
      <c r="D196" s="65">
        <v>500.0</v>
      </c>
    </row>
    <row r="197">
      <c r="A197" s="62"/>
      <c r="B197" s="65">
        <v>35.0</v>
      </c>
      <c r="C197" s="65">
        <v>8.0</v>
      </c>
      <c r="D197" s="65">
        <v>12.0</v>
      </c>
    </row>
    <row r="198">
      <c r="A198" s="62"/>
      <c r="B198" s="65">
        <v>8.0</v>
      </c>
      <c r="C198" s="65">
        <v>2.0</v>
      </c>
      <c r="D198" s="65">
        <v>15.0</v>
      </c>
    </row>
    <row r="199">
      <c r="A199" s="62"/>
      <c r="B199" s="65">
        <v>6.0</v>
      </c>
      <c r="C199" s="65">
        <v>10.0</v>
      </c>
      <c r="D199" s="65">
        <v>8.0</v>
      </c>
    </row>
    <row r="200">
      <c r="A200" s="62"/>
      <c r="B200" s="65">
        <v>20.0</v>
      </c>
      <c r="C200" s="65">
        <v>10.0</v>
      </c>
      <c r="D200" s="65">
        <v>8.0</v>
      </c>
    </row>
    <row r="201">
      <c r="A201" s="62"/>
      <c r="B201" s="65">
        <v>40.0</v>
      </c>
      <c r="C201" s="65">
        <v>80.0</v>
      </c>
      <c r="D201" s="65">
        <v>6.0</v>
      </c>
    </row>
    <row r="202">
      <c r="A202" s="62"/>
      <c r="B202" s="65">
        <v>5.0</v>
      </c>
      <c r="C202" s="65">
        <v>24.0</v>
      </c>
      <c r="D202" s="65">
        <v>50.0</v>
      </c>
    </row>
    <row r="203">
      <c r="A203" s="62"/>
      <c r="B203" s="65">
        <v>15.0</v>
      </c>
      <c r="C203" s="65">
        <v>12.0</v>
      </c>
      <c r="D203" s="65">
        <v>30.0</v>
      </c>
    </row>
    <row r="204">
      <c r="A204" s="62"/>
      <c r="B204" s="65">
        <v>10.0</v>
      </c>
      <c r="C204" s="65">
        <v>15.0</v>
      </c>
      <c r="D204" s="65">
        <v>8.0</v>
      </c>
    </row>
    <row r="205">
      <c r="A205" s="62"/>
      <c r="B205" s="65">
        <v>15.0</v>
      </c>
      <c r="C205" s="65">
        <v>4.0</v>
      </c>
      <c r="D205" s="65">
        <v>50.0</v>
      </c>
    </row>
    <row r="206">
      <c r="A206" s="62"/>
      <c r="B206" s="65">
        <v>5.0</v>
      </c>
      <c r="C206" s="65">
        <v>15.0</v>
      </c>
      <c r="D206" s="65">
        <v>9.0</v>
      </c>
    </row>
    <row r="207">
      <c r="A207" s="62"/>
      <c r="B207" s="65">
        <v>20.0</v>
      </c>
      <c r="C207" s="65">
        <v>10.0</v>
      </c>
      <c r="D207" s="65">
        <v>60.0</v>
      </c>
    </row>
    <row r="208">
      <c r="A208" s="62"/>
      <c r="B208" s="65">
        <v>20.0</v>
      </c>
      <c r="C208" s="65">
        <v>10.0</v>
      </c>
      <c r="D208" s="65">
        <v>6.0</v>
      </c>
    </row>
    <row r="209">
      <c r="A209" s="62"/>
      <c r="B209" s="65">
        <v>10.0</v>
      </c>
      <c r="C209" s="65">
        <v>4.0</v>
      </c>
      <c r="D209" s="65">
        <v>25.0</v>
      </c>
    </row>
    <row r="210">
      <c r="A210" s="62"/>
      <c r="B210" s="65">
        <v>4.0</v>
      </c>
      <c r="C210" s="65">
        <v>8.0</v>
      </c>
      <c r="D210" s="65">
        <v>40.0</v>
      </c>
    </row>
    <row r="211">
      <c r="A211" s="62"/>
      <c r="B211" s="65">
        <v>10.0</v>
      </c>
      <c r="C211" s="65">
        <v>5.0</v>
      </c>
      <c r="D211" s="65">
        <v>4.0</v>
      </c>
    </row>
    <row r="212">
      <c r="A212" s="62"/>
      <c r="B212" s="65">
        <v>8.0</v>
      </c>
      <c r="C212" s="65">
        <v>150.0</v>
      </c>
      <c r="D212" s="65">
        <v>100.0</v>
      </c>
    </row>
    <row r="213">
      <c r="A213" s="62"/>
      <c r="B213" s="65">
        <v>20.0</v>
      </c>
      <c r="C213" s="65">
        <v>8.0</v>
      </c>
      <c r="D213" s="65">
        <v>100.0</v>
      </c>
    </row>
    <row r="214">
      <c r="A214" s="62"/>
      <c r="B214" s="65">
        <v>20.0</v>
      </c>
      <c r="C214" s="65">
        <v>30.0</v>
      </c>
      <c r="D214" s="65">
        <v>10.0</v>
      </c>
    </row>
    <row r="215">
      <c r="A215" s="62"/>
      <c r="B215" s="65">
        <v>30.0</v>
      </c>
      <c r="C215" s="65">
        <v>6.0</v>
      </c>
      <c r="D215" s="65">
        <v>4.0</v>
      </c>
    </row>
    <row r="216">
      <c r="A216" s="62"/>
      <c r="B216" s="65">
        <v>8.0</v>
      </c>
      <c r="C216" s="65">
        <v>20.0</v>
      </c>
      <c r="D216" s="65">
        <v>20.0</v>
      </c>
    </row>
    <row r="217">
      <c r="A217" s="62"/>
      <c r="B217" s="65">
        <v>260.0</v>
      </c>
      <c r="C217" s="65">
        <v>20.0</v>
      </c>
      <c r="D217" s="65">
        <v>150.0</v>
      </c>
    </row>
    <row r="218">
      <c r="A218" s="62"/>
      <c r="B218" s="65">
        <v>30.0</v>
      </c>
      <c r="C218" s="65">
        <v>5.0</v>
      </c>
      <c r="D218" s="65">
        <v>40.0</v>
      </c>
    </row>
    <row r="219">
      <c r="A219" s="62"/>
      <c r="B219" s="65">
        <v>10.0</v>
      </c>
      <c r="C219" s="65">
        <v>40.0</v>
      </c>
      <c r="D219" s="65">
        <v>20.0</v>
      </c>
    </row>
    <row r="220">
      <c r="A220" s="62"/>
      <c r="B220" s="65">
        <v>4.0</v>
      </c>
      <c r="C220" s="65">
        <v>6.0</v>
      </c>
      <c r="D220" s="65">
        <v>12.0</v>
      </c>
    </row>
    <row r="221">
      <c r="A221" s="62"/>
      <c r="B221" s="65">
        <v>15.0</v>
      </c>
      <c r="C221" s="65">
        <v>20.0</v>
      </c>
      <c r="D221" s="65">
        <v>5.0</v>
      </c>
    </row>
    <row r="222">
      <c r="A222" s="62"/>
      <c r="B222" s="65">
        <v>5.0</v>
      </c>
      <c r="C222" s="65">
        <v>6.0</v>
      </c>
      <c r="D222" s="65">
        <v>8.0</v>
      </c>
    </row>
    <row r="223">
      <c r="A223" s="62"/>
      <c r="B223" s="65">
        <v>20.0</v>
      </c>
      <c r="C223" s="65">
        <v>5.0</v>
      </c>
      <c r="D223" s="65">
        <v>5.0</v>
      </c>
    </row>
    <row r="224">
      <c r="A224" s="62"/>
      <c r="B224" s="65">
        <v>36.0</v>
      </c>
      <c r="C224" s="65">
        <v>5.0</v>
      </c>
      <c r="D224" s="65">
        <v>15.0</v>
      </c>
    </row>
    <row r="225">
      <c r="A225" s="62"/>
      <c r="B225" s="65">
        <v>200.0</v>
      </c>
      <c r="C225" s="65">
        <v>12.0</v>
      </c>
      <c r="D225" s="65">
        <v>20.0</v>
      </c>
    </row>
    <row r="226">
      <c r="A226" s="62"/>
      <c r="B226" s="62"/>
      <c r="C226" s="65">
        <v>4.0</v>
      </c>
      <c r="D226" s="65">
        <v>30.0</v>
      </c>
    </row>
    <row r="227">
      <c r="A227" s="62"/>
      <c r="B227" s="62"/>
      <c r="C227" s="65">
        <v>10.0</v>
      </c>
      <c r="D227" s="65">
        <v>80.0</v>
      </c>
    </row>
    <row r="228">
      <c r="A228" s="62"/>
      <c r="B228" s="62"/>
      <c r="C228" s="65">
        <v>10.0</v>
      </c>
      <c r="D228" s="65">
        <v>10.0</v>
      </c>
    </row>
    <row r="229">
      <c r="A229" s="62"/>
      <c r="B229" s="62"/>
      <c r="C229" s="65">
        <v>5.0</v>
      </c>
      <c r="D229" s="65">
        <v>120.0</v>
      </c>
    </row>
    <row r="230">
      <c r="A230" s="62"/>
      <c r="B230" s="62"/>
      <c r="C230" s="65">
        <v>40.0</v>
      </c>
      <c r="D230" s="65">
        <v>8.0</v>
      </c>
    </row>
    <row r="231">
      <c r="A231" s="62"/>
      <c r="B231" s="62"/>
      <c r="C231" s="65">
        <v>5.0</v>
      </c>
      <c r="D231" s="65">
        <v>40.0</v>
      </c>
    </row>
    <row r="232">
      <c r="A232" s="62"/>
      <c r="B232" s="62"/>
      <c r="C232" s="65">
        <v>10.0</v>
      </c>
      <c r="D232" s="65">
        <v>14.0</v>
      </c>
    </row>
    <row r="233">
      <c r="A233" s="62"/>
      <c r="B233" s="62"/>
      <c r="C233" s="65">
        <v>5.0</v>
      </c>
      <c r="D233" s="65">
        <v>5.0</v>
      </c>
    </row>
    <row r="234">
      <c r="A234" s="62"/>
      <c r="B234" s="62"/>
      <c r="C234" s="65">
        <v>25.0</v>
      </c>
      <c r="D234" s="65">
        <v>5.0</v>
      </c>
    </row>
    <row r="235">
      <c r="A235" s="62"/>
      <c r="B235" s="62"/>
      <c r="C235" s="65">
        <v>4.0</v>
      </c>
      <c r="D235" s="65">
        <v>24.0</v>
      </c>
    </row>
    <row r="236">
      <c r="A236" s="62"/>
      <c r="B236" s="62"/>
      <c r="C236" s="65">
        <v>20.0</v>
      </c>
      <c r="D236" s="65">
        <v>3.0</v>
      </c>
    </row>
    <row r="237">
      <c r="A237" s="62"/>
      <c r="B237" s="62"/>
      <c r="C237" s="65">
        <v>5.0</v>
      </c>
      <c r="D237" s="65">
        <v>10.0</v>
      </c>
    </row>
    <row r="238">
      <c r="A238" s="62"/>
      <c r="B238" s="62"/>
      <c r="C238" s="65">
        <v>7.0</v>
      </c>
      <c r="D238" s="65">
        <v>20.0</v>
      </c>
    </row>
    <row r="239">
      <c r="A239" s="62"/>
      <c r="B239" s="62"/>
      <c r="C239" s="65">
        <v>60.0</v>
      </c>
      <c r="D239" s="65">
        <v>60.0</v>
      </c>
    </row>
    <row r="240">
      <c r="A240" s="62"/>
      <c r="B240" s="62"/>
      <c r="C240" s="65">
        <v>4.0</v>
      </c>
      <c r="D240" s="65">
        <v>25.0</v>
      </c>
    </row>
    <row r="241">
      <c r="A241" s="62"/>
      <c r="B241" s="62"/>
      <c r="C241" s="65">
        <v>15.0</v>
      </c>
      <c r="D241" s="65">
        <v>50.0</v>
      </c>
    </row>
    <row r="242">
      <c r="A242" s="62"/>
      <c r="B242" s="62"/>
      <c r="C242" s="65">
        <v>6.0</v>
      </c>
      <c r="D242" s="65">
        <v>4.0</v>
      </c>
    </row>
    <row r="243">
      <c r="A243" s="62"/>
      <c r="B243" s="62"/>
      <c r="C243" s="65">
        <v>12.0</v>
      </c>
      <c r="D243" s="65">
        <v>10.0</v>
      </c>
    </row>
    <row r="244">
      <c r="A244" s="62"/>
      <c r="B244" s="62"/>
      <c r="C244" s="65">
        <v>5.0</v>
      </c>
      <c r="D244" s="65">
        <v>8.0</v>
      </c>
    </row>
    <row r="245">
      <c r="A245" s="62"/>
      <c r="B245" s="62"/>
      <c r="C245" s="65">
        <v>80.0</v>
      </c>
      <c r="D245" s="65">
        <v>100.0</v>
      </c>
    </row>
    <row r="246">
      <c r="A246" s="62"/>
      <c r="B246" s="62"/>
      <c r="C246" s="65">
        <v>5.0</v>
      </c>
      <c r="D246" s="65">
        <v>36.0</v>
      </c>
    </row>
    <row r="247">
      <c r="A247" s="62"/>
      <c r="B247" s="62"/>
      <c r="C247" s="65">
        <v>15.0</v>
      </c>
      <c r="D247" s="65">
        <v>20.0</v>
      </c>
    </row>
    <row r="248">
      <c r="A248" s="62"/>
      <c r="B248" s="62"/>
      <c r="C248" s="65">
        <v>5.0</v>
      </c>
      <c r="D248" s="65">
        <v>50.0</v>
      </c>
    </row>
    <row r="249">
      <c r="A249" s="62"/>
      <c r="B249" s="62"/>
      <c r="C249" s="65">
        <v>5.0</v>
      </c>
      <c r="D249" s="65">
        <v>12.0</v>
      </c>
    </row>
    <row r="250">
      <c r="A250" s="62"/>
      <c r="B250" s="62"/>
      <c r="C250" s="65">
        <v>15.0</v>
      </c>
      <c r="D250" s="65">
        <v>8.0</v>
      </c>
    </row>
    <row r="251">
      <c r="A251" s="62"/>
      <c r="B251" s="62"/>
      <c r="C251" s="65">
        <v>8.0</v>
      </c>
      <c r="D251" s="65">
        <v>72.0</v>
      </c>
    </row>
    <row r="252">
      <c r="A252" s="62"/>
      <c r="B252" s="62"/>
      <c r="C252" s="65">
        <v>8.0</v>
      </c>
      <c r="D252" s="65">
        <v>60.0</v>
      </c>
    </row>
    <row r="253">
      <c r="A253" s="62"/>
      <c r="B253" s="62"/>
      <c r="C253" s="65">
        <v>8.0</v>
      </c>
      <c r="D253" s="65">
        <v>12.0</v>
      </c>
    </row>
    <row r="254">
      <c r="A254" s="62"/>
      <c r="B254" s="62"/>
      <c r="C254" s="65">
        <v>3.0</v>
      </c>
      <c r="D254" s="65">
        <v>6.0</v>
      </c>
    </row>
    <row r="255">
      <c r="A255" s="62"/>
      <c r="B255" s="62"/>
      <c r="C255" s="65">
        <v>4.0</v>
      </c>
      <c r="D255" s="65">
        <v>40.0</v>
      </c>
    </row>
    <row r="256">
      <c r="A256" s="62"/>
      <c r="B256" s="62"/>
      <c r="C256" s="65">
        <v>30.0</v>
      </c>
      <c r="D256" s="65">
        <v>4.0</v>
      </c>
    </row>
    <row r="257">
      <c r="A257" s="62"/>
      <c r="B257" s="62"/>
      <c r="C257" s="65">
        <v>15.0</v>
      </c>
      <c r="D257" s="65">
        <v>48.0</v>
      </c>
    </row>
    <row r="258">
      <c r="A258" s="62"/>
      <c r="B258" s="62"/>
      <c r="C258" s="65">
        <v>10.0</v>
      </c>
      <c r="D258" s="65">
        <v>10.0</v>
      </c>
    </row>
    <row r="259">
      <c r="A259" s="62"/>
      <c r="B259" s="62"/>
      <c r="C259" s="65">
        <v>40.0</v>
      </c>
      <c r="D259" s="65">
        <v>8.0</v>
      </c>
    </row>
    <row r="260">
      <c r="A260" s="62"/>
      <c r="B260" s="62"/>
      <c r="C260" s="65">
        <v>12.0</v>
      </c>
      <c r="D260" s="65">
        <v>10.0</v>
      </c>
    </row>
    <row r="261">
      <c r="A261" s="62"/>
      <c r="B261" s="62"/>
      <c r="C261" s="65">
        <v>4.0</v>
      </c>
      <c r="D261" s="65">
        <v>50.0</v>
      </c>
    </row>
    <row r="262">
      <c r="A262" s="62"/>
      <c r="B262" s="62"/>
      <c r="C262" s="65">
        <v>10.0</v>
      </c>
      <c r="D262" s="65">
        <v>8.0</v>
      </c>
    </row>
    <row r="263">
      <c r="A263" s="62"/>
      <c r="B263" s="62"/>
      <c r="C263" s="65">
        <v>20.0</v>
      </c>
      <c r="D263" s="65">
        <v>6.0</v>
      </c>
    </row>
    <row r="264">
      <c r="A264" s="62"/>
      <c r="B264" s="62"/>
      <c r="C264" s="65">
        <v>30.0</v>
      </c>
      <c r="D264" s="65">
        <v>15.0</v>
      </c>
    </row>
    <row r="265">
      <c r="A265" s="62"/>
      <c r="B265" s="62"/>
      <c r="C265" s="65">
        <v>4.0</v>
      </c>
      <c r="D265" s="65">
        <v>15.0</v>
      </c>
    </row>
    <row r="266">
      <c r="A266" s="62"/>
      <c r="B266" s="62"/>
      <c r="C266" s="65">
        <v>10.0</v>
      </c>
      <c r="D266" s="65">
        <v>12.0</v>
      </c>
    </row>
    <row r="267">
      <c r="A267" s="62"/>
      <c r="B267" s="62"/>
      <c r="C267" s="65">
        <v>100.0</v>
      </c>
      <c r="D267" s="65">
        <v>6.0</v>
      </c>
    </row>
    <row r="268">
      <c r="A268" s="62"/>
      <c r="B268" s="62"/>
      <c r="C268" s="65">
        <v>4.0</v>
      </c>
      <c r="D268" s="65">
        <v>3.0</v>
      </c>
    </row>
    <row r="269">
      <c r="A269" s="62"/>
      <c r="B269" s="62"/>
      <c r="C269" s="65">
        <v>8.0</v>
      </c>
      <c r="D269" s="65">
        <v>15.0</v>
      </c>
    </row>
    <row r="270">
      <c r="A270" s="62"/>
      <c r="B270" s="62"/>
      <c r="C270" s="65">
        <v>8.0</v>
      </c>
      <c r="D270" s="65">
        <v>10.0</v>
      </c>
    </row>
    <row r="271">
      <c r="A271" s="62"/>
      <c r="B271" s="62"/>
      <c r="C271" s="65">
        <v>4.0</v>
      </c>
      <c r="D271" s="65">
        <v>48.0</v>
      </c>
    </row>
    <row r="272">
      <c r="A272" s="62"/>
      <c r="B272" s="62"/>
      <c r="C272" s="65">
        <v>10.0</v>
      </c>
      <c r="D272" s="65">
        <v>10.0</v>
      </c>
    </row>
    <row r="273">
      <c r="A273" s="62"/>
      <c r="B273" s="62"/>
      <c r="C273" s="65">
        <v>72.0</v>
      </c>
      <c r="D273" s="65">
        <v>20.0</v>
      </c>
    </row>
    <row r="274">
      <c r="A274" s="62"/>
      <c r="B274" s="62"/>
      <c r="C274" s="65">
        <v>10.0</v>
      </c>
      <c r="D274" s="65">
        <v>12.0</v>
      </c>
    </row>
    <row r="275">
      <c r="A275" s="62"/>
      <c r="B275" s="62"/>
      <c r="C275" s="65">
        <v>5.0</v>
      </c>
      <c r="D275" s="65">
        <v>6.0</v>
      </c>
    </row>
    <row r="276">
      <c r="A276" s="62"/>
      <c r="B276" s="62"/>
      <c r="C276" s="65">
        <v>2.0</v>
      </c>
      <c r="D276" s="65">
        <v>10.0</v>
      </c>
    </row>
    <row r="277">
      <c r="A277" s="62"/>
      <c r="B277" s="62"/>
      <c r="C277" s="65">
        <v>6.0</v>
      </c>
      <c r="D277" s="65">
        <v>20.0</v>
      </c>
    </row>
    <row r="278">
      <c r="A278" s="62"/>
      <c r="B278" s="62"/>
      <c r="C278" s="65">
        <v>12.0</v>
      </c>
      <c r="D278" s="65">
        <v>6.0</v>
      </c>
    </row>
    <row r="279">
      <c r="A279" s="62"/>
      <c r="B279" s="62"/>
      <c r="C279" s="65">
        <v>10.0</v>
      </c>
      <c r="D279" s="65">
        <v>50.0</v>
      </c>
    </row>
    <row r="280">
      <c r="A280" s="62"/>
      <c r="B280" s="62"/>
      <c r="C280" s="65">
        <v>100.0</v>
      </c>
      <c r="D280" s="65">
        <v>10.0</v>
      </c>
    </row>
    <row r="281">
      <c r="A281" s="62"/>
      <c r="B281" s="62"/>
      <c r="C281" s="65">
        <v>2.0</v>
      </c>
      <c r="D281" s="65">
        <v>8.0</v>
      </c>
    </row>
    <row r="282">
      <c r="A282" s="62"/>
      <c r="B282" s="62"/>
      <c r="C282" s="65">
        <v>12.0</v>
      </c>
      <c r="D282" s="65">
        <v>25.0</v>
      </c>
    </row>
    <row r="283">
      <c r="A283" s="62"/>
      <c r="B283" s="62"/>
      <c r="C283" s="65">
        <v>20.0</v>
      </c>
      <c r="D283" s="65">
        <v>20.0</v>
      </c>
    </row>
    <row r="284">
      <c r="A284" s="62"/>
      <c r="B284" s="62"/>
      <c r="C284" s="65">
        <v>8.0</v>
      </c>
      <c r="D284" s="65">
        <v>8.0</v>
      </c>
    </row>
    <row r="285">
      <c r="A285" s="62"/>
      <c r="B285" s="62"/>
      <c r="C285" s="65">
        <v>100.0</v>
      </c>
      <c r="D285" s="65">
        <v>20.0</v>
      </c>
    </row>
    <row r="286">
      <c r="A286" s="62"/>
      <c r="B286" s="62"/>
      <c r="C286" s="65">
        <v>6.0</v>
      </c>
      <c r="D286" s="65">
        <v>8.0</v>
      </c>
    </row>
    <row r="287">
      <c r="A287" s="62"/>
      <c r="B287" s="62"/>
      <c r="C287" s="62"/>
      <c r="D287" s="65">
        <v>15.0</v>
      </c>
    </row>
    <row r="288">
      <c r="A288" s="62"/>
      <c r="B288" s="62"/>
      <c r="C288" s="62"/>
      <c r="D288" s="65">
        <v>20.0</v>
      </c>
    </row>
    <row r="289">
      <c r="A289" s="62"/>
      <c r="B289" s="62"/>
      <c r="C289" s="62"/>
      <c r="D289" s="65">
        <v>6.0</v>
      </c>
    </row>
    <row r="290">
      <c r="A290" s="62"/>
      <c r="B290" s="62"/>
      <c r="C290" s="62"/>
      <c r="D290" s="65">
        <v>14.0</v>
      </c>
    </row>
    <row r="291">
      <c r="A291" s="62"/>
      <c r="B291" s="62"/>
      <c r="C291" s="62"/>
      <c r="D291" s="65">
        <v>3.0</v>
      </c>
    </row>
    <row r="292">
      <c r="A292" s="62"/>
      <c r="B292" s="62"/>
      <c r="C292" s="62"/>
      <c r="D292" s="65">
        <v>30.0</v>
      </c>
    </row>
    <row r="293">
      <c r="A293" s="62"/>
      <c r="B293" s="62"/>
      <c r="C293" s="62"/>
      <c r="D293" s="65">
        <v>24.0</v>
      </c>
    </row>
    <row r="294">
      <c r="A294" s="62"/>
      <c r="B294" s="62"/>
      <c r="C294" s="62"/>
      <c r="D294" s="65">
        <v>40.0</v>
      </c>
    </row>
    <row r="295">
      <c r="A295" s="62"/>
      <c r="B295" s="62"/>
      <c r="C295" s="62"/>
      <c r="D295" s="65">
        <v>10.0</v>
      </c>
    </row>
    <row r="296">
      <c r="A296" s="62"/>
      <c r="B296" s="62"/>
      <c r="C296" s="62"/>
      <c r="D296" s="65">
        <v>8.0</v>
      </c>
    </row>
    <row r="297">
      <c r="A297" s="62"/>
      <c r="B297" s="62"/>
      <c r="C297" s="62"/>
      <c r="D297" s="65">
        <v>6.0</v>
      </c>
    </row>
    <row r="298">
      <c r="A298" s="62"/>
      <c r="B298" s="62"/>
      <c r="C298" s="62"/>
      <c r="D298" s="65">
        <v>16.0</v>
      </c>
    </row>
    <row r="299">
      <c r="A299" s="62"/>
      <c r="B299" s="62"/>
      <c r="C299" s="62"/>
      <c r="D299" s="65">
        <v>180.0</v>
      </c>
    </row>
    <row r="300">
      <c r="A300" s="62"/>
      <c r="B300" s="62"/>
      <c r="C300" s="62"/>
      <c r="D300" s="65">
        <v>6.0</v>
      </c>
    </row>
    <row r="301">
      <c r="A301" s="62"/>
      <c r="B301" s="62"/>
      <c r="C301" s="62"/>
      <c r="D301" s="65">
        <v>25.0</v>
      </c>
    </row>
    <row r="302">
      <c r="A302" s="62"/>
      <c r="B302" s="62"/>
      <c r="C302" s="62"/>
      <c r="D302" s="65">
        <v>4.0</v>
      </c>
    </row>
    <row r="303">
      <c r="A303" s="62"/>
      <c r="B303" s="62"/>
      <c r="C303" s="62"/>
      <c r="D303" s="65">
        <v>12.0</v>
      </c>
    </row>
    <row r="304">
      <c r="A304" s="62"/>
      <c r="B304" s="62"/>
      <c r="C304" s="62"/>
      <c r="D304" s="65">
        <v>20.0</v>
      </c>
    </row>
    <row r="305">
      <c r="A305" s="62"/>
      <c r="B305" s="62"/>
      <c r="C305" s="62"/>
      <c r="D305" s="65">
        <v>48.0</v>
      </c>
    </row>
    <row r="306">
      <c r="A306" s="62"/>
      <c r="B306" s="62"/>
      <c r="C306" s="62"/>
      <c r="D306" s="65">
        <v>80.0</v>
      </c>
    </row>
    <row r="307">
      <c r="A307" s="62"/>
      <c r="B307" s="62"/>
      <c r="C307" s="62"/>
      <c r="D307" s="65">
        <v>6.0</v>
      </c>
    </row>
    <row r="308">
      <c r="A308" s="62"/>
      <c r="B308" s="62"/>
      <c r="C308" s="62"/>
      <c r="D308" s="65">
        <v>1.0</v>
      </c>
    </row>
    <row r="309">
      <c r="A309" s="62"/>
      <c r="B309" s="62"/>
      <c r="C309" s="62"/>
      <c r="D309" s="65">
        <v>18.0</v>
      </c>
    </row>
    <row r="310">
      <c r="A310" s="62"/>
      <c r="B310" s="62"/>
      <c r="C310" s="62"/>
      <c r="D310" s="65">
        <v>20.0</v>
      </c>
    </row>
    <row r="311">
      <c r="A311" s="62"/>
      <c r="B311" s="62"/>
      <c r="C311" s="62"/>
      <c r="D311" s="65">
        <v>6.0</v>
      </c>
    </row>
    <row r="312">
      <c r="A312" s="62"/>
      <c r="B312" s="62"/>
      <c r="C312" s="62"/>
      <c r="D312" s="65">
        <v>8.0</v>
      </c>
    </row>
    <row r="313">
      <c r="A313" s="62"/>
      <c r="B313" s="62"/>
      <c r="C313" s="62"/>
      <c r="D313" s="65">
        <v>9.0</v>
      </c>
    </row>
    <row r="314">
      <c r="A314" s="62"/>
      <c r="B314" s="62"/>
      <c r="C314" s="62"/>
      <c r="D314" s="65">
        <v>8.0</v>
      </c>
    </row>
    <row r="315">
      <c r="A315" s="62"/>
      <c r="B315" s="62"/>
      <c r="C315" s="62"/>
      <c r="D315" s="65">
        <v>12.0</v>
      </c>
    </row>
    <row r="316">
      <c r="A316" s="62"/>
      <c r="B316" s="62"/>
      <c r="C316" s="62"/>
      <c r="D316" s="65">
        <v>15.0</v>
      </c>
    </row>
    <row r="317">
      <c r="A317" s="62"/>
      <c r="B317" s="62"/>
      <c r="C317" s="62"/>
      <c r="D317" s="65">
        <v>5.0</v>
      </c>
    </row>
    <row r="318">
      <c r="A318" s="62"/>
      <c r="B318" s="62"/>
      <c r="C318" s="62"/>
      <c r="D318" s="65">
        <v>300.0</v>
      </c>
    </row>
    <row r="319">
      <c r="A319" s="62"/>
      <c r="B319" s="62"/>
      <c r="C319" s="62"/>
      <c r="D319" s="65">
        <v>6.0</v>
      </c>
    </row>
    <row r="320">
      <c r="A320" s="62"/>
      <c r="B320" s="62"/>
      <c r="C320" s="62"/>
      <c r="D320" s="65">
        <v>8.0</v>
      </c>
    </row>
    <row r="321">
      <c r="A321" s="62"/>
      <c r="B321" s="62"/>
      <c r="C321" s="62"/>
      <c r="D321" s="65">
        <v>10.0</v>
      </c>
    </row>
    <row r="322">
      <c r="A322" s="62"/>
      <c r="B322" s="62"/>
      <c r="C322" s="62"/>
      <c r="D322" s="65">
        <v>30.0</v>
      </c>
    </row>
    <row r="323">
      <c r="A323" s="62"/>
      <c r="B323" s="62"/>
      <c r="C323" s="62"/>
      <c r="D323" s="65">
        <v>10.0</v>
      </c>
    </row>
    <row r="324">
      <c r="A324" s="62"/>
      <c r="B324" s="62"/>
      <c r="C324" s="62"/>
      <c r="D324" s="65">
        <v>36.0</v>
      </c>
    </row>
    <row r="325">
      <c r="A325" s="62"/>
      <c r="B325" s="62"/>
      <c r="C325" s="62"/>
      <c r="D325" s="65">
        <v>3.0</v>
      </c>
    </row>
    <row r="326">
      <c r="A326" s="62"/>
      <c r="B326" s="62"/>
      <c r="C326" s="62"/>
      <c r="D326" s="65">
        <v>15.0</v>
      </c>
    </row>
    <row r="327">
      <c r="A327" s="62"/>
      <c r="B327" s="62"/>
      <c r="C327" s="62"/>
      <c r="D327" s="65">
        <v>15.0</v>
      </c>
    </row>
    <row r="328">
      <c r="A328" s="62"/>
      <c r="B328" s="62"/>
      <c r="C328" s="62"/>
      <c r="D328" s="65">
        <v>4.0</v>
      </c>
    </row>
    <row r="329">
      <c r="A329" s="62"/>
      <c r="B329" s="62"/>
      <c r="C329" s="62"/>
      <c r="D329" s="65">
        <v>6.0</v>
      </c>
    </row>
    <row r="330">
      <c r="A330" s="62"/>
      <c r="B330" s="62"/>
      <c r="C330" s="62"/>
      <c r="D330" s="65">
        <v>12.0</v>
      </c>
    </row>
    <row r="331">
      <c r="A331" s="62"/>
      <c r="B331" s="62"/>
      <c r="C331" s="62"/>
      <c r="D331" s="65">
        <v>200.0</v>
      </c>
    </row>
    <row r="332">
      <c r="A332" s="62"/>
      <c r="B332" s="62"/>
      <c r="C332" s="62"/>
      <c r="D332" s="65">
        <v>8.0</v>
      </c>
    </row>
    <row r="333">
      <c r="A333" s="62"/>
      <c r="B333" s="62"/>
      <c r="C333" s="62"/>
      <c r="D333" s="65">
        <v>10.0</v>
      </c>
    </row>
    <row r="334">
      <c r="A334" s="62"/>
      <c r="B334" s="62"/>
      <c r="C334" s="62"/>
      <c r="D334" s="65">
        <v>10.0</v>
      </c>
    </row>
    <row r="335">
      <c r="A335" s="62"/>
      <c r="B335" s="62"/>
      <c r="C335" s="62"/>
      <c r="D335" s="65">
        <v>8.0</v>
      </c>
    </row>
    <row r="336">
      <c r="A336" s="62"/>
      <c r="B336" s="62"/>
      <c r="C336" s="62"/>
      <c r="D336" s="65">
        <v>3.0</v>
      </c>
    </row>
    <row r="337">
      <c r="A337" s="62"/>
      <c r="B337" s="62"/>
      <c r="C337" s="62"/>
      <c r="D337" s="65">
        <v>5.0</v>
      </c>
    </row>
    <row r="338">
      <c r="A338" s="62"/>
      <c r="B338" s="62"/>
      <c r="C338" s="62"/>
      <c r="D338" s="65">
        <v>20.0</v>
      </c>
    </row>
    <row r="339">
      <c r="A339" s="62"/>
      <c r="B339" s="62"/>
      <c r="C339" s="62"/>
      <c r="D339" s="65">
        <v>24.0</v>
      </c>
    </row>
    <row r="340">
      <c r="A340" s="62"/>
      <c r="B340" s="62"/>
      <c r="C340" s="62"/>
      <c r="D340" s="65">
        <v>4.0</v>
      </c>
    </row>
    <row r="341">
      <c r="A341" s="62"/>
      <c r="B341" s="62"/>
      <c r="C341" s="62"/>
      <c r="D341" s="65">
        <v>24.0</v>
      </c>
    </row>
    <row r="342">
      <c r="A342" s="62"/>
      <c r="B342" s="62"/>
      <c r="C342" s="62"/>
      <c r="D342" s="65">
        <v>15.0</v>
      </c>
    </row>
    <row r="343">
      <c r="A343" s="62"/>
      <c r="B343" s="62"/>
      <c r="C343" s="62"/>
      <c r="D343" s="65">
        <v>16.0</v>
      </c>
    </row>
    <row r="344">
      <c r="A344" s="62"/>
      <c r="B344" s="62"/>
      <c r="C344" s="62"/>
      <c r="D344" s="65">
        <v>1.0</v>
      </c>
    </row>
    <row r="345">
      <c r="A345" s="62"/>
      <c r="B345" s="62"/>
      <c r="C345" s="62"/>
      <c r="D345" s="65">
        <v>12.0</v>
      </c>
    </row>
    <row r="346">
      <c r="A346" s="62"/>
      <c r="B346" s="62"/>
      <c r="C346" s="62"/>
      <c r="D346" s="65">
        <v>5.0</v>
      </c>
    </row>
    <row r="347">
      <c r="A347" s="62"/>
      <c r="B347" s="62"/>
      <c r="C347" s="62"/>
      <c r="D347" s="65">
        <v>20.0</v>
      </c>
    </row>
    <row r="348">
      <c r="A348" s="62"/>
      <c r="B348" s="62"/>
      <c r="C348" s="62"/>
      <c r="D348" s="65">
        <v>1.0</v>
      </c>
    </row>
    <row r="349">
      <c r="A349" s="62"/>
      <c r="B349" s="62"/>
      <c r="C349" s="62"/>
      <c r="D349" s="65">
        <v>9.0</v>
      </c>
    </row>
    <row r="350">
      <c r="A350" s="62"/>
      <c r="B350" s="62"/>
      <c r="C350" s="62"/>
      <c r="D350" s="65">
        <v>10.0</v>
      </c>
    </row>
    <row r="351">
      <c r="A351" s="62"/>
      <c r="B351" s="62"/>
      <c r="C351" s="62"/>
      <c r="D351" s="65">
        <v>5.0</v>
      </c>
    </row>
    <row r="352">
      <c r="A352" s="62"/>
      <c r="B352" s="62"/>
      <c r="C352" s="62"/>
      <c r="D352" s="65">
        <v>10.0</v>
      </c>
    </row>
    <row r="353">
      <c r="A353" s="62"/>
      <c r="B353" s="62"/>
      <c r="C353" s="62"/>
      <c r="D353" s="65">
        <v>3.0</v>
      </c>
    </row>
    <row r="354">
      <c r="A354" s="62"/>
      <c r="B354" s="62"/>
      <c r="C354" s="62"/>
      <c r="D354" s="65">
        <v>40.0</v>
      </c>
    </row>
    <row r="355">
      <c r="A355" s="62"/>
      <c r="B355" s="62"/>
      <c r="C355" s="62"/>
      <c r="D355" s="65">
        <v>14.0</v>
      </c>
    </row>
    <row r="356">
      <c r="A356" s="62"/>
      <c r="B356" s="62"/>
      <c r="C356" s="62"/>
      <c r="D356" s="65">
        <v>40.0</v>
      </c>
    </row>
    <row r="357">
      <c r="A357" s="62"/>
      <c r="B357" s="62"/>
      <c r="C357" s="62"/>
      <c r="D357" s="65">
        <v>12.0</v>
      </c>
    </row>
    <row r="358">
      <c r="A358" s="62"/>
      <c r="B358" s="62"/>
      <c r="C358" s="62"/>
      <c r="D358" s="65">
        <v>80.0</v>
      </c>
    </row>
    <row r="359">
      <c r="A359" s="62"/>
      <c r="B359" s="62"/>
      <c r="C359" s="62"/>
      <c r="D359" s="65">
        <v>16.0</v>
      </c>
    </row>
    <row r="360">
      <c r="A360" s="62"/>
      <c r="B360" s="62"/>
      <c r="C360" s="62"/>
      <c r="D360" s="65">
        <v>8.0</v>
      </c>
    </row>
    <row r="361">
      <c r="A361" s="62"/>
      <c r="B361" s="62"/>
      <c r="C361" s="62"/>
      <c r="D361" s="65">
        <v>3.0</v>
      </c>
    </row>
    <row r="362">
      <c r="A362" s="62"/>
      <c r="B362" s="62"/>
      <c r="C362" s="62"/>
      <c r="D362" s="65">
        <v>12.0</v>
      </c>
    </row>
    <row r="363">
      <c r="A363" s="62"/>
      <c r="B363" s="62"/>
      <c r="C363" s="62"/>
      <c r="D363" s="65">
        <v>25.0</v>
      </c>
    </row>
    <row r="364">
      <c r="A364" s="62"/>
      <c r="B364" s="62"/>
      <c r="C364" s="62"/>
      <c r="D364" s="65">
        <v>130.0</v>
      </c>
    </row>
    <row r="365">
      <c r="A365" s="62"/>
      <c r="B365" s="62"/>
      <c r="C365" s="62"/>
      <c r="D365" s="65">
        <v>10.0</v>
      </c>
    </row>
    <row r="366">
      <c r="A366" s="62"/>
      <c r="B366" s="62"/>
      <c r="C366" s="62"/>
      <c r="D366" s="65">
        <v>35.0</v>
      </c>
    </row>
    <row r="367">
      <c r="A367" s="62"/>
      <c r="B367" s="62"/>
      <c r="C367" s="62"/>
      <c r="D367" s="65">
        <v>10.0</v>
      </c>
    </row>
    <row r="368">
      <c r="A368" s="62"/>
      <c r="B368" s="62"/>
      <c r="C368" s="62"/>
      <c r="D368" s="65">
        <v>25.0</v>
      </c>
    </row>
    <row r="369">
      <c r="A369" s="62"/>
      <c r="B369" s="62"/>
      <c r="C369" s="62"/>
      <c r="D369" s="65">
        <v>6.0</v>
      </c>
    </row>
    <row r="370">
      <c r="A370" s="62"/>
      <c r="B370" s="62"/>
      <c r="C370" s="62"/>
      <c r="D370" s="65">
        <v>220.0</v>
      </c>
    </row>
    <row r="371">
      <c r="A371" s="62"/>
      <c r="B371" s="62"/>
      <c r="C371" s="62"/>
      <c r="D371" s="65">
        <v>10.0</v>
      </c>
    </row>
    <row r="372">
      <c r="A372" s="62"/>
      <c r="B372" s="62"/>
      <c r="C372" s="62"/>
      <c r="D372" s="65">
        <v>20.0</v>
      </c>
    </row>
    <row r="373">
      <c r="A373" s="62"/>
      <c r="B373" s="62"/>
      <c r="C373" s="62"/>
      <c r="D373" s="65">
        <v>36.0</v>
      </c>
    </row>
    <row r="374">
      <c r="A374" s="62"/>
      <c r="B374" s="62"/>
      <c r="C374" s="62"/>
      <c r="D374" s="65">
        <v>5.0</v>
      </c>
    </row>
    <row r="375">
      <c r="A375" s="62"/>
      <c r="B375" s="62"/>
      <c r="C375" s="62"/>
      <c r="D375" s="65">
        <v>12.0</v>
      </c>
    </row>
    <row r="376">
      <c r="A376" s="62"/>
      <c r="B376" s="62"/>
      <c r="C376" s="62"/>
      <c r="D376" s="65">
        <v>8.0</v>
      </c>
    </row>
    <row r="377">
      <c r="A377" s="62"/>
      <c r="B377" s="62"/>
      <c r="C377" s="62"/>
      <c r="D377" s="65">
        <v>4.0</v>
      </c>
    </row>
    <row r="378">
      <c r="A378" s="62"/>
      <c r="B378" s="62"/>
      <c r="C378" s="62"/>
      <c r="D378" s="65">
        <v>72.0</v>
      </c>
    </row>
    <row r="379">
      <c r="A379" s="62"/>
      <c r="B379" s="62"/>
      <c r="C379" s="62"/>
      <c r="D379" s="65">
        <v>15.0</v>
      </c>
    </row>
    <row r="380">
      <c r="A380" s="62"/>
      <c r="B380" s="62"/>
      <c r="C380" s="62"/>
      <c r="D380" s="65">
        <v>3.0</v>
      </c>
    </row>
    <row r="381">
      <c r="A381" s="62"/>
      <c r="B381" s="62"/>
      <c r="C381" s="62"/>
      <c r="D381" s="65">
        <v>800.0</v>
      </c>
    </row>
    <row r="382">
      <c r="A382" s="62"/>
      <c r="B382" s="62"/>
      <c r="C382" s="62"/>
      <c r="D382" s="65">
        <v>10.0</v>
      </c>
    </row>
    <row r="383">
      <c r="A383" s="62"/>
      <c r="B383" s="62"/>
      <c r="C383" s="62"/>
      <c r="D383" s="65">
        <v>12.0</v>
      </c>
    </row>
    <row r="384">
      <c r="A384" s="62"/>
      <c r="B384" s="62"/>
      <c r="C384" s="62"/>
      <c r="D384" s="65">
        <v>20.0</v>
      </c>
    </row>
    <row r="385">
      <c r="A385" s="62"/>
      <c r="B385" s="62"/>
      <c r="C385" s="62"/>
      <c r="D385" s="65">
        <v>10.0</v>
      </c>
    </row>
    <row r="386">
      <c r="A386" s="62"/>
      <c r="B386" s="62"/>
      <c r="C386" s="62"/>
      <c r="D386" s="65">
        <v>12.0</v>
      </c>
    </row>
    <row r="387">
      <c r="A387" s="62"/>
      <c r="B387" s="62"/>
      <c r="C387" s="62"/>
      <c r="D387" s="65">
        <v>40.0</v>
      </c>
    </row>
    <row r="388">
      <c r="A388" s="62"/>
      <c r="B388" s="62"/>
      <c r="C388" s="62"/>
      <c r="D388" s="65">
        <v>4.0</v>
      </c>
    </row>
    <row r="389">
      <c r="A389" s="62"/>
      <c r="B389" s="62"/>
      <c r="C389" s="62"/>
      <c r="D389" s="65">
        <v>3.0</v>
      </c>
    </row>
    <row r="390">
      <c r="A390" s="62"/>
      <c r="B390" s="62"/>
      <c r="C390" s="62"/>
      <c r="D390" s="65">
        <v>10.0</v>
      </c>
    </row>
    <row r="391">
      <c r="A391" s="62"/>
      <c r="B391" s="62"/>
      <c r="C391" s="62"/>
      <c r="D391" s="65">
        <v>30.0</v>
      </c>
    </row>
    <row r="392">
      <c r="A392" s="62"/>
      <c r="B392" s="62"/>
      <c r="C392" s="62"/>
      <c r="D392" s="65">
        <v>5.0</v>
      </c>
    </row>
    <row r="393">
      <c r="A393" s="62"/>
      <c r="B393" s="62"/>
      <c r="C393" s="62"/>
      <c r="D393" s="65">
        <v>8.0</v>
      </c>
    </row>
    <row r="394">
      <c r="A394" s="62"/>
      <c r="B394" s="62"/>
      <c r="C394" s="62"/>
      <c r="D394" s="65">
        <v>6.0</v>
      </c>
    </row>
    <row r="395">
      <c r="A395" s="62"/>
      <c r="B395" s="62"/>
      <c r="C395" s="62"/>
      <c r="D395" s="65">
        <v>20.0</v>
      </c>
    </row>
    <row r="396">
      <c r="A396" s="62"/>
      <c r="B396" s="62"/>
      <c r="C396" s="62"/>
      <c r="D396" s="65">
        <v>20.0</v>
      </c>
    </row>
    <row r="397">
      <c r="A397" s="62"/>
      <c r="B397" s="62"/>
      <c r="C397" s="62"/>
      <c r="D397" s="65">
        <v>180.0</v>
      </c>
    </row>
    <row r="398">
      <c r="A398" s="62"/>
      <c r="B398" s="62"/>
      <c r="C398" s="62"/>
      <c r="D398" s="65">
        <v>5.0</v>
      </c>
    </row>
    <row r="399">
      <c r="A399" s="62"/>
      <c r="B399" s="62"/>
      <c r="C399" s="62"/>
      <c r="D399" s="65">
        <v>5.0</v>
      </c>
    </row>
    <row r="400">
      <c r="A400" s="62"/>
      <c r="B400" s="62"/>
      <c r="C400" s="62"/>
      <c r="D400" s="65">
        <v>30.0</v>
      </c>
    </row>
    <row r="401">
      <c r="A401" s="62"/>
      <c r="B401" s="62"/>
      <c r="C401" s="62"/>
      <c r="D401" s="65">
        <v>6.0</v>
      </c>
    </row>
    <row r="402">
      <c r="A402" s="62"/>
      <c r="B402" s="62"/>
      <c r="C402" s="62"/>
      <c r="D402" s="65">
        <v>10.0</v>
      </c>
    </row>
    <row r="403">
      <c r="A403" s="62"/>
      <c r="B403" s="62"/>
      <c r="C403" s="62"/>
      <c r="D403" s="65">
        <v>8.0</v>
      </c>
    </row>
    <row r="404">
      <c r="A404" s="62"/>
      <c r="B404" s="62"/>
      <c r="C404" s="62"/>
      <c r="D404" s="65">
        <v>30.0</v>
      </c>
    </row>
    <row r="405">
      <c r="A405" s="62"/>
      <c r="B405" s="62"/>
      <c r="C405" s="62"/>
      <c r="D405" s="65">
        <v>10.0</v>
      </c>
    </row>
    <row r="406">
      <c r="A406" s="62"/>
      <c r="B406" s="62"/>
      <c r="C406" s="62"/>
      <c r="D406" s="65">
        <v>12.0</v>
      </c>
    </row>
    <row r="407">
      <c r="A407" s="62"/>
      <c r="B407" s="62"/>
      <c r="C407" s="62"/>
      <c r="D407" s="65">
        <v>6.0</v>
      </c>
    </row>
    <row r="408">
      <c r="A408" s="62"/>
      <c r="B408" s="62"/>
      <c r="C408" s="62"/>
      <c r="D408" s="65">
        <v>100.0</v>
      </c>
    </row>
    <row r="409">
      <c r="A409" s="62"/>
      <c r="B409" s="62"/>
      <c r="C409" s="62"/>
      <c r="D409" s="65">
        <v>3.0</v>
      </c>
    </row>
    <row r="410">
      <c r="A410" s="62"/>
      <c r="B410" s="62"/>
      <c r="C410" s="62"/>
      <c r="D410" s="65">
        <v>20.0</v>
      </c>
    </row>
    <row r="411">
      <c r="A411" s="62"/>
      <c r="B411" s="62"/>
      <c r="C411" s="62"/>
      <c r="D411" s="65">
        <v>15.0</v>
      </c>
    </row>
    <row r="412">
      <c r="A412" s="62"/>
      <c r="B412" s="62"/>
      <c r="C412" s="62"/>
      <c r="D412" s="65">
        <v>6.0</v>
      </c>
    </row>
    <row r="413">
      <c r="A413" s="62"/>
      <c r="B413" s="62"/>
      <c r="C413" s="62"/>
      <c r="D413" s="65">
        <v>25.0</v>
      </c>
    </row>
    <row r="414">
      <c r="A414" s="62"/>
      <c r="B414" s="62"/>
      <c r="C414" s="62"/>
      <c r="D414" s="65">
        <v>10.0</v>
      </c>
    </row>
    <row r="415">
      <c r="A415" s="62"/>
      <c r="B415" s="62"/>
      <c r="C415" s="62"/>
      <c r="D415" s="65">
        <v>12.0</v>
      </c>
    </row>
    <row r="416">
      <c r="A416" s="62"/>
      <c r="B416" s="62"/>
      <c r="C416" s="62"/>
      <c r="D416" s="65">
        <v>5.0</v>
      </c>
    </row>
    <row r="417">
      <c r="A417" s="62"/>
      <c r="B417" s="62"/>
      <c r="C417" s="62"/>
      <c r="D417" s="65">
        <v>14.0</v>
      </c>
    </row>
    <row r="418">
      <c r="A418" s="62"/>
      <c r="B418" s="62"/>
      <c r="C418" s="62"/>
      <c r="D418" s="65">
        <v>12.0</v>
      </c>
    </row>
    <row r="419">
      <c r="A419" s="62"/>
      <c r="B419" s="62"/>
      <c r="C419" s="62"/>
      <c r="D419" s="65">
        <v>4.0</v>
      </c>
    </row>
    <row r="420">
      <c r="A420" s="62"/>
      <c r="B420" s="62"/>
      <c r="C420" s="62"/>
      <c r="D420" s="65">
        <v>25.0</v>
      </c>
    </row>
    <row r="421">
      <c r="A421" s="62"/>
      <c r="B421" s="62"/>
      <c r="C421" s="62"/>
      <c r="D421" s="65">
        <v>20.0</v>
      </c>
    </row>
    <row r="422">
      <c r="A422" s="62"/>
      <c r="B422" s="62"/>
      <c r="C422" s="62"/>
      <c r="D422" s="65">
        <v>100.0</v>
      </c>
    </row>
    <row r="423">
      <c r="A423" s="62"/>
      <c r="B423" s="62"/>
      <c r="C423" s="62"/>
      <c r="D423" s="65">
        <v>5.0</v>
      </c>
    </row>
    <row r="424">
      <c r="A424" s="62"/>
      <c r="B424" s="62"/>
      <c r="C424" s="62"/>
      <c r="D424" s="65">
        <v>8.0</v>
      </c>
    </row>
    <row r="425">
      <c r="A425" s="62"/>
      <c r="B425" s="62"/>
      <c r="C425" s="62"/>
      <c r="D425" s="65">
        <v>12.0</v>
      </c>
    </row>
    <row r="426">
      <c r="A426" s="62"/>
      <c r="B426" s="62"/>
      <c r="C426" s="62"/>
      <c r="D426" s="65">
        <v>100.0</v>
      </c>
    </row>
    <row r="427">
      <c r="A427" s="62"/>
      <c r="B427" s="62"/>
      <c r="C427" s="62"/>
      <c r="D427" s="65">
        <v>30.0</v>
      </c>
    </row>
    <row r="428">
      <c r="A428" s="62"/>
      <c r="B428" s="62"/>
      <c r="C428" s="62"/>
      <c r="D428" s="65">
        <v>10.0</v>
      </c>
    </row>
    <row r="429">
      <c r="A429" s="62"/>
      <c r="B429" s="62"/>
      <c r="C429" s="62"/>
      <c r="D429" s="65">
        <v>60.0</v>
      </c>
    </row>
    <row r="430">
      <c r="A430" s="62"/>
      <c r="B430" s="62"/>
      <c r="C430" s="62"/>
      <c r="D430" s="65">
        <v>4.0</v>
      </c>
    </row>
    <row r="431">
      <c r="A431" s="62"/>
      <c r="B431" s="62"/>
      <c r="C431" s="62"/>
      <c r="D431" s="65">
        <v>5.0</v>
      </c>
    </row>
    <row r="432">
      <c r="A432" s="62"/>
      <c r="B432" s="62"/>
      <c r="C432" s="62"/>
      <c r="D432" s="65">
        <v>10.0</v>
      </c>
    </row>
    <row r="433">
      <c r="A433" s="62"/>
      <c r="B433" s="62"/>
      <c r="C433" s="62"/>
      <c r="D433" s="65">
        <v>7.0</v>
      </c>
    </row>
    <row r="434">
      <c r="A434" s="62"/>
      <c r="B434" s="62"/>
      <c r="C434" s="62"/>
      <c r="D434" s="65">
        <v>120.0</v>
      </c>
    </row>
    <row r="435">
      <c r="A435" s="62"/>
      <c r="B435" s="62"/>
      <c r="C435" s="62"/>
      <c r="D435" s="65">
        <v>30.0</v>
      </c>
    </row>
    <row r="436">
      <c r="A436" s="62"/>
      <c r="B436" s="62"/>
      <c r="C436" s="62"/>
      <c r="D436" s="65">
        <v>10.0</v>
      </c>
    </row>
    <row r="437">
      <c r="A437" s="62"/>
      <c r="B437" s="62"/>
      <c r="C437" s="62"/>
      <c r="D437" s="65">
        <v>22.0</v>
      </c>
    </row>
    <row r="438">
      <c r="A438" s="62"/>
      <c r="B438" s="62"/>
      <c r="C438" s="62"/>
      <c r="D438" s="65">
        <v>2.0</v>
      </c>
    </row>
    <row r="439">
      <c r="A439" s="62"/>
      <c r="B439" s="62"/>
      <c r="C439" s="62"/>
      <c r="D439" s="65">
        <v>30.0</v>
      </c>
    </row>
    <row r="440">
      <c r="A440" s="62"/>
      <c r="B440" s="62"/>
      <c r="C440" s="62"/>
      <c r="D440" s="65">
        <v>4.0</v>
      </c>
    </row>
    <row r="441">
      <c r="A441" s="62"/>
      <c r="B441" s="62"/>
      <c r="C441" s="62"/>
      <c r="D441" s="65">
        <v>48.0</v>
      </c>
    </row>
    <row r="442">
      <c r="A442" s="62"/>
      <c r="B442" s="62"/>
      <c r="C442" s="62"/>
      <c r="D442" s="65">
        <v>20.0</v>
      </c>
    </row>
    <row r="443">
      <c r="A443" s="62"/>
      <c r="B443" s="62"/>
      <c r="C443" s="62"/>
      <c r="D443" s="65">
        <v>12.0</v>
      </c>
    </row>
    <row r="444">
      <c r="A444" s="62"/>
      <c r="B444" s="62"/>
      <c r="C444" s="62"/>
      <c r="D444" s="65">
        <v>400.0</v>
      </c>
    </row>
    <row r="445">
      <c r="A445" s="62"/>
      <c r="B445" s="62"/>
      <c r="C445" s="62"/>
      <c r="D445" s="65">
        <v>6.0</v>
      </c>
    </row>
    <row r="446">
      <c r="A446" s="62"/>
      <c r="B446" s="62"/>
      <c r="C446" s="62"/>
      <c r="D446" s="65">
        <v>22.0</v>
      </c>
    </row>
    <row r="447">
      <c r="A447" s="62"/>
      <c r="B447" s="62"/>
      <c r="C447" s="62"/>
      <c r="D447" s="65">
        <v>20.0</v>
      </c>
    </row>
    <row r="448">
      <c r="A448" s="62"/>
      <c r="B448" s="62"/>
      <c r="C448" s="62"/>
      <c r="D448" s="65">
        <v>10.0</v>
      </c>
    </row>
    <row r="449">
      <c r="A449" s="62"/>
      <c r="B449" s="62"/>
      <c r="C449" s="62"/>
      <c r="D449" s="65">
        <v>6.0</v>
      </c>
    </row>
    <row r="450">
      <c r="A450" s="62"/>
      <c r="B450" s="62"/>
      <c r="C450" s="62"/>
      <c r="D450" s="65">
        <v>66.0</v>
      </c>
    </row>
    <row r="451">
      <c r="A451" s="62"/>
      <c r="B451" s="62"/>
      <c r="C451" s="62"/>
      <c r="D451" s="65">
        <v>60.0</v>
      </c>
    </row>
    <row r="452">
      <c r="A452" s="62"/>
      <c r="B452" s="62"/>
      <c r="C452" s="62"/>
      <c r="D452" s="65">
        <v>8.0</v>
      </c>
    </row>
    <row r="453">
      <c r="A453" s="62"/>
      <c r="B453" s="62"/>
      <c r="C453" s="62"/>
      <c r="D453" s="65">
        <v>16.0</v>
      </c>
    </row>
    <row r="454">
      <c r="A454" s="62"/>
      <c r="B454" s="62"/>
      <c r="C454" s="62"/>
      <c r="D454" s="65">
        <v>6.0</v>
      </c>
    </row>
    <row r="455">
      <c r="A455" s="62"/>
      <c r="B455" s="62"/>
      <c r="C455" s="62"/>
      <c r="D455" s="65">
        <v>10.0</v>
      </c>
    </row>
    <row r="456">
      <c r="A456" s="62"/>
      <c r="B456" s="62"/>
      <c r="C456" s="62"/>
      <c r="D456" s="65">
        <v>20.0</v>
      </c>
    </row>
    <row r="457">
      <c r="A457" s="62"/>
      <c r="B457" s="62"/>
      <c r="C457" s="62"/>
      <c r="D457" s="65">
        <v>7.0</v>
      </c>
    </row>
    <row r="458">
      <c r="A458" s="62"/>
      <c r="B458" s="62"/>
      <c r="C458" s="62"/>
      <c r="D458" s="65">
        <v>60.0</v>
      </c>
    </row>
    <row r="459">
      <c r="A459" s="62"/>
      <c r="B459" s="62"/>
      <c r="C459" s="62"/>
      <c r="D459" s="65">
        <v>15.0</v>
      </c>
    </row>
    <row r="460">
      <c r="A460" s="62"/>
      <c r="B460" s="62"/>
      <c r="C460" s="62"/>
      <c r="D460" s="65">
        <v>6.0</v>
      </c>
    </row>
    <row r="461">
      <c r="A461" s="62"/>
      <c r="B461" s="62"/>
      <c r="C461" s="62"/>
      <c r="D461" s="65">
        <v>100.0</v>
      </c>
    </row>
    <row r="462">
      <c r="A462" s="62"/>
      <c r="B462" s="62"/>
      <c r="C462" s="62"/>
      <c r="D462" s="65">
        <v>5.0</v>
      </c>
    </row>
    <row r="463">
      <c r="A463" s="62"/>
      <c r="B463" s="62"/>
      <c r="C463" s="62"/>
      <c r="D463" s="65">
        <v>6.0</v>
      </c>
    </row>
    <row r="464">
      <c r="A464" s="62"/>
      <c r="B464" s="62"/>
      <c r="C464" s="62"/>
      <c r="D464" s="65">
        <v>112.0</v>
      </c>
    </row>
    <row r="465">
      <c r="A465" s="62"/>
      <c r="B465" s="62"/>
      <c r="C465" s="62"/>
      <c r="D465" s="65">
        <v>8.0</v>
      </c>
    </row>
    <row r="466">
      <c r="A466" s="62"/>
      <c r="B466" s="62"/>
      <c r="C466" s="62"/>
      <c r="D466" s="65">
        <v>160.0</v>
      </c>
    </row>
    <row r="467">
      <c r="A467" s="62"/>
      <c r="B467" s="62"/>
      <c r="C467" s="62"/>
      <c r="D467" s="65">
        <v>5.0</v>
      </c>
    </row>
    <row r="468">
      <c r="A468" s="62"/>
      <c r="B468" s="62"/>
      <c r="C468" s="62"/>
      <c r="D468" s="65">
        <v>80.0</v>
      </c>
    </row>
    <row r="469">
      <c r="A469" s="62"/>
      <c r="B469" s="62"/>
      <c r="C469" s="62"/>
      <c r="D469" s="65">
        <v>50.0</v>
      </c>
    </row>
    <row r="470">
      <c r="A470" s="62"/>
      <c r="B470" s="62"/>
      <c r="C470" s="62"/>
      <c r="D470" s="65">
        <v>20.0</v>
      </c>
    </row>
    <row r="471">
      <c r="A471" s="62"/>
      <c r="B471" s="62"/>
      <c r="C471" s="62"/>
      <c r="D471" s="65">
        <v>14.0</v>
      </c>
    </row>
    <row r="472">
      <c r="A472" s="62"/>
      <c r="B472" s="62"/>
      <c r="C472" s="62"/>
      <c r="D472" s="65">
        <v>6.0</v>
      </c>
    </row>
    <row r="473">
      <c r="A473" s="62"/>
      <c r="B473" s="62"/>
      <c r="C473" s="62"/>
      <c r="D473" s="65">
        <v>2.0</v>
      </c>
    </row>
    <row r="474">
      <c r="A474" s="62"/>
      <c r="B474" s="62"/>
      <c r="C474" s="62"/>
      <c r="D474" s="65">
        <v>10.0</v>
      </c>
    </row>
    <row r="475">
      <c r="A475" s="62"/>
      <c r="B475" s="62"/>
      <c r="C475" s="62"/>
      <c r="D475" s="65">
        <v>10.0</v>
      </c>
    </row>
    <row r="476">
      <c r="A476" s="62"/>
      <c r="B476" s="62"/>
      <c r="C476" s="62"/>
      <c r="D476" s="65">
        <v>100.0</v>
      </c>
    </row>
    <row r="477">
      <c r="A477" s="62"/>
      <c r="B477" s="62"/>
      <c r="C477" s="62"/>
      <c r="D477" s="65">
        <v>20.0</v>
      </c>
    </row>
    <row r="478">
      <c r="A478" s="62"/>
      <c r="B478" s="62"/>
      <c r="C478" s="62"/>
      <c r="D478" s="65">
        <v>80.0</v>
      </c>
    </row>
    <row r="479">
      <c r="A479" s="62"/>
      <c r="B479" s="62"/>
      <c r="C479" s="62"/>
      <c r="D479" s="65">
        <v>80.0</v>
      </c>
    </row>
    <row r="480">
      <c r="A480" s="62"/>
      <c r="B480" s="62"/>
      <c r="C480" s="62"/>
      <c r="D480" s="65">
        <v>35.0</v>
      </c>
    </row>
    <row r="481">
      <c r="A481" s="62"/>
      <c r="B481" s="62"/>
      <c r="C481" s="62"/>
      <c r="D481" s="65">
        <v>24.0</v>
      </c>
    </row>
    <row r="482">
      <c r="A482" s="62"/>
      <c r="B482" s="62"/>
      <c r="C482" s="62"/>
      <c r="D482" s="65">
        <v>12.0</v>
      </c>
    </row>
    <row r="483">
      <c r="A483" s="62"/>
      <c r="B483" s="62"/>
      <c r="C483" s="62"/>
      <c r="D483" s="65">
        <v>20.0</v>
      </c>
    </row>
    <row r="484">
      <c r="A484" s="62"/>
      <c r="B484" s="62"/>
      <c r="C484" s="62"/>
      <c r="D484" s="65">
        <v>32.0</v>
      </c>
    </row>
    <row r="485">
      <c r="A485" s="62"/>
      <c r="B485" s="62"/>
      <c r="C485" s="62"/>
      <c r="D485" s="65">
        <v>15.0</v>
      </c>
    </row>
    <row r="486">
      <c r="A486" s="62"/>
      <c r="B486" s="62"/>
      <c r="C486" s="62"/>
      <c r="D486" s="65">
        <v>40.0</v>
      </c>
    </row>
    <row r="487">
      <c r="A487" s="62"/>
      <c r="B487" s="62"/>
      <c r="C487" s="62"/>
      <c r="D487" s="65">
        <v>10.0</v>
      </c>
    </row>
    <row r="488">
      <c r="A488" s="62"/>
      <c r="B488" s="62"/>
      <c r="C488" s="62"/>
      <c r="D488" s="65">
        <v>15.0</v>
      </c>
    </row>
    <row r="489">
      <c r="A489" s="62"/>
      <c r="B489" s="62"/>
      <c r="C489" s="62"/>
      <c r="D489" s="65">
        <v>15.0</v>
      </c>
    </row>
    <row r="490">
      <c r="A490" s="62"/>
      <c r="B490" s="62"/>
      <c r="C490" s="62"/>
      <c r="D490" s="65">
        <v>15.0</v>
      </c>
    </row>
    <row r="491">
      <c r="A491" s="62"/>
      <c r="B491" s="62"/>
      <c r="C491" s="62"/>
      <c r="D491" s="65">
        <v>4.0</v>
      </c>
    </row>
    <row r="492">
      <c r="A492" s="62"/>
      <c r="B492" s="62"/>
      <c r="C492" s="62"/>
      <c r="D492" s="65">
        <v>18.0</v>
      </c>
    </row>
    <row r="493">
      <c r="A493" s="62"/>
      <c r="B493" s="62"/>
      <c r="C493" s="62"/>
      <c r="D493" s="65">
        <v>15.0</v>
      </c>
    </row>
    <row r="494">
      <c r="A494" s="62"/>
      <c r="B494" s="62"/>
      <c r="C494" s="62"/>
      <c r="D494" s="65">
        <v>10.0</v>
      </c>
    </row>
    <row r="495">
      <c r="A495" s="62"/>
      <c r="B495" s="62"/>
      <c r="C495" s="62"/>
      <c r="D495" s="65">
        <v>10.0</v>
      </c>
    </row>
    <row r="496">
      <c r="A496" s="62"/>
      <c r="B496" s="62"/>
      <c r="C496" s="62"/>
      <c r="D496" s="65">
        <v>40.0</v>
      </c>
    </row>
    <row r="497">
      <c r="A497" s="62"/>
      <c r="B497" s="62"/>
      <c r="C497" s="62"/>
      <c r="D497" s="65">
        <v>15.0</v>
      </c>
    </row>
    <row r="498">
      <c r="A498" s="62"/>
      <c r="B498" s="62"/>
      <c r="C498" s="62"/>
      <c r="D498" s="65">
        <v>3.0</v>
      </c>
    </row>
    <row r="499">
      <c r="A499" s="62"/>
      <c r="B499" s="62"/>
      <c r="C499" s="62"/>
      <c r="D499" s="65">
        <v>4.0</v>
      </c>
    </row>
    <row r="500">
      <c r="A500" s="62"/>
      <c r="B500" s="62"/>
      <c r="C500" s="62"/>
      <c r="D500" s="65">
        <v>8.0</v>
      </c>
    </row>
    <row r="501">
      <c r="A501" s="62"/>
      <c r="B501" s="62"/>
      <c r="C501" s="62"/>
      <c r="D501" s="65">
        <v>5.0</v>
      </c>
    </row>
    <row r="502">
      <c r="A502" s="62"/>
      <c r="B502" s="62"/>
      <c r="C502" s="62"/>
      <c r="D502" s="65">
        <v>20.0</v>
      </c>
    </row>
    <row r="503">
      <c r="A503" s="62"/>
      <c r="B503" s="62"/>
      <c r="C503" s="62"/>
      <c r="D503" s="65">
        <v>5.0</v>
      </c>
    </row>
    <row r="504">
      <c r="A504" s="62"/>
      <c r="B504" s="62"/>
      <c r="C504" s="62"/>
      <c r="D504" s="65">
        <v>25.0</v>
      </c>
    </row>
    <row r="505">
      <c r="A505" s="62"/>
      <c r="B505" s="62"/>
      <c r="C505" s="62"/>
      <c r="D505" s="65">
        <v>3.0</v>
      </c>
    </row>
    <row r="506">
      <c r="A506" s="62"/>
      <c r="B506" s="62"/>
      <c r="C506" s="62"/>
      <c r="D506" s="65">
        <v>12.0</v>
      </c>
    </row>
    <row r="507">
      <c r="A507" s="62"/>
      <c r="B507" s="62"/>
      <c r="C507" s="62"/>
      <c r="D507" s="65">
        <v>40.0</v>
      </c>
    </row>
    <row r="508">
      <c r="A508" s="62"/>
      <c r="B508" s="62"/>
      <c r="C508" s="62"/>
      <c r="D508" s="65">
        <v>20.0</v>
      </c>
    </row>
    <row r="509">
      <c r="A509" s="62"/>
      <c r="B509" s="62"/>
      <c r="C509" s="62"/>
      <c r="D509" s="65">
        <v>15.0</v>
      </c>
    </row>
    <row r="510">
      <c r="A510" s="62"/>
      <c r="B510" s="62"/>
      <c r="C510" s="62"/>
      <c r="D510" s="65">
        <v>120.0</v>
      </c>
    </row>
    <row r="511">
      <c r="A511" s="62"/>
      <c r="B511" s="62"/>
      <c r="C511" s="62"/>
      <c r="D511" s="65">
        <v>5.0</v>
      </c>
    </row>
    <row r="512">
      <c r="A512" s="62"/>
      <c r="B512" s="62"/>
      <c r="C512" s="62"/>
      <c r="D512" s="65">
        <v>50.0</v>
      </c>
    </row>
    <row r="513">
      <c r="A513" s="62"/>
      <c r="B513" s="62"/>
      <c r="C513" s="62"/>
      <c r="D513" s="65">
        <v>7.0</v>
      </c>
    </row>
    <row r="514">
      <c r="A514" s="62"/>
      <c r="B514" s="62"/>
      <c r="C514" s="62"/>
      <c r="D514" s="65">
        <v>150.0</v>
      </c>
    </row>
    <row r="515">
      <c r="A515" s="62"/>
      <c r="B515" s="62"/>
      <c r="C515" s="62"/>
      <c r="D515" s="65">
        <v>20.0</v>
      </c>
    </row>
    <row r="516">
      <c r="A516" s="62"/>
      <c r="B516" s="62"/>
      <c r="C516" s="62"/>
      <c r="D516" s="65">
        <v>24.0</v>
      </c>
    </row>
    <row r="517">
      <c r="A517" s="62"/>
      <c r="B517" s="62"/>
      <c r="C517" s="62"/>
      <c r="D517" s="65">
        <v>8.0</v>
      </c>
    </row>
    <row r="518">
      <c r="A518" s="62"/>
      <c r="B518" s="62"/>
      <c r="C518" s="62"/>
      <c r="D518" s="65">
        <v>20.0</v>
      </c>
    </row>
    <row r="519">
      <c r="A519" s="62"/>
      <c r="B519" s="62"/>
      <c r="C519" s="62"/>
      <c r="D519" s="65">
        <v>489.0</v>
      </c>
    </row>
    <row r="520">
      <c r="A520" s="62"/>
      <c r="B520" s="62"/>
      <c r="C520" s="62"/>
      <c r="D520" s="65">
        <v>30.0</v>
      </c>
    </row>
    <row r="521">
      <c r="A521" s="62"/>
      <c r="B521" s="62"/>
      <c r="C521" s="62"/>
      <c r="D521" s="65">
        <v>6.0</v>
      </c>
    </row>
    <row r="522">
      <c r="A522" s="62"/>
      <c r="B522" s="62"/>
      <c r="C522" s="62"/>
      <c r="D522" s="65">
        <v>300.0</v>
      </c>
    </row>
    <row r="523">
      <c r="A523" s="62"/>
      <c r="B523" s="62"/>
      <c r="C523" s="62"/>
      <c r="D523" s="65">
        <v>20.0</v>
      </c>
    </row>
    <row r="524">
      <c r="A524" s="62"/>
      <c r="B524" s="62"/>
      <c r="C524" s="62"/>
      <c r="D524" s="65">
        <v>20.0</v>
      </c>
    </row>
    <row r="525">
      <c r="A525" s="62"/>
      <c r="B525" s="62"/>
      <c r="C525" s="62"/>
      <c r="D525" s="65">
        <v>18.0</v>
      </c>
    </row>
    <row r="526">
      <c r="A526" s="62"/>
      <c r="B526" s="62"/>
      <c r="C526" s="62"/>
      <c r="D526" s="65">
        <v>10.0</v>
      </c>
    </row>
    <row r="527">
      <c r="A527" s="62"/>
      <c r="B527" s="62"/>
      <c r="C527" s="62"/>
      <c r="D527" s="65">
        <v>12.0</v>
      </c>
    </row>
    <row r="528">
      <c r="A528" s="62"/>
      <c r="B528" s="62"/>
      <c r="C528" s="62"/>
      <c r="D528" s="65">
        <v>5.0</v>
      </c>
    </row>
    <row r="529">
      <c r="A529" s="62"/>
      <c r="B529" s="62"/>
      <c r="C529" s="62"/>
      <c r="D529" s="65">
        <v>480.0</v>
      </c>
    </row>
    <row r="530">
      <c r="A530" s="62"/>
      <c r="B530" s="62"/>
      <c r="C530" s="62"/>
      <c r="D530" s="65">
        <v>4.0</v>
      </c>
    </row>
    <row r="531">
      <c r="A531" s="62"/>
      <c r="B531" s="62"/>
      <c r="C531" s="62"/>
      <c r="D531" s="65">
        <v>6.0</v>
      </c>
    </row>
    <row r="532">
      <c r="A532" s="62"/>
      <c r="B532" s="62"/>
      <c r="C532" s="62"/>
      <c r="D532" s="65">
        <v>20.0</v>
      </c>
    </row>
    <row r="533">
      <c r="A533" s="62"/>
      <c r="B533" s="62"/>
      <c r="C533" s="62"/>
      <c r="D533" s="65">
        <v>10.0</v>
      </c>
    </row>
    <row r="534">
      <c r="A534" s="62"/>
      <c r="B534" s="62"/>
      <c r="C534" s="62"/>
      <c r="D534" s="65">
        <v>1000.0</v>
      </c>
    </row>
    <row r="535">
      <c r="A535" s="62"/>
      <c r="B535" s="62"/>
      <c r="C535" s="62"/>
      <c r="D535" s="65">
        <v>10.0</v>
      </c>
    </row>
    <row r="536">
      <c r="A536" s="62"/>
      <c r="B536" s="62"/>
      <c r="C536" s="62"/>
      <c r="D536" s="65">
        <v>40.0</v>
      </c>
    </row>
    <row r="537">
      <c r="A537" s="62"/>
      <c r="B537" s="62"/>
      <c r="C537" s="62"/>
      <c r="D537" s="65">
        <v>6.0</v>
      </c>
    </row>
    <row r="538">
      <c r="A538" s="62"/>
      <c r="B538" s="62"/>
      <c r="C538" s="62"/>
      <c r="D538" s="65">
        <v>20.0</v>
      </c>
    </row>
    <row r="539">
      <c r="A539" s="62"/>
      <c r="B539" s="62"/>
      <c r="C539" s="62"/>
      <c r="D539" s="65">
        <v>6.0</v>
      </c>
    </row>
    <row r="540">
      <c r="A540" s="62"/>
      <c r="B540" s="62"/>
      <c r="C540" s="62"/>
      <c r="D540" s="65">
        <v>10.0</v>
      </c>
    </row>
    <row r="541">
      <c r="A541" s="62"/>
      <c r="B541" s="62"/>
      <c r="C541" s="62"/>
      <c r="D541" s="65">
        <v>4.0</v>
      </c>
    </row>
    <row r="542">
      <c r="A542" s="62"/>
      <c r="B542" s="62"/>
      <c r="C542" s="62"/>
      <c r="D542" s="65">
        <v>5.0</v>
      </c>
    </row>
    <row r="543">
      <c r="A543" s="62"/>
      <c r="B543" s="62"/>
      <c r="C543" s="62"/>
      <c r="D543" s="65">
        <v>60.0</v>
      </c>
    </row>
    <row r="544">
      <c r="A544" s="62"/>
      <c r="B544" s="62"/>
      <c r="C544" s="62"/>
      <c r="D544" s="65">
        <v>5.0</v>
      </c>
    </row>
    <row r="545">
      <c r="A545" s="62"/>
      <c r="B545" s="62"/>
      <c r="C545" s="62"/>
      <c r="D545" s="65">
        <v>15.0</v>
      </c>
    </row>
    <row r="546">
      <c r="A546" s="62"/>
      <c r="B546" s="62"/>
      <c r="C546" s="62"/>
      <c r="D546" s="65">
        <v>12.0</v>
      </c>
    </row>
    <row r="547">
      <c r="A547" s="62"/>
      <c r="B547" s="62"/>
      <c r="C547" s="62"/>
      <c r="D547" s="65">
        <v>4.0</v>
      </c>
    </row>
    <row r="548">
      <c r="A548" s="62"/>
      <c r="B548" s="62"/>
      <c r="C548" s="62"/>
      <c r="D548" s="65">
        <v>12.0</v>
      </c>
    </row>
    <row r="549">
      <c r="A549" s="62"/>
      <c r="B549" s="62"/>
      <c r="C549" s="62"/>
      <c r="D549" s="65">
        <v>100.0</v>
      </c>
    </row>
    <row r="550">
      <c r="A550" s="62"/>
      <c r="B550" s="62"/>
      <c r="C550" s="62"/>
      <c r="D550" s="65">
        <v>10.0</v>
      </c>
    </row>
    <row r="551">
      <c r="A551" s="62"/>
      <c r="B551" s="62"/>
      <c r="C551" s="62"/>
      <c r="D551" s="65">
        <v>10.0</v>
      </c>
    </row>
    <row r="552">
      <c r="A552" s="62"/>
      <c r="B552" s="62"/>
      <c r="C552" s="62"/>
      <c r="D552" s="65">
        <v>10.0</v>
      </c>
    </row>
    <row r="553">
      <c r="A553" s="62"/>
      <c r="B553" s="62"/>
      <c r="C553" s="62"/>
      <c r="D553" s="65">
        <v>30.0</v>
      </c>
    </row>
    <row r="554">
      <c r="A554" s="62"/>
      <c r="B554" s="62"/>
      <c r="C554" s="62"/>
      <c r="D554" s="65">
        <v>5.0</v>
      </c>
    </row>
    <row r="555">
      <c r="A555" s="62"/>
      <c r="B555" s="62"/>
      <c r="C555" s="62"/>
      <c r="D555" s="65">
        <v>15.0</v>
      </c>
    </row>
    <row r="556">
      <c r="A556" s="62"/>
      <c r="B556" s="62"/>
      <c r="C556" s="62"/>
      <c r="D556" s="65">
        <v>40.0</v>
      </c>
    </row>
    <row r="557">
      <c r="A557" s="62"/>
      <c r="B557" s="62"/>
      <c r="C557" s="62"/>
      <c r="D557" s="65">
        <v>160.0</v>
      </c>
    </row>
    <row r="558">
      <c r="A558" s="62"/>
      <c r="B558" s="62"/>
      <c r="C558" s="62"/>
      <c r="D558" s="65">
        <v>20.0</v>
      </c>
    </row>
    <row r="559">
      <c r="A559" s="62"/>
      <c r="B559" s="62"/>
      <c r="C559" s="62"/>
      <c r="D559" s="65">
        <v>5.0</v>
      </c>
    </row>
    <row r="560">
      <c r="A560" s="62"/>
      <c r="B560" s="62"/>
      <c r="C560" s="62"/>
      <c r="D560" s="65">
        <v>10.0</v>
      </c>
    </row>
    <row r="561">
      <c r="A561" s="62"/>
      <c r="B561" s="62"/>
      <c r="C561" s="62"/>
      <c r="D561" s="65">
        <v>8.0</v>
      </c>
    </row>
    <row r="562">
      <c r="A562" s="62"/>
      <c r="B562" s="62"/>
      <c r="C562" s="62"/>
      <c r="D562" s="65">
        <v>15.0</v>
      </c>
    </row>
    <row r="563">
      <c r="A563" s="62"/>
      <c r="B563" s="62"/>
      <c r="C563" s="62"/>
      <c r="D563" s="65">
        <v>5.0</v>
      </c>
    </row>
    <row r="564">
      <c r="A564" s="62"/>
      <c r="B564" s="62"/>
      <c r="C564" s="62"/>
      <c r="D564" s="65">
        <v>25.0</v>
      </c>
    </row>
    <row r="565">
      <c r="A565" s="62"/>
      <c r="B565" s="62"/>
      <c r="C565" s="62"/>
      <c r="D565" s="65">
        <v>4.0</v>
      </c>
    </row>
    <row r="566">
      <c r="A566" s="62"/>
      <c r="B566" s="62"/>
      <c r="C566" s="62"/>
      <c r="D566" s="65">
        <v>48.0</v>
      </c>
    </row>
    <row r="567">
      <c r="A567" s="62"/>
      <c r="B567" s="62"/>
      <c r="C567" s="62"/>
      <c r="D567" s="65">
        <v>10.0</v>
      </c>
    </row>
    <row r="568">
      <c r="A568" s="62"/>
      <c r="B568" s="62"/>
      <c r="C568" s="62"/>
      <c r="D568" s="65">
        <v>10.0</v>
      </c>
    </row>
    <row r="569">
      <c r="A569" s="62"/>
      <c r="B569" s="62"/>
      <c r="C569" s="62"/>
      <c r="D569" s="65">
        <v>35.0</v>
      </c>
    </row>
    <row r="570">
      <c r="A570" s="62"/>
      <c r="B570" s="62"/>
      <c r="C570" s="62"/>
      <c r="D570" s="65">
        <v>20.0</v>
      </c>
    </row>
    <row r="571">
      <c r="A571" s="62"/>
      <c r="B571" s="62"/>
      <c r="C571" s="62"/>
      <c r="D571" s="65">
        <v>10.0</v>
      </c>
    </row>
    <row r="572">
      <c r="A572" s="62"/>
      <c r="B572" s="62"/>
      <c r="C572" s="62"/>
      <c r="D572" s="65">
        <v>5.0</v>
      </c>
    </row>
    <row r="573">
      <c r="A573" s="62"/>
      <c r="B573" s="62"/>
      <c r="C573" s="62"/>
      <c r="D573" s="65">
        <v>15.0</v>
      </c>
    </row>
    <row r="574">
      <c r="A574" s="62"/>
      <c r="B574" s="62"/>
      <c r="C574" s="62"/>
      <c r="D574" s="65">
        <v>7.0</v>
      </c>
    </row>
    <row r="575">
      <c r="A575" s="62"/>
      <c r="B575" s="62"/>
      <c r="C575" s="62"/>
      <c r="D575" s="65">
        <v>8.0</v>
      </c>
    </row>
    <row r="576">
      <c r="A576" s="62"/>
      <c r="B576" s="62"/>
      <c r="C576" s="62"/>
      <c r="D576" s="65">
        <v>60.0</v>
      </c>
    </row>
    <row r="577">
      <c r="A577" s="62"/>
      <c r="B577" s="62"/>
      <c r="C577" s="62"/>
      <c r="D577" s="65">
        <v>6.0</v>
      </c>
    </row>
    <row r="578">
      <c r="A578" s="62"/>
      <c r="B578" s="62"/>
      <c r="C578" s="62"/>
      <c r="D578" s="65">
        <v>4.0</v>
      </c>
    </row>
    <row r="579">
      <c r="A579" s="62"/>
      <c r="B579" s="62"/>
      <c r="C579" s="62"/>
      <c r="D579" s="65">
        <v>15.0</v>
      </c>
    </row>
    <row r="580">
      <c r="A580" s="62"/>
      <c r="B580" s="62"/>
      <c r="C580" s="62"/>
      <c r="D580" s="65">
        <v>6.0</v>
      </c>
    </row>
    <row r="581">
      <c r="A581" s="62"/>
      <c r="B581" s="62"/>
      <c r="C581" s="62"/>
      <c r="D581" s="65">
        <v>50.0</v>
      </c>
    </row>
    <row r="582">
      <c r="A582" s="62"/>
      <c r="B582" s="62"/>
      <c r="C582" s="62"/>
      <c r="D582" s="65">
        <v>20.0</v>
      </c>
    </row>
    <row r="583">
      <c r="A583" s="62"/>
      <c r="B583" s="62"/>
      <c r="C583" s="62"/>
      <c r="D583" s="65">
        <v>40.0</v>
      </c>
    </row>
    <row r="584">
      <c r="A584" s="62"/>
      <c r="B584" s="62"/>
      <c r="C584" s="62"/>
      <c r="D584" s="65">
        <v>500.0</v>
      </c>
    </row>
    <row r="585">
      <c r="A585" s="62"/>
      <c r="B585" s="62"/>
      <c r="C585" s="62"/>
      <c r="D585" s="65">
        <v>20.0</v>
      </c>
    </row>
    <row r="586">
      <c r="A586" s="62"/>
      <c r="B586" s="62"/>
      <c r="C586" s="62"/>
      <c r="D586" s="65">
        <v>16.0</v>
      </c>
    </row>
    <row r="587">
      <c r="A587" s="62"/>
      <c r="B587" s="62"/>
      <c r="C587" s="62"/>
      <c r="D587" s="65">
        <v>5.0</v>
      </c>
    </row>
    <row r="588">
      <c r="A588" s="62"/>
      <c r="B588" s="62"/>
      <c r="C588" s="62"/>
      <c r="D588" s="65">
        <v>12.0</v>
      </c>
    </row>
    <row r="589">
      <c r="A589" s="62"/>
      <c r="B589" s="62"/>
      <c r="C589" s="62"/>
      <c r="D589" s="65">
        <v>320.0</v>
      </c>
    </row>
    <row r="590">
      <c r="A590" s="62"/>
      <c r="B590" s="62"/>
      <c r="C590" s="62"/>
      <c r="D590" s="65">
        <v>5.0</v>
      </c>
    </row>
    <row r="591">
      <c r="A591" s="62"/>
      <c r="B591" s="62"/>
      <c r="C591" s="62"/>
      <c r="D591" s="65">
        <v>15.0</v>
      </c>
    </row>
    <row r="592">
      <c r="A592" s="62"/>
      <c r="B592" s="62"/>
      <c r="C592" s="62"/>
      <c r="D592" s="65">
        <v>10.0</v>
      </c>
    </row>
    <row r="593">
      <c r="A593" s="62"/>
      <c r="B593" s="62"/>
      <c r="C593" s="62"/>
      <c r="D593" s="65">
        <v>80.0</v>
      </c>
    </row>
    <row r="594">
      <c r="A594" s="62"/>
      <c r="B594" s="62"/>
      <c r="C594" s="62"/>
      <c r="D594" s="65">
        <v>5.0</v>
      </c>
    </row>
    <row r="595">
      <c r="A595" s="62"/>
      <c r="B595" s="62"/>
      <c r="C595" s="62"/>
      <c r="D595" s="65">
        <v>15.0</v>
      </c>
    </row>
    <row r="596">
      <c r="A596" s="62"/>
      <c r="B596" s="62"/>
      <c r="C596" s="62"/>
      <c r="D596" s="65">
        <v>5.0</v>
      </c>
    </row>
    <row r="597">
      <c r="A597" s="62"/>
      <c r="B597" s="62"/>
      <c r="C597" s="62"/>
      <c r="D597" s="65">
        <v>20.0</v>
      </c>
    </row>
    <row r="598">
      <c r="A598" s="62"/>
      <c r="B598" s="62"/>
      <c r="C598" s="62"/>
      <c r="D598" s="65">
        <v>5.0</v>
      </c>
    </row>
    <row r="599">
      <c r="A599" s="62"/>
      <c r="B599" s="62"/>
      <c r="C599" s="62"/>
      <c r="D599" s="65">
        <v>5.0</v>
      </c>
    </row>
    <row r="600">
      <c r="A600" s="62"/>
      <c r="B600" s="62"/>
      <c r="C600" s="62"/>
      <c r="D600" s="65">
        <v>20.0</v>
      </c>
    </row>
    <row r="601">
      <c r="A601" s="62"/>
      <c r="B601" s="62"/>
      <c r="C601" s="62"/>
      <c r="D601" s="65">
        <v>15.0</v>
      </c>
    </row>
    <row r="602">
      <c r="A602" s="62"/>
      <c r="B602" s="62"/>
      <c r="C602" s="62"/>
      <c r="D602" s="65">
        <v>10.0</v>
      </c>
    </row>
    <row r="603">
      <c r="A603" s="62"/>
      <c r="B603" s="62"/>
      <c r="C603" s="62"/>
      <c r="D603" s="65">
        <v>4.0</v>
      </c>
    </row>
    <row r="604">
      <c r="A604" s="62"/>
      <c r="B604" s="62"/>
      <c r="C604" s="62"/>
      <c r="D604" s="65">
        <v>8.0</v>
      </c>
    </row>
    <row r="605">
      <c r="A605" s="62"/>
      <c r="B605" s="62"/>
      <c r="C605" s="62"/>
      <c r="D605" s="65">
        <v>80.0</v>
      </c>
    </row>
    <row r="606">
      <c r="A606" s="62"/>
      <c r="B606" s="62"/>
      <c r="C606" s="62"/>
      <c r="D606" s="65">
        <v>10.0</v>
      </c>
    </row>
    <row r="607">
      <c r="A607" s="62"/>
      <c r="B607" s="62"/>
      <c r="C607" s="62"/>
      <c r="D607" s="65">
        <v>20.0</v>
      </c>
    </row>
    <row r="608">
      <c r="A608" s="62"/>
      <c r="B608" s="62"/>
      <c r="C608" s="62"/>
      <c r="D608" s="65">
        <v>8.0</v>
      </c>
    </row>
    <row r="609">
      <c r="A609" s="62"/>
      <c r="B609" s="62"/>
      <c r="C609" s="62"/>
      <c r="D609" s="65">
        <v>20.0</v>
      </c>
    </row>
    <row r="610">
      <c r="A610" s="62"/>
      <c r="B610" s="62"/>
      <c r="C610" s="62"/>
      <c r="D610" s="65">
        <v>6.0</v>
      </c>
    </row>
    <row r="611">
      <c r="A611" s="62"/>
      <c r="B611" s="62"/>
      <c r="C611" s="62"/>
      <c r="D611" s="65">
        <v>20.0</v>
      </c>
    </row>
    <row r="612">
      <c r="A612" s="62"/>
      <c r="B612" s="62"/>
      <c r="C612" s="62"/>
      <c r="D612" s="65">
        <v>10.0</v>
      </c>
    </row>
    <row r="613">
      <c r="A613" s="62"/>
      <c r="B613" s="62"/>
      <c r="C613" s="62"/>
      <c r="D613" s="65">
        <v>8.0</v>
      </c>
    </row>
    <row r="614">
      <c r="A614" s="62"/>
      <c r="B614" s="62"/>
      <c r="C614" s="62"/>
      <c r="D614" s="65">
        <v>3.0</v>
      </c>
    </row>
    <row r="615">
      <c r="A615" s="62"/>
      <c r="B615" s="62"/>
      <c r="C615" s="62"/>
      <c r="D615" s="65">
        <v>168.0</v>
      </c>
    </row>
    <row r="616">
      <c r="A616" s="62"/>
      <c r="B616" s="62"/>
      <c r="C616" s="62"/>
      <c r="D616" s="65">
        <v>4.0</v>
      </c>
    </row>
    <row r="617">
      <c r="A617" s="62"/>
      <c r="B617" s="62"/>
      <c r="C617" s="62"/>
      <c r="D617" s="65">
        <v>30.0</v>
      </c>
    </row>
    <row r="618">
      <c r="A618" s="62"/>
      <c r="B618" s="62"/>
      <c r="C618" s="62"/>
      <c r="D618" s="65">
        <v>15.0</v>
      </c>
    </row>
    <row r="619">
      <c r="A619" s="62"/>
      <c r="B619" s="62"/>
      <c r="C619" s="62"/>
      <c r="D619" s="65">
        <v>10.0</v>
      </c>
    </row>
    <row r="620">
      <c r="A620" s="62"/>
      <c r="B620" s="62"/>
      <c r="C620" s="62"/>
      <c r="D620" s="65">
        <v>20.0</v>
      </c>
    </row>
    <row r="621">
      <c r="A621" s="62"/>
      <c r="B621" s="62"/>
      <c r="C621" s="62"/>
      <c r="D621" s="65">
        <v>40.0</v>
      </c>
    </row>
    <row r="622">
      <c r="A622" s="62"/>
      <c r="B622" s="62"/>
      <c r="C622" s="62"/>
      <c r="D622" s="65">
        <v>12.0</v>
      </c>
    </row>
    <row r="623">
      <c r="A623" s="62"/>
      <c r="B623" s="62"/>
      <c r="C623" s="62"/>
      <c r="D623" s="65">
        <v>30.0</v>
      </c>
    </row>
    <row r="624">
      <c r="A624" s="62"/>
      <c r="B624" s="62"/>
      <c r="C624" s="62"/>
      <c r="D624" s="65">
        <v>4.0</v>
      </c>
    </row>
    <row r="625">
      <c r="A625" s="62"/>
      <c r="B625" s="62"/>
      <c r="C625" s="62"/>
      <c r="D625" s="65">
        <v>10.0</v>
      </c>
    </row>
    <row r="626">
      <c r="A626" s="62"/>
      <c r="B626" s="62"/>
      <c r="C626" s="62"/>
      <c r="D626" s="65">
        <v>8.0</v>
      </c>
    </row>
    <row r="627">
      <c r="A627" s="62"/>
      <c r="B627" s="62"/>
      <c r="C627" s="62"/>
      <c r="D627" s="65">
        <v>20.0</v>
      </c>
    </row>
    <row r="628">
      <c r="A628" s="62"/>
      <c r="B628" s="62"/>
      <c r="C628" s="62"/>
      <c r="D628" s="65">
        <v>30.0</v>
      </c>
    </row>
    <row r="629">
      <c r="A629" s="62"/>
      <c r="B629" s="62"/>
      <c r="C629" s="62"/>
      <c r="D629" s="65">
        <v>6.0</v>
      </c>
    </row>
    <row r="630">
      <c r="A630" s="62"/>
      <c r="B630" s="62"/>
      <c r="C630" s="62"/>
      <c r="D630" s="65">
        <v>12.0</v>
      </c>
    </row>
    <row r="631">
      <c r="A631" s="62"/>
      <c r="B631" s="62"/>
      <c r="C631" s="62"/>
      <c r="D631" s="65">
        <v>15.0</v>
      </c>
    </row>
    <row r="632">
      <c r="A632" s="62"/>
      <c r="B632" s="62"/>
      <c r="C632" s="62"/>
      <c r="D632" s="65">
        <v>4.0</v>
      </c>
    </row>
    <row r="633">
      <c r="A633" s="62"/>
      <c r="B633" s="62"/>
      <c r="C633" s="62"/>
      <c r="D633" s="65">
        <v>20.0</v>
      </c>
    </row>
    <row r="634">
      <c r="A634" s="62"/>
      <c r="B634" s="62"/>
      <c r="C634" s="62"/>
      <c r="D634" s="65">
        <v>260.0</v>
      </c>
    </row>
    <row r="635">
      <c r="A635" s="62"/>
      <c r="B635" s="62"/>
      <c r="C635" s="62"/>
      <c r="D635" s="65">
        <v>30.0</v>
      </c>
    </row>
    <row r="636">
      <c r="A636" s="62"/>
      <c r="B636" s="62"/>
      <c r="C636" s="62"/>
      <c r="D636" s="65">
        <v>10.0</v>
      </c>
    </row>
    <row r="637">
      <c r="A637" s="62"/>
      <c r="B637" s="62"/>
      <c r="C637" s="62"/>
      <c r="D637" s="65">
        <v>100.0</v>
      </c>
    </row>
    <row r="638">
      <c r="A638" s="62"/>
      <c r="B638" s="62"/>
      <c r="C638" s="62"/>
      <c r="D638" s="65">
        <v>4.0</v>
      </c>
    </row>
    <row r="639">
      <c r="A639" s="62"/>
      <c r="B639" s="62"/>
      <c r="C639" s="62"/>
      <c r="D639" s="65">
        <v>8.0</v>
      </c>
    </row>
    <row r="640">
      <c r="A640" s="62"/>
      <c r="B640" s="62"/>
      <c r="C640" s="62"/>
      <c r="D640" s="65">
        <v>8.0</v>
      </c>
    </row>
    <row r="641">
      <c r="A641" s="62"/>
      <c r="B641" s="62"/>
      <c r="C641" s="62"/>
      <c r="D641" s="65">
        <v>10.0</v>
      </c>
    </row>
    <row r="642">
      <c r="A642" s="62"/>
      <c r="B642" s="62"/>
      <c r="C642" s="62"/>
      <c r="D642" s="65">
        <v>6.0</v>
      </c>
    </row>
    <row r="643">
      <c r="A643" s="62"/>
      <c r="B643" s="62"/>
      <c r="C643" s="62"/>
      <c r="D643" s="65">
        <v>20.0</v>
      </c>
    </row>
    <row r="644">
      <c r="A644" s="62"/>
      <c r="B644" s="62"/>
      <c r="C644" s="62"/>
      <c r="D644" s="65">
        <v>8.0</v>
      </c>
    </row>
    <row r="645">
      <c r="A645" s="62"/>
      <c r="B645" s="62"/>
      <c r="C645" s="62"/>
      <c r="D645" s="65">
        <v>50.0</v>
      </c>
    </row>
    <row r="646">
      <c r="A646" s="62"/>
      <c r="B646" s="62"/>
      <c r="C646" s="62"/>
      <c r="D646" s="65">
        <v>4.0</v>
      </c>
    </row>
    <row r="647">
      <c r="A647" s="62"/>
      <c r="B647" s="62"/>
      <c r="C647" s="62"/>
      <c r="D647" s="65">
        <v>10.0</v>
      </c>
    </row>
    <row r="648">
      <c r="A648" s="62"/>
      <c r="B648" s="62"/>
      <c r="C648" s="62"/>
      <c r="D648" s="65">
        <v>30.0</v>
      </c>
    </row>
    <row r="649">
      <c r="A649" s="62"/>
      <c r="B649" s="62"/>
      <c r="C649" s="62"/>
      <c r="D649" s="65">
        <v>4.0</v>
      </c>
    </row>
    <row r="650">
      <c r="A650" s="62"/>
      <c r="B650" s="62"/>
      <c r="C650" s="62"/>
      <c r="D650" s="65">
        <v>6.0</v>
      </c>
    </row>
    <row r="651">
      <c r="A651" s="62"/>
      <c r="B651" s="62"/>
      <c r="C651" s="62"/>
      <c r="D651" s="65">
        <v>72.0</v>
      </c>
    </row>
    <row r="652">
      <c r="A652" s="62"/>
      <c r="B652" s="62"/>
      <c r="C652" s="62"/>
      <c r="D652" s="65">
        <v>25.0</v>
      </c>
    </row>
    <row r="653">
      <c r="A653" s="62"/>
      <c r="B653" s="62"/>
      <c r="C653" s="62"/>
      <c r="D653" s="65">
        <v>10.0</v>
      </c>
    </row>
    <row r="654">
      <c r="A654" s="62"/>
      <c r="B654" s="62"/>
      <c r="C654" s="62"/>
      <c r="D654" s="65">
        <v>15.0</v>
      </c>
    </row>
    <row r="655">
      <c r="A655" s="62"/>
      <c r="B655" s="62"/>
      <c r="C655" s="62"/>
      <c r="D655" s="65">
        <v>80.0</v>
      </c>
    </row>
    <row r="656">
      <c r="A656" s="62"/>
      <c r="B656" s="62"/>
      <c r="C656" s="62"/>
      <c r="D656" s="65">
        <v>4.0</v>
      </c>
    </row>
    <row r="657">
      <c r="A657" s="62"/>
      <c r="B657" s="62"/>
      <c r="C657" s="62"/>
      <c r="D657" s="65">
        <v>5.0</v>
      </c>
    </row>
    <row r="658">
      <c r="A658" s="62"/>
      <c r="B658" s="62"/>
      <c r="C658" s="62"/>
      <c r="D658" s="65">
        <v>2.0</v>
      </c>
    </row>
    <row r="659">
      <c r="A659" s="62"/>
      <c r="B659" s="62"/>
      <c r="C659" s="62"/>
      <c r="D659" s="65">
        <v>6.0</v>
      </c>
    </row>
    <row r="660">
      <c r="A660" s="62"/>
      <c r="B660" s="62"/>
      <c r="C660" s="62"/>
      <c r="D660" s="65">
        <v>10.0</v>
      </c>
    </row>
    <row r="661">
      <c r="A661" s="62"/>
      <c r="B661" s="62"/>
      <c r="C661" s="62"/>
      <c r="D661" s="65">
        <v>20.0</v>
      </c>
    </row>
    <row r="662">
      <c r="A662" s="62"/>
      <c r="B662" s="62"/>
      <c r="C662" s="62"/>
      <c r="D662" s="65">
        <v>4.0</v>
      </c>
    </row>
    <row r="663">
      <c r="A663" s="62"/>
      <c r="B663" s="62"/>
      <c r="C663" s="62"/>
      <c r="D663" s="65">
        <v>6.0</v>
      </c>
    </row>
    <row r="664">
      <c r="A664" s="62"/>
      <c r="B664" s="62"/>
      <c r="C664" s="62"/>
      <c r="D664" s="65">
        <v>20.0</v>
      </c>
    </row>
    <row r="665">
      <c r="A665" s="62"/>
      <c r="B665" s="62"/>
      <c r="C665" s="62"/>
      <c r="D665" s="65">
        <v>25.0</v>
      </c>
    </row>
    <row r="666">
      <c r="A666" s="62"/>
      <c r="B666" s="62"/>
      <c r="C666" s="62"/>
      <c r="D666" s="65">
        <v>30.0</v>
      </c>
    </row>
    <row r="667">
      <c r="A667" s="62"/>
      <c r="B667" s="62"/>
      <c r="C667" s="62"/>
      <c r="D667" s="65">
        <v>12.0</v>
      </c>
    </row>
    <row r="668">
      <c r="A668" s="62"/>
      <c r="B668" s="62"/>
      <c r="C668" s="62"/>
      <c r="D668" s="65">
        <v>10.0</v>
      </c>
    </row>
    <row r="669">
      <c r="A669" s="62"/>
      <c r="B669" s="62"/>
      <c r="C669" s="62"/>
      <c r="D669" s="65">
        <v>100.0</v>
      </c>
    </row>
    <row r="670">
      <c r="A670" s="62"/>
      <c r="B670" s="62"/>
      <c r="C670" s="62"/>
      <c r="D670" s="65">
        <v>2.0</v>
      </c>
    </row>
    <row r="671">
      <c r="A671" s="62"/>
      <c r="B671" s="62"/>
      <c r="C671" s="62"/>
      <c r="D671" s="65">
        <v>12.0</v>
      </c>
    </row>
    <row r="672">
      <c r="A672" s="62"/>
      <c r="B672" s="62"/>
      <c r="C672" s="62"/>
      <c r="D672" s="65">
        <v>20.0</v>
      </c>
    </row>
    <row r="673">
      <c r="A673" s="62"/>
      <c r="B673" s="62"/>
      <c r="C673" s="62"/>
      <c r="D673" s="65">
        <v>8.0</v>
      </c>
    </row>
    <row r="674">
      <c r="A674" s="62"/>
      <c r="B674" s="62"/>
      <c r="C674" s="62"/>
      <c r="D674" s="65">
        <v>8.0</v>
      </c>
    </row>
    <row r="675">
      <c r="A675" s="62"/>
      <c r="B675" s="62"/>
      <c r="C675" s="62"/>
      <c r="D675" s="65">
        <v>8.0</v>
      </c>
    </row>
    <row r="676">
      <c r="A676" s="62"/>
      <c r="B676" s="62"/>
      <c r="C676" s="62"/>
      <c r="D676" s="65">
        <v>36.0</v>
      </c>
    </row>
    <row r="677">
      <c r="A677" s="62"/>
      <c r="B677" s="62"/>
      <c r="C677" s="62"/>
      <c r="D677" s="65">
        <v>16.0</v>
      </c>
    </row>
    <row r="678">
      <c r="A678" s="62"/>
      <c r="B678" s="62"/>
      <c r="C678" s="62"/>
      <c r="D678" s="65">
        <v>30.0</v>
      </c>
    </row>
    <row r="679">
      <c r="A679" s="62"/>
      <c r="B679" s="62"/>
      <c r="C679" s="62"/>
      <c r="D679" s="65">
        <v>100.0</v>
      </c>
    </row>
    <row r="680">
      <c r="A680" s="62"/>
      <c r="B680" s="62"/>
      <c r="C680" s="62"/>
      <c r="D680" s="65">
        <v>6.0</v>
      </c>
    </row>
    <row r="681">
      <c r="A681" s="62"/>
      <c r="B681" s="62"/>
      <c r="C681" s="62"/>
      <c r="D681" s="65">
        <v>200.0</v>
      </c>
    </row>
    <row r="682">
      <c r="A682" s="62"/>
      <c r="B682" s="62"/>
      <c r="C682" s="62"/>
      <c r="D682" s="65">
        <v>40.0</v>
      </c>
    </row>
    <row r="683">
      <c r="A683" s="62"/>
      <c r="B683" s="62"/>
      <c r="C683" s="62"/>
      <c r="D683" s="62"/>
    </row>
    <row r="684">
      <c r="A684" s="62"/>
      <c r="B684" s="62"/>
      <c r="C684" s="62"/>
      <c r="D684" s="62"/>
    </row>
    <row r="685">
      <c r="A685" s="62"/>
      <c r="B685" s="62"/>
      <c r="C685" s="62"/>
      <c r="D685" s="62"/>
    </row>
    <row r="686">
      <c r="A686" s="62"/>
      <c r="B686" s="62"/>
      <c r="C686" s="62"/>
      <c r="D686" s="62"/>
    </row>
    <row r="687">
      <c r="A687" s="62"/>
      <c r="B687" s="62"/>
      <c r="C687" s="62"/>
      <c r="D687" s="62"/>
    </row>
    <row r="688">
      <c r="A688" s="62"/>
      <c r="B688" s="62"/>
      <c r="C688" s="62"/>
      <c r="D688" s="62"/>
    </row>
    <row r="689">
      <c r="A689" s="62"/>
      <c r="B689" s="62"/>
      <c r="C689" s="62"/>
      <c r="D689" s="62"/>
    </row>
    <row r="690">
      <c r="A690" s="62"/>
      <c r="B690" s="62"/>
      <c r="C690" s="62"/>
      <c r="D690" s="62"/>
    </row>
    <row r="691">
      <c r="A691" s="62"/>
      <c r="B691" s="62"/>
      <c r="C691" s="62"/>
      <c r="D691" s="62"/>
    </row>
    <row r="692">
      <c r="A692" s="62"/>
      <c r="B692" s="62"/>
      <c r="C692" s="62"/>
      <c r="D692" s="62"/>
    </row>
    <row r="693">
      <c r="A693" s="62"/>
      <c r="B693" s="62"/>
      <c r="C693" s="62"/>
      <c r="D693" s="62"/>
    </row>
    <row r="694">
      <c r="A694" s="62"/>
      <c r="B694" s="62"/>
      <c r="C694" s="62"/>
      <c r="D694" s="62"/>
    </row>
    <row r="695">
      <c r="A695" s="62"/>
      <c r="B695" s="62"/>
      <c r="C695" s="62"/>
      <c r="D695" s="62"/>
    </row>
    <row r="696">
      <c r="A696" s="62"/>
      <c r="B696" s="62"/>
      <c r="C696" s="62"/>
      <c r="D696" s="62"/>
    </row>
    <row r="697">
      <c r="A697" s="62"/>
      <c r="B697" s="62"/>
      <c r="C697" s="62"/>
      <c r="D697" s="62"/>
    </row>
    <row r="698">
      <c r="A698" s="62"/>
      <c r="B698" s="62"/>
      <c r="C698" s="62"/>
      <c r="D698" s="62"/>
    </row>
    <row r="699">
      <c r="A699" s="62"/>
      <c r="B699" s="62"/>
      <c r="C699" s="62"/>
      <c r="D699" s="62"/>
    </row>
    <row r="700">
      <c r="A700" s="62"/>
      <c r="B700" s="62"/>
      <c r="C700" s="62"/>
      <c r="D700" s="62"/>
    </row>
    <row r="701">
      <c r="A701" s="62"/>
      <c r="B701" s="62"/>
      <c r="C701" s="62"/>
      <c r="D701" s="62"/>
    </row>
    <row r="702">
      <c r="A702" s="62"/>
      <c r="B702" s="62"/>
      <c r="C702" s="62"/>
      <c r="D702" s="62"/>
    </row>
    <row r="703">
      <c r="A703" s="62"/>
      <c r="B703" s="62"/>
      <c r="C703" s="62"/>
      <c r="D703" s="62"/>
    </row>
    <row r="704">
      <c r="A704" s="62"/>
      <c r="B704" s="62"/>
      <c r="C704" s="62"/>
      <c r="D704" s="62"/>
    </row>
    <row r="705">
      <c r="A705" s="62"/>
      <c r="B705" s="62"/>
      <c r="C705" s="62"/>
      <c r="D705" s="62"/>
    </row>
    <row r="706">
      <c r="A706" s="62"/>
      <c r="B706" s="62"/>
      <c r="C706" s="62"/>
      <c r="D706" s="62"/>
    </row>
    <row r="707">
      <c r="A707" s="62"/>
      <c r="B707" s="62"/>
      <c r="C707" s="62"/>
      <c r="D707" s="62"/>
    </row>
    <row r="708">
      <c r="A708" s="62"/>
      <c r="B708" s="62"/>
      <c r="C708" s="62"/>
      <c r="D708" s="62"/>
    </row>
    <row r="709">
      <c r="A709" s="62"/>
      <c r="B709" s="62"/>
      <c r="C709" s="62"/>
      <c r="D709" s="62"/>
    </row>
    <row r="710">
      <c r="A710" s="62"/>
      <c r="B710" s="62"/>
      <c r="C710" s="62"/>
      <c r="D710" s="62"/>
    </row>
    <row r="711">
      <c r="A711" s="62"/>
      <c r="B711" s="62"/>
      <c r="C711" s="62"/>
      <c r="D711" s="62"/>
    </row>
    <row r="712">
      <c r="A712" s="62"/>
      <c r="B712" s="62"/>
      <c r="C712" s="62"/>
      <c r="D712" s="62"/>
    </row>
    <row r="713">
      <c r="A713" s="62"/>
      <c r="B713" s="62"/>
      <c r="C713" s="62"/>
      <c r="D713" s="62"/>
    </row>
    <row r="714">
      <c r="A714" s="62"/>
      <c r="B714" s="62"/>
      <c r="C714" s="62"/>
      <c r="D714" s="62"/>
    </row>
    <row r="715">
      <c r="A715" s="62"/>
      <c r="B715" s="62"/>
      <c r="C715" s="62"/>
      <c r="D715" s="62"/>
    </row>
    <row r="716">
      <c r="A716" s="62"/>
      <c r="B716" s="62"/>
      <c r="C716" s="62"/>
      <c r="D716" s="62"/>
    </row>
    <row r="717">
      <c r="A717" s="62"/>
      <c r="B717" s="62"/>
      <c r="C717" s="62"/>
      <c r="D717" s="62"/>
    </row>
    <row r="718">
      <c r="A718" s="62"/>
      <c r="B718" s="62"/>
      <c r="C718" s="62"/>
      <c r="D718" s="62"/>
    </row>
    <row r="719">
      <c r="A719" s="62"/>
      <c r="B719" s="62"/>
      <c r="C719" s="62"/>
      <c r="D719" s="62"/>
    </row>
    <row r="720">
      <c r="A720" s="62"/>
      <c r="B720" s="62"/>
      <c r="C720" s="62"/>
      <c r="D720" s="62"/>
    </row>
    <row r="721">
      <c r="A721" s="62"/>
      <c r="B721" s="62"/>
      <c r="C721" s="62"/>
      <c r="D721" s="62"/>
    </row>
    <row r="722">
      <c r="A722" s="62"/>
      <c r="B722" s="62"/>
      <c r="C722" s="62"/>
      <c r="D722" s="62"/>
    </row>
    <row r="723">
      <c r="A723" s="62"/>
      <c r="B723" s="62"/>
      <c r="C723" s="62"/>
      <c r="D723" s="62"/>
    </row>
    <row r="724">
      <c r="A724" s="62"/>
      <c r="B724" s="62"/>
      <c r="C724" s="62"/>
      <c r="D724" s="62"/>
    </row>
    <row r="725">
      <c r="A725" s="62"/>
      <c r="B725" s="62"/>
      <c r="C725" s="62"/>
      <c r="D725" s="62"/>
    </row>
    <row r="726">
      <c r="A726" s="62"/>
      <c r="B726" s="62"/>
      <c r="C726" s="62"/>
      <c r="D726" s="62"/>
    </row>
    <row r="727">
      <c r="A727" s="62"/>
      <c r="B727" s="62"/>
      <c r="C727" s="62"/>
      <c r="D727" s="62"/>
    </row>
    <row r="728">
      <c r="A728" s="62"/>
      <c r="B728" s="62"/>
      <c r="C728" s="62"/>
      <c r="D728" s="62"/>
    </row>
    <row r="729">
      <c r="A729" s="62"/>
      <c r="B729" s="62"/>
      <c r="C729" s="62"/>
      <c r="D729" s="62"/>
    </row>
    <row r="730">
      <c r="A730" s="62"/>
      <c r="B730" s="62"/>
      <c r="C730" s="62"/>
      <c r="D730" s="62"/>
    </row>
    <row r="731">
      <c r="A731" s="62"/>
      <c r="B731" s="62"/>
      <c r="C731" s="62"/>
      <c r="D731" s="62"/>
    </row>
    <row r="732">
      <c r="A732" s="62"/>
      <c r="B732" s="62"/>
      <c r="C732" s="62"/>
      <c r="D732" s="62"/>
    </row>
    <row r="733">
      <c r="A733" s="62"/>
      <c r="B733" s="62"/>
      <c r="C733" s="62"/>
      <c r="D733" s="62"/>
    </row>
    <row r="734">
      <c r="A734" s="62"/>
      <c r="B734" s="62"/>
      <c r="C734" s="62"/>
      <c r="D734" s="62"/>
    </row>
    <row r="735">
      <c r="A735" s="62"/>
      <c r="B735" s="62"/>
      <c r="C735" s="62"/>
      <c r="D735" s="62"/>
    </row>
    <row r="736">
      <c r="A736" s="62"/>
      <c r="B736" s="62"/>
      <c r="C736" s="62"/>
      <c r="D736" s="62"/>
    </row>
    <row r="737">
      <c r="A737" s="62"/>
      <c r="B737" s="62"/>
      <c r="C737" s="62"/>
      <c r="D737" s="62"/>
    </row>
    <row r="738">
      <c r="A738" s="62"/>
      <c r="B738" s="62"/>
      <c r="C738" s="62"/>
      <c r="D738" s="62"/>
    </row>
    <row r="739">
      <c r="A739" s="62"/>
      <c r="B739" s="62"/>
      <c r="C739" s="62"/>
      <c r="D739" s="62"/>
    </row>
    <row r="740">
      <c r="A740" s="62"/>
      <c r="B740" s="62"/>
      <c r="C740" s="62"/>
      <c r="D740" s="62"/>
    </row>
    <row r="741">
      <c r="A741" s="62"/>
      <c r="B741" s="62"/>
      <c r="C741" s="62"/>
      <c r="D741" s="62"/>
    </row>
    <row r="742">
      <c r="A742" s="62"/>
      <c r="B742" s="62"/>
      <c r="C742" s="62"/>
      <c r="D742" s="62"/>
    </row>
    <row r="743">
      <c r="A743" s="62"/>
      <c r="B743" s="62"/>
      <c r="C743" s="62"/>
      <c r="D743" s="62"/>
    </row>
    <row r="744">
      <c r="A744" s="62"/>
      <c r="B744" s="62"/>
      <c r="C744" s="62"/>
      <c r="D744" s="62"/>
    </row>
    <row r="745">
      <c r="A745" s="62"/>
      <c r="B745" s="62"/>
      <c r="C745" s="62"/>
      <c r="D745" s="62"/>
    </row>
    <row r="746">
      <c r="A746" s="62"/>
      <c r="B746" s="62"/>
      <c r="C746" s="62"/>
      <c r="D746" s="62"/>
    </row>
    <row r="747">
      <c r="A747" s="62"/>
      <c r="B747" s="62"/>
      <c r="C747" s="62"/>
      <c r="D747" s="62"/>
    </row>
    <row r="748">
      <c r="A748" s="62"/>
      <c r="B748" s="62"/>
      <c r="C748" s="62"/>
      <c r="D748" s="62"/>
    </row>
    <row r="749">
      <c r="A749" s="62"/>
      <c r="B749" s="62"/>
      <c r="C749" s="62"/>
      <c r="D749" s="62"/>
    </row>
    <row r="750">
      <c r="A750" s="62"/>
      <c r="B750" s="62"/>
      <c r="C750" s="62"/>
      <c r="D750" s="62"/>
    </row>
    <row r="751">
      <c r="A751" s="62"/>
      <c r="B751" s="62"/>
      <c r="C751" s="62"/>
      <c r="D751" s="62"/>
    </row>
    <row r="752">
      <c r="A752" s="62"/>
      <c r="B752" s="62"/>
      <c r="C752" s="62"/>
      <c r="D752" s="62"/>
    </row>
    <row r="753">
      <c r="A753" s="62"/>
      <c r="B753" s="62"/>
      <c r="C753" s="62"/>
      <c r="D753" s="62"/>
    </row>
    <row r="754">
      <c r="A754" s="62"/>
      <c r="B754" s="62"/>
      <c r="C754" s="62"/>
      <c r="D754" s="62"/>
    </row>
    <row r="755">
      <c r="A755" s="62"/>
      <c r="B755" s="62"/>
      <c r="C755" s="62"/>
      <c r="D755" s="62"/>
    </row>
    <row r="756">
      <c r="A756" s="62"/>
      <c r="B756" s="62"/>
      <c r="C756" s="62"/>
      <c r="D756" s="62"/>
    </row>
    <row r="757">
      <c r="A757" s="62"/>
      <c r="B757" s="62"/>
      <c r="C757" s="62"/>
      <c r="D757" s="62"/>
    </row>
    <row r="758">
      <c r="A758" s="62"/>
      <c r="B758" s="62"/>
      <c r="C758" s="62"/>
      <c r="D758" s="62"/>
    </row>
    <row r="759">
      <c r="A759" s="62"/>
      <c r="B759" s="62"/>
      <c r="C759" s="62"/>
      <c r="D759" s="62"/>
    </row>
    <row r="760">
      <c r="A760" s="62"/>
      <c r="B760" s="62"/>
      <c r="C760" s="62"/>
      <c r="D760" s="62"/>
    </row>
    <row r="761">
      <c r="A761" s="62"/>
      <c r="B761" s="62"/>
      <c r="C761" s="62"/>
      <c r="D761" s="62"/>
    </row>
    <row r="762">
      <c r="A762" s="62"/>
      <c r="B762" s="62"/>
      <c r="C762" s="62"/>
      <c r="D762" s="62"/>
    </row>
    <row r="763">
      <c r="A763" s="62"/>
      <c r="B763" s="62"/>
      <c r="C763" s="62"/>
      <c r="D763" s="62"/>
    </row>
    <row r="764">
      <c r="A764" s="62"/>
      <c r="B764" s="62"/>
      <c r="C764" s="62"/>
      <c r="D764" s="62"/>
    </row>
    <row r="765">
      <c r="A765" s="62"/>
      <c r="B765" s="62"/>
      <c r="C765" s="62"/>
      <c r="D765" s="62"/>
    </row>
    <row r="766">
      <c r="A766" s="62"/>
      <c r="B766" s="62"/>
      <c r="C766" s="62"/>
      <c r="D766" s="62"/>
    </row>
    <row r="767">
      <c r="A767" s="62"/>
      <c r="B767" s="62"/>
      <c r="C767" s="62"/>
      <c r="D767" s="62"/>
    </row>
    <row r="768">
      <c r="A768" s="62"/>
      <c r="B768" s="62"/>
      <c r="C768" s="62"/>
      <c r="D768" s="62"/>
    </row>
    <row r="769">
      <c r="A769" s="62"/>
      <c r="B769" s="62"/>
      <c r="C769" s="62"/>
      <c r="D769" s="62"/>
    </row>
    <row r="770">
      <c r="A770" s="62"/>
      <c r="B770" s="62"/>
      <c r="C770" s="62"/>
      <c r="D770" s="62"/>
    </row>
    <row r="771">
      <c r="A771" s="62"/>
      <c r="B771" s="62"/>
      <c r="C771" s="62"/>
      <c r="D771" s="62"/>
    </row>
    <row r="772">
      <c r="A772" s="62"/>
      <c r="B772" s="62"/>
      <c r="C772" s="62"/>
      <c r="D772" s="62"/>
    </row>
    <row r="773">
      <c r="A773" s="62"/>
      <c r="B773" s="62"/>
      <c r="C773" s="62"/>
      <c r="D773" s="62"/>
    </row>
    <row r="774">
      <c r="A774" s="62"/>
      <c r="B774" s="62"/>
      <c r="C774" s="62"/>
      <c r="D774" s="62"/>
    </row>
    <row r="775">
      <c r="A775" s="62"/>
      <c r="B775" s="62"/>
      <c r="C775" s="62"/>
      <c r="D775" s="62"/>
    </row>
    <row r="776">
      <c r="A776" s="62"/>
      <c r="B776" s="62"/>
      <c r="C776" s="62"/>
      <c r="D776" s="62"/>
    </row>
    <row r="777">
      <c r="A777" s="62"/>
      <c r="B777" s="62"/>
      <c r="C777" s="62"/>
      <c r="D777" s="62"/>
    </row>
    <row r="778">
      <c r="A778" s="62"/>
      <c r="B778" s="62"/>
      <c r="C778" s="62"/>
      <c r="D778" s="62"/>
    </row>
    <row r="779">
      <c r="A779" s="62"/>
      <c r="B779" s="62"/>
      <c r="C779" s="62"/>
      <c r="D779" s="62"/>
    </row>
    <row r="780">
      <c r="A780" s="62"/>
      <c r="B780" s="62"/>
      <c r="C780" s="62"/>
      <c r="D780" s="62"/>
    </row>
    <row r="781">
      <c r="A781" s="62"/>
      <c r="B781" s="62"/>
      <c r="C781" s="62"/>
      <c r="D781" s="62"/>
    </row>
    <row r="782">
      <c r="A782" s="62"/>
      <c r="B782" s="62"/>
      <c r="C782" s="62"/>
      <c r="D782" s="62"/>
    </row>
    <row r="783">
      <c r="A783" s="62"/>
      <c r="B783" s="62"/>
      <c r="C783" s="62"/>
      <c r="D783" s="62"/>
    </row>
    <row r="784">
      <c r="A784" s="62"/>
      <c r="B784" s="62"/>
      <c r="C784" s="62"/>
      <c r="D784" s="62"/>
    </row>
    <row r="785">
      <c r="A785" s="62"/>
      <c r="B785" s="62"/>
      <c r="C785" s="62"/>
      <c r="D785" s="62"/>
    </row>
    <row r="786">
      <c r="A786" s="62"/>
      <c r="B786" s="62"/>
      <c r="C786" s="62"/>
      <c r="D786" s="62"/>
    </row>
    <row r="787">
      <c r="A787" s="62"/>
      <c r="B787" s="62"/>
      <c r="C787" s="62"/>
      <c r="D787" s="62"/>
    </row>
    <row r="788">
      <c r="A788" s="62"/>
      <c r="B788" s="62"/>
      <c r="C788" s="62"/>
      <c r="D788" s="62"/>
    </row>
    <row r="789">
      <c r="A789" s="62"/>
      <c r="B789" s="62"/>
      <c r="C789" s="62"/>
      <c r="D789" s="62"/>
    </row>
    <row r="790">
      <c r="A790" s="62"/>
      <c r="B790" s="62"/>
      <c r="C790" s="62"/>
      <c r="D790" s="62"/>
    </row>
    <row r="791">
      <c r="A791" s="62"/>
      <c r="B791" s="62"/>
      <c r="C791" s="62"/>
      <c r="D791" s="62"/>
    </row>
    <row r="792">
      <c r="A792" s="62"/>
      <c r="B792" s="62"/>
      <c r="C792" s="62"/>
      <c r="D792" s="62"/>
    </row>
    <row r="793">
      <c r="A793" s="62"/>
      <c r="B793" s="62"/>
      <c r="C793" s="62"/>
      <c r="D793" s="62"/>
    </row>
    <row r="794">
      <c r="A794" s="62"/>
      <c r="B794" s="62"/>
      <c r="C794" s="62"/>
      <c r="D794" s="62"/>
    </row>
    <row r="795">
      <c r="A795" s="62"/>
      <c r="B795" s="62"/>
      <c r="C795" s="62"/>
      <c r="D795" s="62"/>
    </row>
    <row r="796">
      <c r="A796" s="62"/>
      <c r="B796" s="62"/>
      <c r="C796" s="62"/>
      <c r="D796" s="62"/>
    </row>
    <row r="797">
      <c r="A797" s="62"/>
      <c r="B797" s="62"/>
      <c r="C797" s="62"/>
      <c r="D797" s="62"/>
    </row>
    <row r="798">
      <c r="A798" s="62"/>
      <c r="B798" s="62"/>
      <c r="C798" s="62"/>
      <c r="D798" s="62"/>
    </row>
    <row r="799">
      <c r="A799" s="62"/>
      <c r="B799" s="62"/>
      <c r="C799" s="62"/>
      <c r="D799" s="62"/>
    </row>
    <row r="800">
      <c r="A800" s="62"/>
      <c r="B800" s="62"/>
      <c r="C800" s="62"/>
      <c r="D800" s="62"/>
    </row>
    <row r="801">
      <c r="A801" s="62"/>
      <c r="B801" s="62"/>
      <c r="C801" s="62"/>
      <c r="D801" s="62"/>
    </row>
    <row r="802">
      <c r="A802" s="62"/>
      <c r="B802" s="62"/>
      <c r="C802" s="62"/>
      <c r="D802" s="62"/>
    </row>
    <row r="803">
      <c r="A803" s="62"/>
      <c r="B803" s="62"/>
      <c r="C803" s="62"/>
      <c r="D803" s="62"/>
    </row>
    <row r="804">
      <c r="A804" s="62"/>
      <c r="B804" s="62"/>
      <c r="C804" s="62"/>
      <c r="D804" s="62"/>
    </row>
    <row r="805">
      <c r="A805" s="62"/>
      <c r="B805" s="62"/>
      <c r="C805" s="62"/>
      <c r="D805" s="62"/>
    </row>
    <row r="806">
      <c r="A806" s="62"/>
      <c r="B806" s="62"/>
      <c r="C806" s="62"/>
      <c r="D806" s="62"/>
    </row>
    <row r="807">
      <c r="A807" s="62"/>
      <c r="B807" s="62"/>
      <c r="C807" s="62"/>
      <c r="D807" s="62"/>
    </row>
    <row r="808">
      <c r="A808" s="62"/>
      <c r="B808" s="62"/>
      <c r="C808" s="62"/>
      <c r="D808" s="62"/>
    </row>
    <row r="809">
      <c r="A809" s="62"/>
      <c r="B809" s="62"/>
      <c r="C809" s="62"/>
      <c r="D809" s="62"/>
    </row>
    <row r="810">
      <c r="A810" s="62"/>
      <c r="B810" s="62"/>
      <c r="C810" s="62"/>
      <c r="D810" s="62"/>
    </row>
    <row r="811">
      <c r="A811" s="62"/>
      <c r="B811" s="62"/>
      <c r="C811" s="62"/>
      <c r="D811" s="62"/>
    </row>
    <row r="812">
      <c r="A812" s="62"/>
      <c r="B812" s="62"/>
      <c r="C812" s="62"/>
      <c r="D812" s="62"/>
    </row>
    <row r="813">
      <c r="A813" s="62"/>
      <c r="B813" s="62"/>
      <c r="C813" s="62"/>
      <c r="D813" s="62"/>
    </row>
    <row r="814">
      <c r="A814" s="62"/>
      <c r="B814" s="62"/>
      <c r="C814" s="62"/>
      <c r="D814" s="62"/>
    </row>
    <row r="815">
      <c r="A815" s="62"/>
      <c r="B815" s="62"/>
      <c r="C815" s="62"/>
      <c r="D815" s="62"/>
    </row>
    <row r="816">
      <c r="A816" s="62"/>
      <c r="B816" s="62"/>
      <c r="C816" s="62"/>
      <c r="D816" s="62"/>
    </row>
    <row r="817">
      <c r="A817" s="62"/>
      <c r="B817" s="62"/>
      <c r="C817" s="62"/>
      <c r="D817" s="62"/>
    </row>
    <row r="818">
      <c r="A818" s="62"/>
      <c r="B818" s="62"/>
      <c r="C818" s="62"/>
      <c r="D818" s="62"/>
    </row>
    <row r="819">
      <c r="A819" s="62"/>
      <c r="B819" s="62"/>
      <c r="C819" s="62"/>
      <c r="D819" s="62"/>
    </row>
    <row r="820">
      <c r="A820" s="62"/>
      <c r="B820" s="62"/>
      <c r="C820" s="62"/>
      <c r="D820" s="62"/>
    </row>
    <row r="821">
      <c r="A821" s="62"/>
      <c r="B821" s="62"/>
      <c r="C821" s="62"/>
      <c r="D821" s="62"/>
    </row>
    <row r="822">
      <c r="A822" s="62"/>
      <c r="B822" s="62"/>
      <c r="C822" s="62"/>
      <c r="D822" s="62"/>
    </row>
    <row r="823">
      <c r="A823" s="62"/>
      <c r="B823" s="62"/>
      <c r="C823" s="62"/>
      <c r="D823" s="62"/>
    </row>
    <row r="824">
      <c r="A824" s="62"/>
      <c r="B824" s="62"/>
      <c r="C824" s="62"/>
      <c r="D824" s="62"/>
    </row>
    <row r="825">
      <c r="A825" s="62"/>
      <c r="B825" s="62"/>
      <c r="C825" s="62"/>
      <c r="D825" s="62"/>
    </row>
    <row r="826">
      <c r="A826" s="62"/>
      <c r="B826" s="62"/>
      <c r="C826" s="62"/>
      <c r="D826" s="62"/>
    </row>
    <row r="827">
      <c r="A827" s="62"/>
      <c r="B827" s="62"/>
      <c r="C827" s="62"/>
      <c r="D827" s="62"/>
    </row>
    <row r="828">
      <c r="A828" s="62"/>
      <c r="B828" s="62"/>
      <c r="C828" s="62"/>
      <c r="D828" s="62"/>
    </row>
    <row r="829">
      <c r="A829" s="62"/>
      <c r="B829" s="62"/>
      <c r="C829" s="62"/>
      <c r="D829" s="62"/>
    </row>
    <row r="830">
      <c r="A830" s="62"/>
      <c r="B830" s="62"/>
      <c r="C830" s="62"/>
      <c r="D830" s="62"/>
    </row>
    <row r="831">
      <c r="A831" s="62"/>
      <c r="B831" s="62"/>
      <c r="C831" s="62"/>
      <c r="D831" s="62"/>
    </row>
    <row r="832">
      <c r="A832" s="62"/>
      <c r="B832" s="62"/>
      <c r="C832" s="62"/>
      <c r="D832" s="62"/>
    </row>
    <row r="833">
      <c r="A833" s="62"/>
      <c r="B833" s="62"/>
      <c r="C833" s="62"/>
      <c r="D833" s="62"/>
    </row>
    <row r="834">
      <c r="A834" s="62"/>
      <c r="B834" s="62"/>
      <c r="C834" s="62"/>
      <c r="D834" s="62"/>
    </row>
    <row r="835">
      <c r="A835" s="62"/>
      <c r="B835" s="62"/>
      <c r="C835" s="62"/>
      <c r="D835" s="62"/>
    </row>
    <row r="836">
      <c r="A836" s="62"/>
      <c r="B836" s="62"/>
      <c r="C836" s="62"/>
      <c r="D836" s="62"/>
    </row>
    <row r="837">
      <c r="A837" s="62"/>
      <c r="B837" s="62"/>
      <c r="C837" s="62"/>
      <c r="D837" s="62"/>
    </row>
    <row r="838">
      <c r="A838" s="62"/>
      <c r="B838" s="62"/>
      <c r="C838" s="62"/>
      <c r="D838" s="62"/>
    </row>
    <row r="839">
      <c r="A839" s="62"/>
      <c r="B839" s="62"/>
      <c r="C839" s="62"/>
      <c r="D839" s="62"/>
    </row>
    <row r="840">
      <c r="A840" s="62"/>
      <c r="B840" s="62"/>
      <c r="C840" s="62"/>
      <c r="D840" s="62"/>
    </row>
    <row r="841">
      <c r="A841" s="62"/>
      <c r="B841" s="62"/>
      <c r="C841" s="62"/>
      <c r="D841" s="62"/>
    </row>
    <row r="842">
      <c r="A842" s="62"/>
      <c r="B842" s="62"/>
      <c r="C842" s="62"/>
      <c r="D842" s="62"/>
    </row>
    <row r="843">
      <c r="A843" s="62"/>
      <c r="B843" s="62"/>
      <c r="C843" s="62"/>
      <c r="D843" s="62"/>
    </row>
    <row r="844">
      <c r="A844" s="62"/>
      <c r="B844" s="62"/>
      <c r="C844" s="62"/>
      <c r="D844" s="62"/>
    </row>
    <row r="845">
      <c r="A845" s="62"/>
      <c r="B845" s="62"/>
      <c r="C845" s="62"/>
      <c r="D845" s="62"/>
    </row>
    <row r="846">
      <c r="A846" s="62"/>
      <c r="B846" s="62"/>
      <c r="C846" s="62"/>
      <c r="D846" s="62"/>
    </row>
    <row r="847">
      <c r="A847" s="62"/>
      <c r="B847" s="62"/>
      <c r="C847" s="62"/>
      <c r="D847" s="62"/>
    </row>
    <row r="848">
      <c r="A848" s="62"/>
      <c r="B848" s="62"/>
      <c r="C848" s="62"/>
      <c r="D848" s="62"/>
    </row>
    <row r="849">
      <c r="A849" s="62"/>
      <c r="B849" s="62"/>
      <c r="C849" s="62"/>
      <c r="D849" s="62"/>
    </row>
    <row r="850">
      <c r="A850" s="62"/>
      <c r="B850" s="62"/>
      <c r="C850" s="62"/>
      <c r="D850" s="62"/>
    </row>
    <row r="851">
      <c r="A851" s="62"/>
      <c r="B851" s="62"/>
      <c r="C851" s="62"/>
      <c r="D851" s="62"/>
    </row>
    <row r="852">
      <c r="A852" s="62"/>
      <c r="B852" s="62"/>
      <c r="C852" s="62"/>
      <c r="D852" s="62"/>
    </row>
    <row r="853">
      <c r="A853" s="62"/>
      <c r="B853" s="62"/>
      <c r="C853" s="62"/>
      <c r="D853" s="62"/>
    </row>
    <row r="854">
      <c r="A854" s="62"/>
      <c r="B854" s="62"/>
      <c r="C854" s="62"/>
      <c r="D854" s="62"/>
    </row>
    <row r="855">
      <c r="A855" s="62"/>
      <c r="B855" s="62"/>
      <c r="C855" s="62"/>
      <c r="D855" s="62"/>
    </row>
    <row r="856">
      <c r="A856" s="62"/>
      <c r="B856" s="62"/>
      <c r="C856" s="62"/>
      <c r="D856" s="62"/>
    </row>
    <row r="857">
      <c r="A857" s="62"/>
      <c r="B857" s="62"/>
      <c r="C857" s="62"/>
      <c r="D857" s="62"/>
    </row>
    <row r="858">
      <c r="A858" s="62"/>
      <c r="B858" s="62"/>
      <c r="C858" s="62"/>
      <c r="D858" s="62"/>
    </row>
    <row r="859">
      <c r="A859" s="62"/>
      <c r="B859" s="62"/>
      <c r="C859" s="62"/>
      <c r="D859" s="62"/>
    </row>
    <row r="860">
      <c r="A860" s="62"/>
      <c r="B860" s="62"/>
      <c r="C860" s="62"/>
      <c r="D860" s="62"/>
    </row>
    <row r="861">
      <c r="A861" s="62"/>
      <c r="B861" s="62"/>
      <c r="C861" s="62"/>
      <c r="D861" s="62"/>
    </row>
    <row r="862">
      <c r="A862" s="62"/>
      <c r="B862" s="62"/>
      <c r="C862" s="62"/>
      <c r="D862" s="62"/>
    </row>
    <row r="863">
      <c r="A863" s="62"/>
      <c r="B863" s="62"/>
      <c r="C863" s="62"/>
      <c r="D863" s="62"/>
    </row>
    <row r="864">
      <c r="A864" s="62"/>
      <c r="B864" s="62"/>
      <c r="C864" s="62"/>
      <c r="D864" s="62"/>
    </row>
    <row r="865">
      <c r="A865" s="62"/>
      <c r="B865" s="62"/>
      <c r="C865" s="62"/>
      <c r="D865" s="62"/>
    </row>
    <row r="866">
      <c r="A866" s="62"/>
      <c r="B866" s="62"/>
      <c r="C866" s="62"/>
      <c r="D866" s="62"/>
    </row>
    <row r="867">
      <c r="A867" s="62"/>
      <c r="B867" s="62"/>
      <c r="C867" s="62"/>
      <c r="D867" s="62"/>
    </row>
    <row r="868">
      <c r="A868" s="62"/>
      <c r="B868" s="62"/>
      <c r="C868" s="62"/>
      <c r="D868" s="62"/>
    </row>
    <row r="869">
      <c r="A869" s="62"/>
      <c r="B869" s="62"/>
      <c r="C869" s="62"/>
      <c r="D869" s="62"/>
    </row>
    <row r="870">
      <c r="A870" s="62"/>
      <c r="B870" s="62"/>
      <c r="C870" s="62"/>
      <c r="D870" s="62"/>
    </row>
    <row r="871">
      <c r="A871" s="62"/>
      <c r="B871" s="62"/>
      <c r="C871" s="62"/>
      <c r="D871" s="62"/>
    </row>
    <row r="872">
      <c r="A872" s="62"/>
      <c r="B872" s="62"/>
      <c r="C872" s="62"/>
      <c r="D872" s="62"/>
    </row>
    <row r="873">
      <c r="A873" s="62"/>
      <c r="B873" s="62"/>
      <c r="C873" s="62"/>
      <c r="D873" s="62"/>
    </row>
    <row r="874">
      <c r="A874" s="62"/>
      <c r="B874" s="62"/>
      <c r="C874" s="62"/>
      <c r="D874" s="62"/>
    </row>
    <row r="875">
      <c r="A875" s="62"/>
      <c r="B875" s="62"/>
      <c r="C875" s="62"/>
      <c r="D875" s="62"/>
    </row>
    <row r="876">
      <c r="A876" s="62"/>
      <c r="B876" s="62"/>
      <c r="C876" s="62"/>
      <c r="D876" s="62"/>
    </row>
    <row r="877">
      <c r="A877" s="62"/>
      <c r="B877" s="62"/>
      <c r="C877" s="62"/>
      <c r="D877" s="62"/>
    </row>
    <row r="878">
      <c r="A878" s="62"/>
      <c r="B878" s="62"/>
      <c r="C878" s="62"/>
      <c r="D878" s="62"/>
    </row>
    <row r="879">
      <c r="A879" s="62"/>
      <c r="B879" s="62"/>
      <c r="C879" s="62"/>
      <c r="D879" s="62"/>
    </row>
    <row r="880">
      <c r="A880" s="62"/>
      <c r="B880" s="62"/>
      <c r="C880" s="62"/>
      <c r="D880" s="62"/>
    </row>
    <row r="881">
      <c r="A881" s="62"/>
      <c r="B881" s="62"/>
      <c r="C881" s="62"/>
      <c r="D881" s="62"/>
    </row>
    <row r="882">
      <c r="A882" s="62"/>
      <c r="B882" s="62"/>
      <c r="C882" s="62"/>
      <c r="D882" s="62"/>
    </row>
    <row r="883">
      <c r="A883" s="62"/>
      <c r="B883" s="62"/>
      <c r="C883" s="62"/>
      <c r="D883" s="62"/>
    </row>
    <row r="884">
      <c r="A884" s="62"/>
      <c r="B884" s="62"/>
      <c r="C884" s="62"/>
      <c r="D884" s="62"/>
    </row>
    <row r="885">
      <c r="A885" s="62"/>
      <c r="B885" s="62"/>
      <c r="C885" s="62"/>
      <c r="D885" s="62"/>
    </row>
    <row r="886">
      <c r="A886" s="62"/>
      <c r="B886" s="62"/>
      <c r="C886" s="62"/>
      <c r="D886" s="62"/>
    </row>
    <row r="887">
      <c r="A887" s="62"/>
      <c r="B887" s="62"/>
      <c r="C887" s="62"/>
      <c r="D887" s="62"/>
    </row>
    <row r="888">
      <c r="A888" s="62"/>
      <c r="B888" s="62"/>
      <c r="C888" s="62"/>
      <c r="D888" s="62"/>
    </row>
    <row r="889">
      <c r="A889" s="62"/>
      <c r="B889" s="62"/>
      <c r="C889" s="62"/>
      <c r="D889" s="62"/>
    </row>
    <row r="890">
      <c r="A890" s="62"/>
      <c r="B890" s="62"/>
      <c r="C890" s="62"/>
      <c r="D890" s="62"/>
    </row>
    <row r="891">
      <c r="A891" s="62"/>
      <c r="B891" s="62"/>
      <c r="C891" s="62"/>
      <c r="D891" s="62"/>
    </row>
    <row r="892">
      <c r="A892" s="62"/>
      <c r="B892" s="62"/>
      <c r="C892" s="62"/>
      <c r="D892" s="62"/>
    </row>
    <row r="893">
      <c r="A893" s="62"/>
      <c r="B893" s="62"/>
      <c r="C893" s="62"/>
      <c r="D893" s="62"/>
    </row>
    <row r="894">
      <c r="A894" s="62"/>
      <c r="B894" s="62"/>
      <c r="C894" s="62"/>
      <c r="D894" s="62"/>
    </row>
    <row r="895">
      <c r="A895" s="62"/>
      <c r="B895" s="62"/>
      <c r="C895" s="62"/>
      <c r="D895" s="62"/>
    </row>
    <row r="896">
      <c r="A896" s="62"/>
      <c r="B896" s="62"/>
      <c r="C896" s="62"/>
      <c r="D896" s="62"/>
    </row>
    <row r="897">
      <c r="A897" s="62"/>
      <c r="B897" s="62"/>
      <c r="C897" s="62"/>
      <c r="D897" s="62"/>
    </row>
    <row r="898">
      <c r="A898" s="62"/>
      <c r="B898" s="62"/>
      <c r="C898" s="62"/>
      <c r="D898" s="62"/>
    </row>
    <row r="899">
      <c r="A899" s="62"/>
      <c r="B899" s="62"/>
      <c r="C899" s="62"/>
      <c r="D899" s="62"/>
    </row>
    <row r="900">
      <c r="A900" s="62"/>
      <c r="B900" s="62"/>
      <c r="C900" s="62"/>
      <c r="D900" s="62"/>
    </row>
    <row r="901">
      <c r="A901" s="62"/>
      <c r="B901" s="62"/>
      <c r="C901" s="62"/>
      <c r="D901" s="62"/>
    </row>
    <row r="902">
      <c r="A902" s="62"/>
      <c r="B902" s="62"/>
      <c r="C902" s="62"/>
      <c r="D902" s="62"/>
    </row>
    <row r="903">
      <c r="A903" s="62"/>
      <c r="B903" s="62"/>
      <c r="C903" s="62"/>
      <c r="D903" s="62"/>
    </row>
    <row r="904">
      <c r="A904" s="62"/>
      <c r="B904" s="62"/>
      <c r="C904" s="62"/>
      <c r="D904" s="62"/>
    </row>
    <row r="905">
      <c r="A905" s="62"/>
      <c r="B905" s="62"/>
      <c r="C905" s="62"/>
      <c r="D905" s="62"/>
    </row>
    <row r="906">
      <c r="A906" s="62"/>
      <c r="B906" s="62"/>
      <c r="C906" s="62"/>
      <c r="D906" s="62"/>
    </row>
    <row r="907">
      <c r="A907" s="62"/>
      <c r="B907" s="62"/>
      <c r="C907" s="62"/>
      <c r="D907" s="62"/>
    </row>
    <row r="908">
      <c r="A908" s="62"/>
      <c r="B908" s="62"/>
      <c r="C908" s="62"/>
      <c r="D908" s="62"/>
    </row>
    <row r="909">
      <c r="A909" s="62"/>
      <c r="B909" s="62"/>
      <c r="C909" s="62"/>
      <c r="D909" s="62"/>
    </row>
    <row r="910">
      <c r="A910" s="62"/>
      <c r="B910" s="62"/>
      <c r="C910" s="62"/>
      <c r="D910" s="62"/>
    </row>
    <row r="911">
      <c r="A911" s="62"/>
      <c r="B911" s="62"/>
      <c r="C911" s="62"/>
      <c r="D911" s="62"/>
    </row>
    <row r="912">
      <c r="A912" s="62"/>
      <c r="B912" s="62"/>
      <c r="C912" s="62"/>
      <c r="D912" s="62"/>
    </row>
    <row r="913">
      <c r="A913" s="62"/>
      <c r="B913" s="62"/>
      <c r="C913" s="62"/>
      <c r="D913" s="62"/>
    </row>
    <row r="914">
      <c r="A914" s="62"/>
      <c r="B914" s="62"/>
      <c r="C914" s="62"/>
      <c r="D914" s="62"/>
    </row>
    <row r="915">
      <c r="A915" s="62"/>
      <c r="B915" s="62"/>
      <c r="C915" s="62"/>
      <c r="D915" s="62"/>
    </row>
    <row r="916">
      <c r="A916" s="62"/>
      <c r="B916" s="62"/>
      <c r="C916" s="62"/>
      <c r="D916" s="62"/>
    </row>
    <row r="917">
      <c r="A917" s="62"/>
      <c r="B917" s="62"/>
      <c r="C917" s="62"/>
      <c r="D917" s="62"/>
    </row>
    <row r="918">
      <c r="A918" s="62"/>
      <c r="B918" s="62"/>
      <c r="C918" s="62"/>
      <c r="D918" s="62"/>
    </row>
    <row r="919">
      <c r="A919" s="62"/>
      <c r="B919" s="62"/>
      <c r="C919" s="62"/>
      <c r="D919" s="62"/>
    </row>
    <row r="920">
      <c r="A920" s="62"/>
      <c r="B920" s="62"/>
      <c r="C920" s="62"/>
      <c r="D920" s="62"/>
    </row>
    <row r="921">
      <c r="A921" s="62"/>
      <c r="B921" s="62"/>
      <c r="C921" s="62"/>
      <c r="D921" s="62"/>
    </row>
    <row r="922">
      <c r="A922" s="62"/>
      <c r="B922" s="62"/>
      <c r="C922" s="62"/>
      <c r="D922" s="62"/>
    </row>
    <row r="923">
      <c r="A923" s="62"/>
      <c r="B923" s="62"/>
      <c r="C923" s="62"/>
      <c r="D923" s="62"/>
    </row>
    <row r="924">
      <c r="A924" s="62"/>
      <c r="B924" s="62"/>
      <c r="C924" s="62"/>
      <c r="D924" s="62"/>
    </row>
    <row r="925">
      <c r="A925" s="62"/>
      <c r="B925" s="62"/>
      <c r="C925" s="62"/>
      <c r="D925" s="62"/>
    </row>
    <row r="926">
      <c r="A926" s="62"/>
      <c r="B926" s="62"/>
      <c r="C926" s="62"/>
      <c r="D926" s="62"/>
    </row>
    <row r="927">
      <c r="A927" s="62"/>
      <c r="B927" s="62"/>
      <c r="C927" s="62"/>
      <c r="D927" s="62"/>
    </row>
    <row r="928">
      <c r="A928" s="62"/>
      <c r="B928" s="62"/>
      <c r="C928" s="62"/>
      <c r="D928" s="62"/>
    </row>
    <row r="929">
      <c r="A929" s="62"/>
      <c r="B929" s="62"/>
      <c r="C929" s="62"/>
      <c r="D929" s="62"/>
    </row>
    <row r="930">
      <c r="A930" s="62"/>
      <c r="B930" s="62"/>
      <c r="C930" s="62"/>
      <c r="D930" s="62"/>
    </row>
    <row r="931">
      <c r="A931" s="62"/>
      <c r="B931" s="62"/>
      <c r="C931" s="62"/>
      <c r="D931" s="62"/>
    </row>
    <row r="932">
      <c r="A932" s="62"/>
      <c r="B932" s="62"/>
      <c r="C932" s="62"/>
      <c r="D932" s="62"/>
    </row>
    <row r="933">
      <c r="A933" s="62"/>
      <c r="B933" s="62"/>
      <c r="C933" s="62"/>
      <c r="D933" s="62"/>
    </row>
    <row r="934">
      <c r="A934" s="62"/>
      <c r="B934" s="62"/>
      <c r="C934" s="62"/>
      <c r="D934" s="62"/>
    </row>
    <row r="935">
      <c r="A935" s="62"/>
      <c r="B935" s="62"/>
      <c r="C935" s="62"/>
      <c r="D935" s="62"/>
    </row>
    <row r="936">
      <c r="A936" s="62"/>
      <c r="B936" s="62"/>
      <c r="C936" s="62"/>
      <c r="D936" s="62"/>
    </row>
    <row r="937">
      <c r="A937" s="62"/>
      <c r="B937" s="62"/>
      <c r="C937" s="62"/>
      <c r="D937" s="62"/>
    </row>
    <row r="938">
      <c r="A938" s="62"/>
      <c r="B938" s="62"/>
      <c r="C938" s="62"/>
      <c r="D938" s="62"/>
    </row>
    <row r="939">
      <c r="A939" s="62"/>
      <c r="B939" s="62"/>
      <c r="C939" s="62"/>
      <c r="D939" s="62"/>
    </row>
    <row r="940">
      <c r="A940" s="62"/>
      <c r="B940" s="62"/>
      <c r="C940" s="62"/>
      <c r="D940" s="62"/>
    </row>
    <row r="941">
      <c r="A941" s="62"/>
      <c r="B941" s="62"/>
      <c r="C941" s="62"/>
      <c r="D941" s="62"/>
    </row>
    <row r="942">
      <c r="A942" s="62"/>
      <c r="B942" s="62"/>
      <c r="C942" s="62"/>
      <c r="D942" s="62"/>
    </row>
    <row r="943">
      <c r="A943" s="62"/>
      <c r="B943" s="62"/>
      <c r="C943" s="62"/>
      <c r="D943" s="62"/>
    </row>
    <row r="944">
      <c r="A944" s="62"/>
      <c r="B944" s="62"/>
      <c r="C944" s="62"/>
      <c r="D944" s="62"/>
    </row>
    <row r="945">
      <c r="A945" s="62"/>
      <c r="B945" s="62"/>
      <c r="C945" s="62"/>
      <c r="D945" s="62"/>
    </row>
    <row r="946">
      <c r="A946" s="62"/>
      <c r="B946" s="62"/>
      <c r="C946" s="62"/>
      <c r="D946" s="62"/>
    </row>
    <row r="947">
      <c r="A947" s="62"/>
      <c r="B947" s="62"/>
      <c r="C947" s="62"/>
      <c r="D947" s="62"/>
    </row>
    <row r="948">
      <c r="A948" s="62"/>
      <c r="B948" s="62"/>
      <c r="C948" s="62"/>
      <c r="D948" s="62"/>
    </row>
    <row r="949">
      <c r="A949" s="62"/>
      <c r="B949" s="62"/>
      <c r="C949" s="62"/>
      <c r="D949" s="62"/>
    </row>
    <row r="950">
      <c r="A950" s="62"/>
      <c r="B950" s="62"/>
      <c r="C950" s="62"/>
      <c r="D950" s="62"/>
    </row>
    <row r="951">
      <c r="A951" s="62"/>
      <c r="B951" s="62"/>
      <c r="C951" s="62"/>
      <c r="D951" s="62"/>
    </row>
    <row r="952">
      <c r="A952" s="62"/>
      <c r="B952" s="62"/>
      <c r="C952" s="62"/>
      <c r="D952" s="62"/>
    </row>
    <row r="953">
      <c r="A953" s="62"/>
      <c r="B953" s="62"/>
      <c r="C953" s="62"/>
      <c r="D953" s="62"/>
    </row>
    <row r="954">
      <c r="A954" s="62"/>
      <c r="B954" s="62"/>
      <c r="C954" s="62"/>
      <c r="D954" s="62"/>
    </row>
    <row r="955">
      <c r="A955" s="62"/>
      <c r="B955" s="62"/>
      <c r="C955" s="62"/>
      <c r="D955" s="62"/>
    </row>
    <row r="956">
      <c r="A956" s="62"/>
      <c r="B956" s="62"/>
      <c r="C956" s="62"/>
      <c r="D956" s="62"/>
    </row>
    <row r="957">
      <c r="A957" s="62"/>
      <c r="B957" s="62"/>
      <c r="C957" s="62"/>
      <c r="D957" s="62"/>
    </row>
    <row r="958">
      <c r="A958" s="62"/>
      <c r="B958" s="62"/>
      <c r="C958" s="62"/>
      <c r="D958" s="62"/>
    </row>
    <row r="959">
      <c r="A959" s="62"/>
      <c r="B959" s="62"/>
      <c r="C959" s="62"/>
      <c r="D959" s="62"/>
    </row>
    <row r="960">
      <c r="A960" s="62"/>
      <c r="B960" s="62"/>
      <c r="C960" s="62"/>
      <c r="D960" s="62"/>
    </row>
    <row r="961">
      <c r="A961" s="62"/>
      <c r="B961" s="62"/>
      <c r="C961" s="62"/>
      <c r="D961" s="62"/>
    </row>
    <row r="962">
      <c r="A962" s="62"/>
      <c r="B962" s="62"/>
      <c r="C962" s="62"/>
      <c r="D962" s="62"/>
    </row>
    <row r="963">
      <c r="A963" s="62"/>
      <c r="B963" s="62"/>
      <c r="C963" s="62"/>
      <c r="D963" s="62"/>
    </row>
    <row r="964">
      <c r="A964" s="62"/>
      <c r="B964" s="62"/>
      <c r="C964" s="62"/>
      <c r="D964" s="62"/>
    </row>
    <row r="965">
      <c r="A965" s="62"/>
      <c r="B965" s="62"/>
      <c r="C965" s="62"/>
      <c r="D965" s="62"/>
    </row>
    <row r="966">
      <c r="A966" s="62"/>
      <c r="B966" s="62"/>
      <c r="C966" s="62"/>
      <c r="D966" s="62"/>
    </row>
    <row r="967">
      <c r="A967" s="62"/>
      <c r="B967" s="62"/>
      <c r="C967" s="62"/>
      <c r="D967" s="62"/>
    </row>
    <row r="968">
      <c r="A968" s="62"/>
      <c r="B968" s="62"/>
      <c r="C968" s="62"/>
      <c r="D968" s="62"/>
    </row>
    <row r="969">
      <c r="A969" s="62"/>
      <c r="B969" s="62"/>
      <c r="C969" s="62"/>
      <c r="D969" s="62"/>
    </row>
    <row r="970">
      <c r="A970" s="62"/>
      <c r="B970" s="62"/>
      <c r="C970" s="62"/>
      <c r="D970" s="62"/>
    </row>
    <row r="971">
      <c r="A971" s="62"/>
      <c r="B971" s="62"/>
      <c r="C971" s="62"/>
      <c r="D971" s="62"/>
    </row>
    <row r="972">
      <c r="A972" s="62"/>
      <c r="B972" s="62"/>
      <c r="C972" s="62"/>
      <c r="D972" s="62"/>
    </row>
    <row r="973">
      <c r="A973" s="62"/>
      <c r="B973" s="62"/>
      <c r="C973" s="62"/>
      <c r="D973" s="62"/>
    </row>
    <row r="974">
      <c r="A974" s="62"/>
      <c r="B974" s="62"/>
      <c r="C974" s="62"/>
      <c r="D974" s="62"/>
    </row>
    <row r="975">
      <c r="A975" s="62"/>
      <c r="B975" s="62"/>
      <c r="C975" s="62"/>
      <c r="D975" s="62"/>
    </row>
    <row r="976">
      <c r="A976" s="62"/>
      <c r="B976" s="62"/>
      <c r="C976" s="62"/>
      <c r="D976" s="62"/>
    </row>
    <row r="977">
      <c r="A977" s="62"/>
      <c r="B977" s="62"/>
      <c r="C977" s="62"/>
      <c r="D977" s="62"/>
    </row>
    <row r="978">
      <c r="A978" s="62"/>
      <c r="B978" s="62"/>
      <c r="C978" s="62"/>
      <c r="D978" s="62"/>
    </row>
    <row r="979">
      <c r="A979" s="62"/>
      <c r="B979" s="62"/>
      <c r="C979" s="62"/>
      <c r="D979" s="62"/>
    </row>
    <row r="980">
      <c r="A980" s="62"/>
      <c r="B980" s="62"/>
      <c r="C980" s="62"/>
      <c r="D980" s="62"/>
    </row>
    <row r="981">
      <c r="A981" s="62"/>
      <c r="B981" s="62"/>
      <c r="C981" s="62"/>
      <c r="D981" s="62"/>
    </row>
    <row r="982">
      <c r="A982" s="62"/>
      <c r="B982" s="62"/>
      <c r="C982" s="62"/>
      <c r="D982" s="62"/>
    </row>
    <row r="983">
      <c r="A983" s="62"/>
      <c r="B983" s="62"/>
      <c r="C983" s="62"/>
      <c r="D983" s="62"/>
    </row>
    <row r="984">
      <c r="A984" s="62"/>
      <c r="B984" s="62"/>
      <c r="C984" s="62"/>
      <c r="D984" s="62"/>
    </row>
    <row r="985">
      <c r="A985" s="62"/>
      <c r="B985" s="62"/>
      <c r="C985" s="62"/>
      <c r="D985" s="62"/>
    </row>
    <row r="986">
      <c r="A986" s="62"/>
      <c r="B986" s="62"/>
      <c r="C986" s="62"/>
      <c r="D986" s="62"/>
    </row>
    <row r="987">
      <c r="A987" s="62"/>
      <c r="B987" s="62"/>
      <c r="C987" s="62"/>
      <c r="D987" s="62"/>
    </row>
    <row r="988">
      <c r="A988" s="62"/>
      <c r="B988" s="62"/>
      <c r="C988" s="62"/>
      <c r="D988" s="62"/>
    </row>
    <row r="989">
      <c r="A989" s="62"/>
      <c r="B989" s="62"/>
      <c r="C989" s="62"/>
      <c r="D989" s="62"/>
    </row>
    <row r="990">
      <c r="A990" s="62"/>
      <c r="B990" s="62"/>
      <c r="C990" s="62"/>
      <c r="D990" s="62"/>
    </row>
    <row r="991">
      <c r="A991" s="62"/>
      <c r="B991" s="62"/>
      <c r="C991" s="62"/>
      <c r="D991" s="62"/>
    </row>
    <row r="992">
      <c r="A992" s="62"/>
      <c r="B992" s="62"/>
      <c r="C992" s="62"/>
      <c r="D992" s="62"/>
    </row>
    <row r="993">
      <c r="A993" s="62"/>
      <c r="B993" s="62"/>
      <c r="C993" s="62"/>
      <c r="D993" s="62"/>
    </row>
    <row r="994">
      <c r="A994" s="62"/>
      <c r="B994" s="62"/>
      <c r="C994" s="62"/>
      <c r="D994" s="62"/>
    </row>
    <row r="995">
      <c r="A995" s="62"/>
      <c r="B995" s="62"/>
      <c r="C995" s="62"/>
      <c r="D995" s="62"/>
    </row>
    <row r="996">
      <c r="A996" s="62"/>
      <c r="B996" s="62"/>
      <c r="C996" s="62"/>
      <c r="D996" s="62"/>
    </row>
    <row r="997">
      <c r="A997" s="62"/>
      <c r="B997" s="62"/>
      <c r="C997" s="62"/>
      <c r="D997" s="62"/>
    </row>
    <row r="998">
      <c r="A998" s="62"/>
      <c r="B998" s="62"/>
      <c r="C998" s="62"/>
      <c r="D998" s="62"/>
    </row>
    <row r="999">
      <c r="A999" s="62"/>
      <c r="B999" s="62"/>
      <c r="C999" s="62"/>
      <c r="D999" s="62"/>
    </row>
    <row r="1000">
      <c r="A1000" s="62"/>
      <c r="B1000" s="62"/>
      <c r="C1000" s="62"/>
      <c r="D1000" s="6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33</v>
      </c>
      <c r="B1" s="12"/>
      <c r="C1" s="12"/>
      <c r="D1" t="s">
        <v>34</v>
      </c>
      <c r="G1" t="s">
        <v>35</v>
      </c>
      <c r="H1" t="s">
        <v>35</v>
      </c>
      <c r="I1" t="s">
        <v>35</v>
      </c>
      <c r="J1" t="s">
        <v>36</v>
      </c>
      <c r="K1" t="s">
        <v>36</v>
      </c>
      <c r="L1" t="s">
        <v>36</v>
      </c>
      <c r="M1" t="s">
        <v>37</v>
      </c>
      <c r="N1" t="s">
        <v>37</v>
      </c>
      <c r="O1" t="s">
        <v>37</v>
      </c>
      <c r="P1" t="s">
        <v>38</v>
      </c>
      <c r="Q1" t="s">
        <v>38</v>
      </c>
      <c r="R1" t="s">
        <v>38</v>
      </c>
      <c r="S1" t="s">
        <v>39</v>
      </c>
      <c r="V1" t="s">
        <v>40</v>
      </c>
      <c r="Y1" t="s">
        <v>35</v>
      </c>
      <c r="Z1" t="s">
        <v>36</v>
      </c>
      <c r="AA1" t="s">
        <v>38</v>
      </c>
    </row>
    <row r="2">
      <c r="A2" s="12" t="s">
        <v>519</v>
      </c>
      <c r="B2" s="12" t="s">
        <v>522</v>
      </c>
      <c r="C2" s="12" t="s">
        <v>252</v>
      </c>
      <c r="D2" s="12" t="s">
        <v>519</v>
      </c>
      <c r="E2" s="12" t="s">
        <v>522</v>
      </c>
      <c r="F2" s="12" t="s">
        <v>252</v>
      </c>
      <c r="G2" s="12" t="s">
        <v>519</v>
      </c>
      <c r="H2" s="12" t="s">
        <v>522</v>
      </c>
      <c r="I2" s="12" t="s">
        <v>252</v>
      </c>
      <c r="J2" s="12" t="s">
        <v>519</v>
      </c>
      <c r="K2" s="12" t="s">
        <v>522</v>
      </c>
      <c r="L2" s="12" t="s">
        <v>252</v>
      </c>
      <c r="M2" s="12" t="s">
        <v>519</v>
      </c>
      <c r="N2" s="12" t="s">
        <v>522</v>
      </c>
      <c r="O2" s="12" t="s">
        <v>252</v>
      </c>
      <c r="P2" s="12" t="s">
        <v>519</v>
      </c>
      <c r="Q2" s="12" t="s">
        <v>522</v>
      </c>
      <c r="R2" s="12" t="s">
        <v>252</v>
      </c>
      <c r="S2" s="12" t="s">
        <v>519</v>
      </c>
      <c r="T2" s="12" t="s">
        <v>522</v>
      </c>
      <c r="U2" s="12" t="s">
        <v>252</v>
      </c>
      <c r="V2" s="12" t="s">
        <v>519</v>
      </c>
      <c r="W2" s="12" t="s">
        <v>522</v>
      </c>
      <c r="X2" s="12" t="s">
        <v>252</v>
      </c>
      <c r="Y2" s="12" t="s">
        <v>252</v>
      </c>
      <c r="Z2" s="12" t="s">
        <v>252</v>
      </c>
      <c r="AA2" s="12" t="s">
        <v>252</v>
      </c>
    </row>
    <row r="3">
      <c r="A3">
        <v>6.0</v>
      </c>
      <c r="B3">
        <v>6.0</v>
      </c>
      <c r="C3" s="14">
        <v>12.0</v>
      </c>
      <c r="D3">
        <v>6.0</v>
      </c>
      <c r="E3">
        <v>3.0</v>
      </c>
      <c r="F3" s="14">
        <v>5.0</v>
      </c>
      <c r="G3">
        <v>20.0</v>
      </c>
      <c r="H3">
        <v>15.0</v>
      </c>
      <c r="I3" s="14">
        <v>15.0</v>
      </c>
      <c r="J3">
        <v>5.0</v>
      </c>
      <c r="K3">
        <v>6.0</v>
      </c>
      <c r="L3" s="14">
        <v>7.0</v>
      </c>
      <c r="M3">
        <v>6.0</v>
      </c>
      <c r="N3">
        <v>4.0</v>
      </c>
      <c r="O3" s="14">
        <v>5.0</v>
      </c>
      <c r="P3">
        <v>5.0</v>
      </c>
      <c r="Q3">
        <v>5.0</v>
      </c>
      <c r="R3" s="14">
        <v>5.0</v>
      </c>
      <c r="S3">
        <v>6.0</v>
      </c>
      <c r="T3">
        <v>6.0</v>
      </c>
      <c r="U3" s="14">
        <v>15.0</v>
      </c>
      <c r="V3">
        <v>20.0</v>
      </c>
      <c r="W3">
        <v>20.0</v>
      </c>
      <c r="X3" s="14">
        <v>20.0</v>
      </c>
      <c r="Y3" s="14">
        <v>15.0</v>
      </c>
      <c r="Z3" s="14">
        <v>7.0</v>
      </c>
      <c r="AA3" s="14">
        <v>5.0</v>
      </c>
    </row>
    <row r="4">
      <c r="A4">
        <v>6.0</v>
      </c>
      <c r="B4">
        <v>10.0</v>
      </c>
      <c r="C4" s="14">
        <v>40.0</v>
      </c>
      <c r="D4">
        <v>5.0</v>
      </c>
      <c r="E4">
        <v>6.0</v>
      </c>
      <c r="F4" s="14">
        <v>40.0</v>
      </c>
      <c r="G4">
        <v>5.0</v>
      </c>
      <c r="H4">
        <v>6.0</v>
      </c>
      <c r="I4" s="14">
        <v>7.0</v>
      </c>
      <c r="J4">
        <v>2.0</v>
      </c>
      <c r="K4">
        <v>1.0</v>
      </c>
      <c r="L4" s="14">
        <v>1.0</v>
      </c>
      <c r="M4">
        <v>6.0</v>
      </c>
      <c r="N4">
        <v>6.0</v>
      </c>
      <c r="O4" s="14">
        <v>8.0</v>
      </c>
      <c r="P4">
        <v>4.0</v>
      </c>
      <c r="Q4">
        <v>1.0</v>
      </c>
      <c r="R4" s="14">
        <v>90.0</v>
      </c>
      <c r="S4">
        <v>15.0</v>
      </c>
      <c r="T4">
        <v>6.0</v>
      </c>
      <c r="U4" s="14">
        <v>90.0</v>
      </c>
      <c r="V4">
        <v>15.0</v>
      </c>
      <c r="W4">
        <v>6.0</v>
      </c>
      <c r="X4" s="14">
        <v>90.0</v>
      </c>
      <c r="Y4" s="14">
        <v>7.0</v>
      </c>
      <c r="Z4" s="14">
        <v>1.0</v>
      </c>
      <c r="AA4" s="14">
        <v>90.0</v>
      </c>
    </row>
    <row r="5">
      <c r="A5">
        <v>12.0</v>
      </c>
      <c r="B5">
        <v>2.0</v>
      </c>
      <c r="C5" s="14">
        <v>10.0</v>
      </c>
      <c r="D5">
        <v>15.0</v>
      </c>
      <c r="E5">
        <v>15.0</v>
      </c>
      <c r="F5" s="14">
        <v>15.0</v>
      </c>
      <c r="G5">
        <v>3.0</v>
      </c>
      <c r="H5">
        <v>4.0</v>
      </c>
      <c r="I5" s="14">
        <v>5.0</v>
      </c>
      <c r="J5">
        <v>6.0</v>
      </c>
      <c r="K5">
        <v>6.0</v>
      </c>
      <c r="L5" s="14">
        <v>16.0</v>
      </c>
      <c r="M5">
        <v>8.0</v>
      </c>
      <c r="N5">
        <v>3.0</v>
      </c>
      <c r="O5" s="14">
        <v>10.0</v>
      </c>
      <c r="P5">
        <v>2.0</v>
      </c>
      <c r="Q5">
        <v>4.0</v>
      </c>
      <c r="R5" s="14">
        <v>10.0</v>
      </c>
      <c r="S5">
        <v>16.0</v>
      </c>
      <c r="T5">
        <v>10.0</v>
      </c>
      <c r="U5" s="14">
        <v>2.0</v>
      </c>
      <c r="V5">
        <v>6.0</v>
      </c>
      <c r="W5">
        <v>4.0</v>
      </c>
      <c r="X5" s="14">
        <v>10.0</v>
      </c>
      <c r="Y5" s="14">
        <v>5.0</v>
      </c>
      <c r="Z5" s="14">
        <v>16.0</v>
      </c>
      <c r="AA5" s="14">
        <v>10.0</v>
      </c>
    </row>
    <row r="6">
      <c r="A6">
        <v>10.0</v>
      </c>
      <c r="B6">
        <v>10.0</v>
      </c>
      <c r="C6" s="14">
        <v>8.0</v>
      </c>
      <c r="D6">
        <v>20.0</v>
      </c>
      <c r="E6">
        <v>5.0</v>
      </c>
      <c r="F6" s="14">
        <v>48.0</v>
      </c>
      <c r="G6">
        <v>6.0</v>
      </c>
      <c r="H6">
        <v>5.0</v>
      </c>
      <c r="I6" s="14">
        <v>80.0</v>
      </c>
      <c r="J6">
        <v>6.0</v>
      </c>
      <c r="K6">
        <v>4.0</v>
      </c>
      <c r="L6" s="14">
        <v>120.0</v>
      </c>
      <c r="M6">
        <v>2.0</v>
      </c>
      <c r="N6">
        <v>2.0</v>
      </c>
      <c r="O6" s="14">
        <v>6.0</v>
      </c>
      <c r="P6">
        <v>12.0</v>
      </c>
      <c r="Q6">
        <v>6.0</v>
      </c>
      <c r="R6" s="14">
        <v>12.0</v>
      </c>
      <c r="S6">
        <v>2.0</v>
      </c>
      <c r="T6">
        <v>3.0</v>
      </c>
      <c r="U6" s="14">
        <v>4.0</v>
      </c>
      <c r="V6">
        <v>2.0</v>
      </c>
      <c r="W6">
        <v>3.0</v>
      </c>
      <c r="X6" s="14">
        <v>4.0</v>
      </c>
      <c r="Y6" s="14">
        <v>80.0</v>
      </c>
      <c r="Z6" s="14">
        <v>120.0</v>
      </c>
      <c r="AA6" s="14">
        <v>12.0</v>
      </c>
    </row>
    <row r="7">
      <c r="A7">
        <v>6.0</v>
      </c>
      <c r="B7">
        <v>4.0</v>
      </c>
      <c r="C7" s="14">
        <v>150.0</v>
      </c>
      <c r="D7">
        <v>4.0</v>
      </c>
      <c r="E7">
        <v>2.0</v>
      </c>
      <c r="F7" s="14">
        <v>2.0</v>
      </c>
      <c r="G7">
        <v>6.0</v>
      </c>
      <c r="H7">
        <v>6.0</v>
      </c>
      <c r="I7" s="14">
        <v>16.0</v>
      </c>
      <c r="J7">
        <v>2.0</v>
      </c>
      <c r="K7">
        <v>4.0</v>
      </c>
      <c r="L7" s="14">
        <v>4.0</v>
      </c>
      <c r="M7">
        <v>12.0</v>
      </c>
      <c r="N7">
        <v>5.0</v>
      </c>
      <c r="O7" s="14">
        <v>8.0</v>
      </c>
      <c r="P7">
        <v>4.0</v>
      </c>
      <c r="Q7">
        <v>4.0</v>
      </c>
      <c r="R7" s="14">
        <v>10.0</v>
      </c>
      <c r="S7">
        <v>10.0</v>
      </c>
      <c r="T7">
        <v>10.0</v>
      </c>
      <c r="U7" s="14">
        <v>30.0</v>
      </c>
      <c r="V7">
        <v>15.0</v>
      </c>
      <c r="W7">
        <v>6.0</v>
      </c>
      <c r="X7" s="14">
        <v>12.0</v>
      </c>
      <c r="Y7" s="14">
        <v>16.0</v>
      </c>
      <c r="Z7" s="14">
        <v>4.0</v>
      </c>
      <c r="AA7" s="14">
        <v>10.0</v>
      </c>
    </row>
    <row r="8">
      <c r="A8">
        <v>6.0</v>
      </c>
      <c r="B8">
        <v>5.0</v>
      </c>
      <c r="C8" s="14">
        <v>12.0</v>
      </c>
      <c r="D8">
        <v>15.0</v>
      </c>
      <c r="E8">
        <v>15.0</v>
      </c>
      <c r="F8" s="14">
        <v>8.0</v>
      </c>
      <c r="G8">
        <v>6.0</v>
      </c>
      <c r="H8">
        <v>3.0</v>
      </c>
      <c r="I8" s="14">
        <v>15.0</v>
      </c>
      <c r="J8">
        <v>6.0</v>
      </c>
      <c r="K8">
        <v>5.0</v>
      </c>
      <c r="L8" s="14">
        <v>500.0</v>
      </c>
      <c r="M8">
        <v>4.0</v>
      </c>
      <c r="N8">
        <v>15.0</v>
      </c>
      <c r="O8" s="14">
        <v>20.0</v>
      </c>
      <c r="P8">
        <v>3.0</v>
      </c>
      <c r="Q8">
        <v>4.0</v>
      </c>
      <c r="R8" s="14">
        <v>7.0</v>
      </c>
      <c r="S8">
        <v>4.0</v>
      </c>
      <c r="T8">
        <v>4.0</v>
      </c>
      <c r="U8" s="14">
        <v>10.0</v>
      </c>
      <c r="V8">
        <v>25.0</v>
      </c>
      <c r="W8">
        <v>10.0</v>
      </c>
      <c r="X8" s="14">
        <v>4.0</v>
      </c>
      <c r="Y8" s="14">
        <v>15.0</v>
      </c>
      <c r="Z8" s="14">
        <v>500.0</v>
      </c>
      <c r="AA8" s="14">
        <v>7.0</v>
      </c>
    </row>
    <row r="9">
      <c r="A9">
        <v>3.0</v>
      </c>
      <c r="B9">
        <v>5.0</v>
      </c>
      <c r="C9" s="14">
        <v>60.0</v>
      </c>
      <c r="D9">
        <v>6.0</v>
      </c>
      <c r="E9">
        <v>4.0</v>
      </c>
      <c r="F9" s="14">
        <v>150.0</v>
      </c>
      <c r="G9">
        <v>6.0</v>
      </c>
      <c r="H9">
        <v>6.0</v>
      </c>
      <c r="I9" s="14">
        <v>20.0</v>
      </c>
      <c r="J9">
        <v>6.0</v>
      </c>
      <c r="K9">
        <v>6.0</v>
      </c>
      <c r="L9" s="14">
        <v>60.0</v>
      </c>
      <c r="M9">
        <v>5.0</v>
      </c>
      <c r="N9">
        <v>5.0</v>
      </c>
      <c r="O9" s="14">
        <v>5.0</v>
      </c>
      <c r="P9">
        <v>4.0</v>
      </c>
      <c r="Q9">
        <v>2.0</v>
      </c>
      <c r="R9" s="14">
        <v>2.0</v>
      </c>
      <c r="S9">
        <v>6.0</v>
      </c>
      <c r="T9">
        <v>6.0</v>
      </c>
      <c r="U9" s="14">
        <v>10.0</v>
      </c>
      <c r="V9">
        <v>20.0</v>
      </c>
      <c r="W9">
        <v>5.0</v>
      </c>
      <c r="X9" s="14">
        <v>15.0</v>
      </c>
      <c r="Y9" s="14">
        <v>20.0</v>
      </c>
      <c r="Z9" s="14">
        <v>60.0</v>
      </c>
      <c r="AA9" s="14">
        <v>2.0</v>
      </c>
    </row>
    <row r="10">
      <c r="A10">
        <v>40.0</v>
      </c>
      <c r="B10">
        <v>6.0</v>
      </c>
      <c r="C10" s="14">
        <v>6.0</v>
      </c>
      <c r="D10">
        <v>6.0</v>
      </c>
      <c r="E10">
        <v>6.0</v>
      </c>
      <c r="F10" s="14">
        <v>3.0</v>
      </c>
      <c r="G10">
        <v>3.0</v>
      </c>
      <c r="H10">
        <v>2.0</v>
      </c>
      <c r="I10" s="14">
        <v>15.0</v>
      </c>
      <c r="J10">
        <v>3.0</v>
      </c>
      <c r="K10">
        <v>2.0</v>
      </c>
      <c r="L10" s="14">
        <v>15.0</v>
      </c>
      <c r="M10">
        <v>4.0</v>
      </c>
      <c r="N10">
        <v>4.0</v>
      </c>
      <c r="O10" s="14">
        <v>8.0</v>
      </c>
      <c r="P10">
        <v>4.0</v>
      </c>
      <c r="Q10">
        <v>4.0</v>
      </c>
      <c r="R10" s="14">
        <v>6.0</v>
      </c>
      <c r="S10">
        <v>5.0</v>
      </c>
      <c r="T10">
        <v>3.0</v>
      </c>
      <c r="U10" s="14">
        <v>20.0</v>
      </c>
      <c r="V10">
        <v>6.0</v>
      </c>
      <c r="W10">
        <v>13.0</v>
      </c>
      <c r="X10" s="14">
        <v>20.0</v>
      </c>
      <c r="Y10" s="14">
        <v>15.0</v>
      </c>
      <c r="Z10" s="14">
        <v>15.0</v>
      </c>
      <c r="AA10" s="14">
        <v>6.0</v>
      </c>
    </row>
    <row r="11">
      <c r="A11">
        <v>10.0</v>
      </c>
      <c r="B11">
        <v>2.0</v>
      </c>
      <c r="C11" s="14">
        <v>14.0</v>
      </c>
      <c r="D11">
        <v>10.0</v>
      </c>
      <c r="E11">
        <v>10.0</v>
      </c>
      <c r="F11" s="14">
        <v>20.0</v>
      </c>
      <c r="G11">
        <v>5.0</v>
      </c>
      <c r="H11">
        <v>2.0</v>
      </c>
      <c r="I11" s="14">
        <v>4.0</v>
      </c>
      <c r="J11">
        <v>4.0</v>
      </c>
      <c r="K11">
        <v>6.0</v>
      </c>
      <c r="L11" s="14">
        <v>12.0</v>
      </c>
      <c r="M11">
        <v>4.0</v>
      </c>
      <c r="N11">
        <v>4.0</v>
      </c>
      <c r="O11" s="14">
        <v>17.0</v>
      </c>
      <c r="P11">
        <v>6.0</v>
      </c>
      <c r="Q11">
        <v>4.0</v>
      </c>
      <c r="R11" s="14">
        <v>8.0</v>
      </c>
      <c r="S11">
        <v>10.0</v>
      </c>
      <c r="T11">
        <v>8.0</v>
      </c>
      <c r="U11" s="14">
        <v>12.0</v>
      </c>
      <c r="V11" s="14"/>
      <c r="W11" s="14"/>
      <c r="X11" s="14"/>
      <c r="Y11" s="14">
        <v>4.0</v>
      </c>
      <c r="Z11" s="14">
        <v>12.0</v>
      </c>
      <c r="AA11" s="14">
        <v>8.0</v>
      </c>
    </row>
    <row r="12">
      <c r="A12">
        <v>18.0</v>
      </c>
      <c r="B12">
        <v>40.0</v>
      </c>
      <c r="C12" s="14">
        <v>18.0</v>
      </c>
      <c r="D12">
        <v>6.0</v>
      </c>
      <c r="E12">
        <v>2.0</v>
      </c>
      <c r="F12" s="14">
        <v>100.0</v>
      </c>
      <c r="G12">
        <v>6.0</v>
      </c>
      <c r="H12">
        <v>6.0</v>
      </c>
      <c r="I12" s="14">
        <v>20.0</v>
      </c>
      <c r="J12">
        <v>6.0</v>
      </c>
      <c r="K12">
        <v>6.0</v>
      </c>
      <c r="L12" s="14">
        <v>6.0</v>
      </c>
      <c r="M12">
        <v>4.0</v>
      </c>
      <c r="N12">
        <v>1.0</v>
      </c>
      <c r="O12" s="14">
        <v>4.0</v>
      </c>
      <c r="P12">
        <v>6.0</v>
      </c>
      <c r="Q12">
        <v>6.0</v>
      </c>
      <c r="R12" s="14">
        <v>12.0</v>
      </c>
      <c r="S12">
        <v>30.0</v>
      </c>
      <c r="T12">
        <v>6.0</v>
      </c>
      <c r="U12" s="14">
        <v>60.0</v>
      </c>
      <c r="V12" s="14"/>
      <c r="W12" s="14"/>
      <c r="X12" s="14"/>
      <c r="Y12" s="14">
        <v>20.0</v>
      </c>
      <c r="Z12" s="14">
        <v>6.0</v>
      </c>
      <c r="AA12" s="14">
        <v>12.0</v>
      </c>
    </row>
    <row r="13">
      <c r="A13">
        <v>6.0</v>
      </c>
      <c r="B13">
        <v>3.0</v>
      </c>
      <c r="C13" s="14">
        <v>9.0</v>
      </c>
      <c r="D13">
        <v>3.0</v>
      </c>
      <c r="E13">
        <v>5.0</v>
      </c>
      <c r="F13" s="14">
        <v>60.0</v>
      </c>
      <c r="G13">
        <v>10.0</v>
      </c>
      <c r="H13">
        <v>5.0</v>
      </c>
      <c r="I13" s="14">
        <v>20.0</v>
      </c>
      <c r="J13">
        <v>5.0</v>
      </c>
      <c r="K13">
        <v>5.0</v>
      </c>
      <c r="L13" s="14">
        <v>24.0</v>
      </c>
      <c r="M13">
        <v>2.0</v>
      </c>
      <c r="N13">
        <v>4.0</v>
      </c>
      <c r="O13" s="14">
        <v>72.0</v>
      </c>
      <c r="P13">
        <v>5.0</v>
      </c>
      <c r="Q13">
        <v>2.0</v>
      </c>
      <c r="R13" s="14">
        <v>4.0</v>
      </c>
      <c r="S13">
        <v>5.0</v>
      </c>
      <c r="T13">
        <v>20.0</v>
      </c>
      <c r="U13" s="14">
        <v>20.0</v>
      </c>
      <c r="V13" s="14"/>
      <c r="W13" s="14"/>
      <c r="X13" s="14"/>
      <c r="Y13" s="14">
        <v>20.0</v>
      </c>
      <c r="Z13" s="14">
        <v>24.0</v>
      </c>
      <c r="AA13" s="14">
        <v>4.0</v>
      </c>
    </row>
    <row r="14">
      <c r="A14">
        <v>25.0</v>
      </c>
      <c r="B14">
        <v>10.0</v>
      </c>
      <c r="C14" s="14">
        <v>5.0</v>
      </c>
      <c r="D14">
        <v>4.0</v>
      </c>
      <c r="E14">
        <v>4.0</v>
      </c>
      <c r="F14" s="14">
        <v>6.0</v>
      </c>
      <c r="G14">
        <v>12.0</v>
      </c>
      <c r="H14">
        <v>12.0</v>
      </c>
      <c r="I14" s="14">
        <v>8.0</v>
      </c>
      <c r="J14">
        <v>5.0</v>
      </c>
      <c r="K14">
        <v>2.0</v>
      </c>
      <c r="L14" s="14">
        <v>4.0</v>
      </c>
      <c r="M14">
        <v>10.0</v>
      </c>
      <c r="N14">
        <v>5.0</v>
      </c>
      <c r="O14" s="14">
        <v>10.0</v>
      </c>
      <c r="P14">
        <v>12.0</v>
      </c>
      <c r="Q14">
        <v>6.0</v>
      </c>
      <c r="R14" s="14">
        <v>140.0</v>
      </c>
      <c r="S14">
        <v>6.0</v>
      </c>
      <c r="T14">
        <v>20.0</v>
      </c>
      <c r="U14" s="14">
        <v>15.0</v>
      </c>
      <c r="V14" s="14"/>
      <c r="W14" s="14"/>
      <c r="X14" s="14"/>
      <c r="Y14" s="14">
        <v>8.0</v>
      </c>
      <c r="Z14" s="14">
        <v>4.0</v>
      </c>
      <c r="AA14" s="14">
        <v>140.0</v>
      </c>
    </row>
    <row r="15">
      <c r="A15">
        <v>10.0</v>
      </c>
      <c r="B15">
        <v>6.0</v>
      </c>
      <c r="C15" s="14">
        <v>40.0</v>
      </c>
      <c r="D15">
        <v>15.0</v>
      </c>
      <c r="E15">
        <v>15.0</v>
      </c>
      <c r="F15" s="14">
        <v>160.0</v>
      </c>
      <c r="G15">
        <v>20.0</v>
      </c>
      <c r="H15">
        <v>2.0</v>
      </c>
      <c r="I15" s="14">
        <v>48.0</v>
      </c>
      <c r="J15">
        <v>4.0</v>
      </c>
      <c r="K15">
        <v>4.0</v>
      </c>
      <c r="L15" s="14">
        <v>8.0</v>
      </c>
      <c r="M15">
        <v>10.0</v>
      </c>
      <c r="N15">
        <v>6.0</v>
      </c>
      <c r="O15" s="14">
        <v>10.0</v>
      </c>
      <c r="P15">
        <v>6.0</v>
      </c>
      <c r="Q15">
        <v>6.0</v>
      </c>
      <c r="R15" s="14">
        <v>15.0</v>
      </c>
      <c r="S15">
        <v>6.0</v>
      </c>
      <c r="T15">
        <v>2.0</v>
      </c>
      <c r="U15" s="14">
        <v>8.0</v>
      </c>
      <c r="V15" s="14"/>
      <c r="W15" s="14"/>
      <c r="X15" s="14"/>
      <c r="Y15" s="14">
        <v>48.0</v>
      </c>
      <c r="Z15" s="14">
        <v>8.0</v>
      </c>
      <c r="AA15" s="14">
        <v>15.0</v>
      </c>
    </row>
    <row r="16">
      <c r="A16">
        <v>20.0</v>
      </c>
      <c r="B16">
        <v>10.0</v>
      </c>
      <c r="C16" s="14">
        <v>5.0</v>
      </c>
      <c r="D16">
        <v>6.0</v>
      </c>
      <c r="E16">
        <v>6.0</v>
      </c>
      <c r="F16" s="14">
        <v>5.0</v>
      </c>
      <c r="G16">
        <v>20.0</v>
      </c>
      <c r="H16">
        <v>20.0</v>
      </c>
      <c r="I16" s="14">
        <v>20.0</v>
      </c>
      <c r="J16">
        <v>6.0</v>
      </c>
      <c r="K16">
        <v>6.0</v>
      </c>
      <c r="L16" s="14">
        <v>80.0</v>
      </c>
      <c r="M16">
        <v>6.0</v>
      </c>
      <c r="N16">
        <v>6.0</v>
      </c>
      <c r="O16" s="14">
        <v>12.0</v>
      </c>
      <c r="P16">
        <v>4.0</v>
      </c>
      <c r="Q16">
        <v>4.0</v>
      </c>
      <c r="R16" s="14">
        <v>10.0</v>
      </c>
      <c r="S16">
        <v>4.0</v>
      </c>
      <c r="T16">
        <v>4.0</v>
      </c>
      <c r="U16" s="14">
        <v>6.0</v>
      </c>
      <c r="V16" s="14"/>
      <c r="W16" s="14"/>
      <c r="X16" s="14"/>
      <c r="Y16" s="14">
        <v>20.0</v>
      </c>
      <c r="Z16" s="14">
        <v>80.0</v>
      </c>
      <c r="AA16" s="14">
        <v>10.0</v>
      </c>
    </row>
    <row r="17">
      <c r="A17">
        <v>6.0</v>
      </c>
      <c r="B17">
        <v>6.0</v>
      </c>
      <c r="C17" s="14">
        <v>6.0</v>
      </c>
      <c r="D17">
        <v>30.0</v>
      </c>
      <c r="E17">
        <v>15.0</v>
      </c>
      <c r="F17" s="14">
        <v>10.0</v>
      </c>
      <c r="G17">
        <v>3.0</v>
      </c>
      <c r="H17">
        <v>3.0</v>
      </c>
      <c r="I17" s="14">
        <v>10.0</v>
      </c>
      <c r="J17">
        <v>4.0</v>
      </c>
      <c r="K17">
        <v>2.0</v>
      </c>
      <c r="L17" s="14">
        <v>10.0</v>
      </c>
      <c r="M17">
        <v>3.0</v>
      </c>
      <c r="N17">
        <v>4.0</v>
      </c>
      <c r="O17" s="14">
        <v>15.0</v>
      </c>
      <c r="P17">
        <v>5.0</v>
      </c>
      <c r="Q17">
        <v>4.0</v>
      </c>
      <c r="R17" s="14">
        <v>10.0</v>
      </c>
      <c r="V17" s="14"/>
      <c r="W17" s="14"/>
      <c r="X17" s="14"/>
      <c r="Y17" s="14">
        <v>10.0</v>
      </c>
      <c r="Z17" s="14">
        <v>10.0</v>
      </c>
      <c r="AA17" s="14">
        <v>10.0</v>
      </c>
    </row>
    <row r="18">
      <c r="A18">
        <v>10.0</v>
      </c>
      <c r="B18">
        <v>2.0</v>
      </c>
      <c r="C18" s="14">
        <v>10.0</v>
      </c>
      <c r="D18">
        <v>12.0</v>
      </c>
      <c r="E18">
        <v>20.0</v>
      </c>
      <c r="F18" s="14">
        <v>20.0</v>
      </c>
      <c r="G18">
        <v>3.0</v>
      </c>
      <c r="H18">
        <v>5.0</v>
      </c>
      <c r="I18" s="14">
        <v>80.0</v>
      </c>
      <c r="J18">
        <v>4.0</v>
      </c>
      <c r="K18">
        <v>6.0</v>
      </c>
      <c r="L18" s="14">
        <v>4.0</v>
      </c>
      <c r="M18">
        <v>15.0</v>
      </c>
      <c r="N18">
        <v>6.0</v>
      </c>
      <c r="O18" s="14">
        <v>40.0</v>
      </c>
      <c r="P18">
        <v>3.0</v>
      </c>
      <c r="Q18">
        <v>4.0</v>
      </c>
      <c r="R18" s="14">
        <v>10.0</v>
      </c>
      <c r="V18" s="14"/>
      <c r="W18" s="14"/>
      <c r="X18" s="14"/>
      <c r="Y18" s="14">
        <v>80.0</v>
      </c>
      <c r="Z18" s="14">
        <v>4.0</v>
      </c>
      <c r="AA18" s="14">
        <v>10.0</v>
      </c>
    </row>
    <row r="19">
      <c r="A19">
        <v>35.0</v>
      </c>
      <c r="B19">
        <v>56.0</v>
      </c>
      <c r="C19" s="14">
        <v>112.0</v>
      </c>
      <c r="D19">
        <v>15.0</v>
      </c>
      <c r="E19">
        <v>20.0</v>
      </c>
      <c r="F19" s="14">
        <v>80.0</v>
      </c>
      <c r="G19">
        <v>6.0</v>
      </c>
      <c r="H19">
        <v>6.0</v>
      </c>
      <c r="I19" s="14">
        <v>12.0</v>
      </c>
      <c r="J19">
        <v>4.0</v>
      </c>
      <c r="K19">
        <v>4.0</v>
      </c>
      <c r="L19" s="14">
        <v>17.0</v>
      </c>
      <c r="M19">
        <v>4.0</v>
      </c>
      <c r="N19">
        <v>6.0</v>
      </c>
      <c r="O19" s="14">
        <v>30.0</v>
      </c>
      <c r="P19">
        <v>30.0</v>
      </c>
      <c r="Q19">
        <v>30.0</v>
      </c>
      <c r="R19" s="14">
        <v>24.0</v>
      </c>
      <c r="V19" s="14"/>
      <c r="W19" s="14"/>
      <c r="X19" s="14"/>
      <c r="Y19" s="14">
        <v>12.0</v>
      </c>
      <c r="Z19" s="14">
        <v>17.0</v>
      </c>
      <c r="AA19" s="14">
        <v>24.0</v>
      </c>
    </row>
    <row r="20">
      <c r="A20">
        <v>25.0</v>
      </c>
      <c r="B20">
        <v>10.0</v>
      </c>
      <c r="C20" s="14">
        <v>4.0</v>
      </c>
      <c r="G20">
        <v>20.0</v>
      </c>
      <c r="H20">
        <v>4.0</v>
      </c>
      <c r="I20" s="14">
        <v>80.0</v>
      </c>
      <c r="J20">
        <v>4.0</v>
      </c>
      <c r="K20">
        <v>2.0</v>
      </c>
      <c r="L20" s="14">
        <v>3.0</v>
      </c>
      <c r="M20">
        <v>6.0</v>
      </c>
      <c r="N20">
        <v>6.0</v>
      </c>
      <c r="O20" s="14">
        <v>12.0</v>
      </c>
      <c r="P20">
        <v>6.0</v>
      </c>
      <c r="Q20">
        <v>5.0</v>
      </c>
      <c r="R20" s="14">
        <v>15.0</v>
      </c>
      <c r="V20" s="14"/>
      <c r="W20" s="14"/>
      <c r="X20" s="14"/>
      <c r="Y20" s="14">
        <v>80.0</v>
      </c>
      <c r="Z20" s="14">
        <v>3.0</v>
      </c>
      <c r="AA20" s="14">
        <v>15.0</v>
      </c>
    </row>
    <row r="21">
      <c r="A21">
        <v>20.0</v>
      </c>
      <c r="B21">
        <v>5.0</v>
      </c>
      <c r="C21" s="14">
        <v>15.0</v>
      </c>
      <c r="G21">
        <v>15.0</v>
      </c>
      <c r="H21">
        <v>20.0</v>
      </c>
      <c r="I21" s="14">
        <v>35.0</v>
      </c>
      <c r="J21">
        <v>10.0</v>
      </c>
      <c r="K21">
        <v>12.0</v>
      </c>
      <c r="L21" s="14">
        <v>80.0</v>
      </c>
      <c r="M21">
        <v>6.0</v>
      </c>
      <c r="N21">
        <v>6.0</v>
      </c>
      <c r="O21" s="14">
        <v>60.0</v>
      </c>
      <c r="P21">
        <v>10.0</v>
      </c>
      <c r="Q21">
        <v>6.0</v>
      </c>
      <c r="R21" s="14">
        <v>20.0</v>
      </c>
      <c r="V21" s="14"/>
      <c r="W21" s="14"/>
      <c r="X21" s="14"/>
      <c r="Y21" s="14">
        <v>35.0</v>
      </c>
      <c r="Z21" s="14">
        <v>80.0</v>
      </c>
      <c r="AA21" s="14">
        <v>20.0</v>
      </c>
    </row>
    <row r="22">
      <c r="A22">
        <v>6.0</v>
      </c>
      <c r="B22">
        <v>3.0</v>
      </c>
      <c r="C22" s="14">
        <v>5.0</v>
      </c>
      <c r="G22">
        <v>6.0</v>
      </c>
      <c r="H22">
        <v>6.0</v>
      </c>
      <c r="I22" s="14">
        <v>15.0</v>
      </c>
      <c r="J22">
        <v>6.0</v>
      </c>
      <c r="K22">
        <v>6.0</v>
      </c>
      <c r="L22" s="14">
        <v>4.0</v>
      </c>
      <c r="M22">
        <v>10.0</v>
      </c>
      <c r="N22">
        <v>5.0</v>
      </c>
      <c r="O22" s="14">
        <v>20.0</v>
      </c>
      <c r="P22">
        <v>6.0</v>
      </c>
      <c r="Q22">
        <v>2.0</v>
      </c>
      <c r="R22" s="14">
        <v>2.0</v>
      </c>
      <c r="V22" s="14"/>
      <c r="W22" s="14"/>
      <c r="X22" s="14"/>
      <c r="Y22" s="14">
        <v>15.0</v>
      </c>
      <c r="Z22" s="14">
        <v>4.0</v>
      </c>
      <c r="AA22" s="14">
        <v>2.0</v>
      </c>
    </row>
    <row r="23">
      <c r="A23">
        <v>4.0</v>
      </c>
      <c r="B23">
        <v>6.0</v>
      </c>
      <c r="C23" s="14">
        <v>40.0</v>
      </c>
      <c r="G23">
        <v>6.0</v>
      </c>
      <c r="H23">
        <v>6.0</v>
      </c>
      <c r="I23" s="14">
        <v>12.0</v>
      </c>
      <c r="J23">
        <v>5.0</v>
      </c>
      <c r="K23">
        <v>5.0</v>
      </c>
      <c r="L23" s="14">
        <v>100.0</v>
      </c>
      <c r="M23">
        <v>6.0</v>
      </c>
      <c r="N23">
        <v>6.0</v>
      </c>
      <c r="O23" s="14">
        <v>15.0</v>
      </c>
      <c r="P23">
        <v>8.0</v>
      </c>
      <c r="Q23">
        <v>2.0</v>
      </c>
      <c r="R23" s="14">
        <v>2.0</v>
      </c>
      <c r="V23" s="14"/>
      <c r="W23" s="14"/>
      <c r="X23" s="14"/>
      <c r="Y23" s="14">
        <v>12.0</v>
      </c>
      <c r="Z23" s="14">
        <v>100.0</v>
      </c>
      <c r="AA23" s="14">
        <v>2.0</v>
      </c>
    </row>
    <row r="24">
      <c r="A24">
        <v>5.0</v>
      </c>
      <c r="B24">
        <v>8.0</v>
      </c>
      <c r="C24" s="14">
        <v>10.0</v>
      </c>
      <c r="G24">
        <v>10.0</v>
      </c>
      <c r="H24">
        <v>10.0</v>
      </c>
      <c r="I24" s="14">
        <v>10.0</v>
      </c>
      <c r="J24">
        <v>6.0</v>
      </c>
      <c r="K24">
        <v>10.0</v>
      </c>
      <c r="L24" s="14">
        <v>240.0</v>
      </c>
      <c r="M24">
        <v>6.0</v>
      </c>
      <c r="N24">
        <v>10.0</v>
      </c>
      <c r="O24" s="14">
        <v>12.0</v>
      </c>
      <c r="P24">
        <v>6.0</v>
      </c>
      <c r="Q24">
        <v>10.0</v>
      </c>
      <c r="R24" s="14">
        <v>40.0</v>
      </c>
      <c r="V24" s="14"/>
      <c r="W24" s="14"/>
      <c r="X24" s="14"/>
      <c r="Y24" s="14">
        <v>10.0</v>
      </c>
      <c r="Z24" s="14">
        <v>240.0</v>
      </c>
      <c r="AA24" s="14">
        <v>40.0</v>
      </c>
    </row>
    <row r="25">
      <c r="G25">
        <v>6.0</v>
      </c>
      <c r="H25">
        <v>10.0</v>
      </c>
      <c r="I25" s="14">
        <v>50.0</v>
      </c>
      <c r="J25">
        <v>6.0</v>
      </c>
      <c r="K25">
        <v>6.0</v>
      </c>
      <c r="L25" s="14">
        <v>5.0</v>
      </c>
      <c r="M25">
        <v>15.0</v>
      </c>
      <c r="N25">
        <v>6.0</v>
      </c>
      <c r="O25" s="14">
        <v>90.0</v>
      </c>
      <c r="P25">
        <v>6.0</v>
      </c>
      <c r="Q25">
        <v>3.0</v>
      </c>
      <c r="R25" s="14">
        <v>10.0</v>
      </c>
      <c r="V25" s="14"/>
      <c r="W25" s="14"/>
      <c r="X25" s="14"/>
      <c r="Y25" s="14">
        <v>50.0</v>
      </c>
      <c r="Z25" s="14">
        <v>5.0</v>
      </c>
      <c r="AA25" s="14">
        <v>10.0</v>
      </c>
    </row>
    <row r="26">
      <c r="G26">
        <v>4.0</v>
      </c>
      <c r="H26">
        <v>4.0</v>
      </c>
      <c r="I26" s="14">
        <v>100.0</v>
      </c>
      <c r="J26">
        <v>3.0</v>
      </c>
      <c r="K26">
        <v>3.0</v>
      </c>
      <c r="L26" s="14">
        <v>30.0</v>
      </c>
      <c r="M26">
        <v>4.0</v>
      </c>
      <c r="N26">
        <v>4.0</v>
      </c>
      <c r="O26" s="14">
        <v>6.0</v>
      </c>
      <c r="P26">
        <v>3.0</v>
      </c>
      <c r="Q26">
        <v>3.0</v>
      </c>
      <c r="R26" s="14">
        <v>10.0</v>
      </c>
      <c r="V26" s="14"/>
      <c r="W26" s="14"/>
      <c r="X26" s="14"/>
      <c r="Y26" s="14">
        <v>100.0</v>
      </c>
      <c r="Z26" s="14">
        <v>30.0</v>
      </c>
      <c r="AA26" s="14">
        <v>10.0</v>
      </c>
    </row>
    <row r="27">
      <c r="G27">
        <v>4.0</v>
      </c>
      <c r="H27">
        <v>6.0</v>
      </c>
      <c r="I27" s="14">
        <v>20.0</v>
      </c>
      <c r="J27">
        <v>10.0</v>
      </c>
      <c r="K27">
        <v>5.0</v>
      </c>
      <c r="L27" s="14">
        <v>10.0</v>
      </c>
      <c r="M27">
        <v>10.0</v>
      </c>
      <c r="N27">
        <v>4.0</v>
      </c>
      <c r="O27" s="14">
        <v>6.0</v>
      </c>
      <c r="P27">
        <v>25.0</v>
      </c>
      <c r="Q27">
        <v>10.0</v>
      </c>
      <c r="R27" s="14">
        <v>25.0</v>
      </c>
      <c r="V27" s="14"/>
      <c r="W27" s="14"/>
      <c r="X27" s="14"/>
      <c r="Y27" s="14">
        <v>20.0</v>
      </c>
      <c r="Z27" s="14">
        <v>10.0</v>
      </c>
      <c r="AA27" s="14">
        <v>25.0</v>
      </c>
    </row>
    <row r="28">
      <c r="G28">
        <v>6.0</v>
      </c>
      <c r="H28">
        <v>5.0</v>
      </c>
      <c r="I28" s="14">
        <v>25.0</v>
      </c>
      <c r="J28">
        <v>3.0</v>
      </c>
      <c r="K28">
        <v>5.0</v>
      </c>
      <c r="L28" s="14">
        <v>25.0</v>
      </c>
      <c r="M28">
        <v>6.0</v>
      </c>
      <c r="N28">
        <v>6.0</v>
      </c>
      <c r="O28" s="14">
        <v>40.0</v>
      </c>
      <c r="P28">
        <v>4.0</v>
      </c>
      <c r="Q28">
        <v>6.0</v>
      </c>
      <c r="R28" s="14">
        <v>7.0</v>
      </c>
      <c r="V28" s="14"/>
      <c r="W28" s="14"/>
      <c r="X28" s="14"/>
      <c r="Y28" s="14">
        <v>25.0</v>
      </c>
      <c r="Z28" s="14">
        <v>25.0</v>
      </c>
      <c r="AA28" s="14">
        <v>7.0</v>
      </c>
    </row>
    <row r="29">
      <c r="G29">
        <v>2.0</v>
      </c>
      <c r="H29">
        <v>1.0</v>
      </c>
      <c r="I29" s="14">
        <v>10.0</v>
      </c>
      <c r="J29">
        <v>3.0</v>
      </c>
      <c r="K29">
        <v>3.0</v>
      </c>
      <c r="L29" s="14">
        <v>10.0</v>
      </c>
      <c r="M29">
        <v>6.0</v>
      </c>
      <c r="N29">
        <v>4.0</v>
      </c>
      <c r="O29" s="14">
        <v>10.0</v>
      </c>
      <c r="P29">
        <v>8.0</v>
      </c>
      <c r="Q29">
        <v>6.0</v>
      </c>
      <c r="R29" s="14">
        <v>10.0</v>
      </c>
      <c r="V29" s="14"/>
      <c r="W29" s="14"/>
      <c r="X29" s="14"/>
      <c r="Y29" s="14">
        <v>10.0</v>
      </c>
      <c r="Z29" s="14">
        <v>10.0</v>
      </c>
      <c r="AA29" s="14">
        <v>10.0</v>
      </c>
    </row>
    <row r="30">
      <c r="G30">
        <v>6.0</v>
      </c>
      <c r="H30">
        <v>6.0</v>
      </c>
      <c r="I30" s="14">
        <v>50.0</v>
      </c>
      <c r="J30">
        <v>4.0</v>
      </c>
      <c r="K30">
        <v>6.0</v>
      </c>
      <c r="L30" s="14">
        <v>4.0</v>
      </c>
      <c r="M30">
        <v>5.0</v>
      </c>
      <c r="N30">
        <v>1.0</v>
      </c>
      <c r="O30" s="14">
        <v>10.0</v>
      </c>
      <c r="P30">
        <v>4.0</v>
      </c>
      <c r="Q30">
        <v>3.0</v>
      </c>
      <c r="R30" s="14">
        <v>3.0</v>
      </c>
      <c r="V30" s="14"/>
      <c r="W30" s="14"/>
      <c r="X30" s="14"/>
      <c r="Y30" s="14">
        <v>50.0</v>
      </c>
      <c r="Z30" s="14">
        <v>4.0</v>
      </c>
      <c r="AA30" s="14">
        <v>3.0</v>
      </c>
    </row>
    <row r="31">
      <c r="G31">
        <v>4.0</v>
      </c>
      <c r="H31">
        <v>4.0</v>
      </c>
      <c r="I31" s="14">
        <v>25.0</v>
      </c>
      <c r="J31">
        <v>6.0</v>
      </c>
      <c r="K31">
        <v>5.0</v>
      </c>
      <c r="L31" s="14">
        <v>7.0</v>
      </c>
      <c r="M31">
        <v>6.0</v>
      </c>
      <c r="N31">
        <v>6.0</v>
      </c>
      <c r="O31" s="14">
        <v>20.0</v>
      </c>
      <c r="P31">
        <v>80.0</v>
      </c>
      <c r="Q31">
        <v>15.0</v>
      </c>
      <c r="R31" s="14">
        <v>4.0</v>
      </c>
      <c r="V31" s="14"/>
      <c r="W31" s="14"/>
      <c r="X31" s="14"/>
      <c r="Y31" s="14">
        <v>25.0</v>
      </c>
      <c r="Z31" s="14">
        <v>7.0</v>
      </c>
      <c r="AA31" s="14">
        <v>4.0</v>
      </c>
    </row>
    <row r="32">
      <c r="G32">
        <v>5.0</v>
      </c>
      <c r="H32">
        <v>2.0</v>
      </c>
      <c r="I32" s="14">
        <v>12.0</v>
      </c>
      <c r="J32">
        <v>6.0</v>
      </c>
      <c r="K32">
        <v>6.0</v>
      </c>
      <c r="L32" s="14">
        <v>10.0</v>
      </c>
      <c r="M32">
        <v>2.0</v>
      </c>
      <c r="N32">
        <v>5.0</v>
      </c>
      <c r="O32" s="14">
        <v>15.0</v>
      </c>
      <c r="P32">
        <v>6.0</v>
      </c>
      <c r="Q32">
        <v>2.0</v>
      </c>
      <c r="R32" s="14">
        <v>5.0</v>
      </c>
      <c r="V32" s="14"/>
      <c r="W32" s="14"/>
      <c r="X32" s="14"/>
      <c r="Y32" s="14">
        <v>12.0</v>
      </c>
      <c r="Z32" s="14">
        <v>10.0</v>
      </c>
      <c r="AA32" s="14">
        <v>5.0</v>
      </c>
    </row>
    <row r="33">
      <c r="G33">
        <v>4.0</v>
      </c>
      <c r="H33">
        <v>28.0</v>
      </c>
      <c r="I33" s="14">
        <v>70.0</v>
      </c>
      <c r="J33">
        <v>4.0</v>
      </c>
      <c r="K33">
        <v>3.0</v>
      </c>
      <c r="L33" s="14">
        <v>3.0</v>
      </c>
      <c r="M33">
        <v>7.0</v>
      </c>
      <c r="N33">
        <v>7.0</v>
      </c>
      <c r="O33" s="14">
        <v>15.0</v>
      </c>
      <c r="P33">
        <v>15.0</v>
      </c>
      <c r="Q33">
        <v>15.0</v>
      </c>
      <c r="R33" s="14">
        <v>16.0</v>
      </c>
      <c r="V33" s="14"/>
      <c r="W33" s="14"/>
      <c r="X33" s="14"/>
      <c r="Y33" s="14">
        <v>70.0</v>
      </c>
      <c r="Z33" s="14">
        <v>3.0</v>
      </c>
      <c r="AA33" s="14">
        <v>16.0</v>
      </c>
    </row>
    <row r="34">
      <c r="G34">
        <v>40.0</v>
      </c>
      <c r="H34">
        <v>10.0</v>
      </c>
      <c r="I34" s="14">
        <v>30.0</v>
      </c>
      <c r="J34">
        <v>15.0</v>
      </c>
      <c r="K34">
        <v>6.0</v>
      </c>
      <c r="L34" s="14">
        <v>40.0</v>
      </c>
      <c r="M34">
        <v>3.0</v>
      </c>
      <c r="N34">
        <v>16.0</v>
      </c>
      <c r="O34" s="14">
        <v>10.0</v>
      </c>
      <c r="P34">
        <v>6.0</v>
      </c>
      <c r="Q34">
        <v>4.0</v>
      </c>
      <c r="R34" s="14">
        <v>3.0</v>
      </c>
      <c r="V34" s="14"/>
      <c r="W34" s="14"/>
      <c r="X34" s="14"/>
      <c r="Y34" s="14">
        <v>30.0</v>
      </c>
      <c r="Z34" s="14">
        <v>40.0</v>
      </c>
      <c r="AA34" s="14">
        <v>3.0</v>
      </c>
    </row>
    <row r="35">
      <c r="G35">
        <v>4.0</v>
      </c>
      <c r="H35">
        <v>3.0</v>
      </c>
      <c r="I35" s="14">
        <v>8.0</v>
      </c>
      <c r="J35">
        <v>80.0</v>
      </c>
      <c r="K35">
        <v>15.0</v>
      </c>
      <c r="L35" s="14">
        <v>4.0</v>
      </c>
      <c r="M35">
        <v>6.0</v>
      </c>
      <c r="N35">
        <v>14.0</v>
      </c>
      <c r="O35" s="14">
        <v>8.0</v>
      </c>
      <c r="P35">
        <v>4.0</v>
      </c>
      <c r="Q35">
        <v>3.0</v>
      </c>
      <c r="R35" s="14">
        <v>30.0</v>
      </c>
      <c r="V35" s="14"/>
      <c r="W35" s="14"/>
      <c r="X35" s="14"/>
      <c r="Y35" s="14">
        <v>8.0</v>
      </c>
      <c r="Z35" s="14">
        <v>4.0</v>
      </c>
      <c r="AA35" s="14">
        <v>30.0</v>
      </c>
    </row>
    <row r="36">
      <c r="G36">
        <v>6.0</v>
      </c>
      <c r="H36">
        <v>3.0</v>
      </c>
      <c r="I36" s="14">
        <v>100.0</v>
      </c>
      <c r="J36">
        <v>10.0</v>
      </c>
      <c r="K36">
        <v>4.0</v>
      </c>
      <c r="L36" s="14">
        <v>10.0</v>
      </c>
      <c r="M36">
        <v>6.0</v>
      </c>
      <c r="N36">
        <v>4.0</v>
      </c>
      <c r="O36" s="14">
        <v>8.0</v>
      </c>
      <c r="P36">
        <v>6.0</v>
      </c>
      <c r="Q36">
        <v>6.0</v>
      </c>
      <c r="R36" s="14">
        <v>15.0</v>
      </c>
      <c r="V36" s="14"/>
      <c r="W36" s="14"/>
      <c r="X36" s="14"/>
      <c r="Y36" s="14">
        <v>100.0</v>
      </c>
      <c r="Z36" s="14">
        <v>10.0</v>
      </c>
      <c r="AA36" s="14">
        <v>15.0</v>
      </c>
    </row>
    <row r="37">
      <c r="G37">
        <v>20.0</v>
      </c>
      <c r="H37">
        <v>6.0</v>
      </c>
      <c r="I37" s="14">
        <v>6.0</v>
      </c>
      <c r="J37">
        <v>15.0</v>
      </c>
      <c r="K37">
        <v>15.0</v>
      </c>
      <c r="L37" s="14">
        <v>16.0</v>
      </c>
      <c r="M37">
        <v>6.0</v>
      </c>
      <c r="N37">
        <v>4.0</v>
      </c>
      <c r="O37" s="14">
        <v>6.0</v>
      </c>
      <c r="P37">
        <v>12.0</v>
      </c>
      <c r="Q37">
        <v>2.0</v>
      </c>
      <c r="R37" s="14">
        <v>10.0</v>
      </c>
      <c r="V37" s="14"/>
      <c r="W37" s="14"/>
      <c r="X37" s="14"/>
      <c r="Y37" s="14">
        <v>6.0</v>
      </c>
      <c r="Z37" s="14">
        <v>16.0</v>
      </c>
      <c r="AA37" s="14">
        <v>10.0</v>
      </c>
    </row>
    <row r="38">
      <c r="G38">
        <v>6.0</v>
      </c>
      <c r="H38">
        <v>4.0</v>
      </c>
      <c r="I38" s="14">
        <v>80.0</v>
      </c>
      <c r="J38">
        <v>4.0</v>
      </c>
      <c r="K38">
        <v>5.0</v>
      </c>
      <c r="L38" s="14">
        <v>30.0</v>
      </c>
      <c r="M38">
        <v>6.0</v>
      </c>
      <c r="N38">
        <v>6.0</v>
      </c>
      <c r="O38" s="14">
        <v>30.0</v>
      </c>
      <c r="P38">
        <v>6.0</v>
      </c>
      <c r="Q38">
        <v>10.0</v>
      </c>
      <c r="R38" s="14">
        <v>20.0</v>
      </c>
      <c r="V38" s="14"/>
      <c r="W38" s="14"/>
      <c r="X38" s="14"/>
      <c r="Y38" s="14">
        <v>80.0</v>
      </c>
      <c r="Z38" s="14">
        <v>30.0</v>
      </c>
      <c r="AA38" s="14">
        <v>20.0</v>
      </c>
    </row>
    <row r="39">
      <c r="G39">
        <v>10.0</v>
      </c>
      <c r="H39">
        <v>6.0</v>
      </c>
      <c r="I39" s="14">
        <v>10.0</v>
      </c>
      <c r="J39">
        <v>6.0</v>
      </c>
      <c r="K39">
        <v>4.0</v>
      </c>
      <c r="L39" s="14">
        <v>12.0</v>
      </c>
      <c r="M39">
        <v>8.0</v>
      </c>
      <c r="N39">
        <v>6.0</v>
      </c>
      <c r="O39" s="14">
        <v>10.0</v>
      </c>
      <c r="P39">
        <v>10.0</v>
      </c>
      <c r="Q39">
        <v>6.0</v>
      </c>
      <c r="R39" s="14">
        <v>8.0</v>
      </c>
      <c r="V39" s="14"/>
      <c r="W39" s="14"/>
      <c r="X39" s="14"/>
      <c r="Y39" s="14">
        <v>10.0</v>
      </c>
      <c r="Z39" s="14">
        <v>12.0</v>
      </c>
      <c r="AA39" s="14">
        <v>8.0</v>
      </c>
    </row>
    <row r="40">
      <c r="G40">
        <v>3.0</v>
      </c>
      <c r="H40">
        <v>16.0</v>
      </c>
      <c r="I40" s="14">
        <v>10.0</v>
      </c>
      <c r="J40">
        <v>6.0</v>
      </c>
      <c r="K40">
        <v>3.0</v>
      </c>
      <c r="L40" s="14">
        <v>5.0</v>
      </c>
      <c r="M40">
        <v>5.0</v>
      </c>
      <c r="N40">
        <v>5.0</v>
      </c>
      <c r="O40" s="14">
        <v>3.0</v>
      </c>
      <c r="P40">
        <v>5.0</v>
      </c>
      <c r="Q40">
        <v>4.0</v>
      </c>
      <c r="R40" s="14">
        <v>10.0</v>
      </c>
      <c r="V40" s="14"/>
      <c r="W40" s="14"/>
      <c r="X40" s="14"/>
      <c r="Y40" s="14">
        <v>10.0</v>
      </c>
      <c r="Z40" s="14">
        <v>5.0</v>
      </c>
      <c r="AA40" s="14">
        <v>10.0</v>
      </c>
    </row>
    <row r="41">
      <c r="G41">
        <v>25.0</v>
      </c>
      <c r="H41">
        <v>5.0</v>
      </c>
      <c r="I41" s="14">
        <v>40.0</v>
      </c>
      <c r="J41">
        <v>10.0</v>
      </c>
      <c r="K41">
        <v>6.0</v>
      </c>
      <c r="L41" s="14">
        <v>15.0</v>
      </c>
      <c r="M41">
        <v>5.0</v>
      </c>
      <c r="N41">
        <v>3.0</v>
      </c>
      <c r="O41" s="14">
        <v>12.0</v>
      </c>
      <c r="P41">
        <v>3.0</v>
      </c>
      <c r="Q41">
        <v>4.0</v>
      </c>
      <c r="R41" s="14">
        <v>3.0</v>
      </c>
      <c r="V41" s="14"/>
      <c r="W41" s="14"/>
      <c r="X41" s="14"/>
      <c r="Y41" s="14">
        <v>40.0</v>
      </c>
      <c r="Z41" s="14">
        <v>15.0</v>
      </c>
      <c r="AA41" s="14">
        <v>3.0</v>
      </c>
    </row>
    <row r="42">
      <c r="G42">
        <v>6.0</v>
      </c>
      <c r="H42">
        <v>6.0</v>
      </c>
      <c r="I42" s="14">
        <v>120.0</v>
      </c>
      <c r="J42">
        <v>3.0</v>
      </c>
      <c r="K42">
        <v>3.0</v>
      </c>
      <c r="L42" s="14">
        <v>45.0</v>
      </c>
      <c r="M42">
        <v>6.0</v>
      </c>
      <c r="N42">
        <v>6.0</v>
      </c>
      <c r="O42" s="14">
        <v>6.0</v>
      </c>
      <c r="P42">
        <v>4.0</v>
      </c>
      <c r="Q42">
        <v>4.0</v>
      </c>
      <c r="R42" s="14">
        <v>100.0</v>
      </c>
      <c r="V42" s="14"/>
      <c r="W42" s="14"/>
      <c r="X42" s="14"/>
      <c r="Y42" s="14">
        <v>120.0</v>
      </c>
      <c r="Z42" s="14">
        <v>45.0</v>
      </c>
      <c r="AA42" s="14">
        <v>100.0</v>
      </c>
    </row>
    <row r="43">
      <c r="G43">
        <v>10.0</v>
      </c>
      <c r="H43">
        <v>5.0</v>
      </c>
      <c r="I43" s="14">
        <v>20.0</v>
      </c>
      <c r="J43">
        <v>6.0</v>
      </c>
      <c r="K43">
        <v>2.0</v>
      </c>
      <c r="L43" s="14">
        <v>12.0</v>
      </c>
      <c r="M43">
        <v>5.0</v>
      </c>
      <c r="N43">
        <v>4.0</v>
      </c>
      <c r="O43" s="14">
        <v>8.0</v>
      </c>
      <c r="P43">
        <v>15.0</v>
      </c>
      <c r="Q43">
        <v>6.0</v>
      </c>
      <c r="R43" s="14">
        <v>90.0</v>
      </c>
      <c r="V43" s="14"/>
      <c r="W43" s="14"/>
      <c r="X43" s="14"/>
      <c r="Y43" s="14">
        <v>20.0</v>
      </c>
      <c r="Z43" s="14">
        <v>12.0</v>
      </c>
      <c r="AA43" s="14">
        <v>90.0</v>
      </c>
    </row>
    <row r="44">
      <c r="G44">
        <v>6.0</v>
      </c>
      <c r="H44">
        <v>4.0</v>
      </c>
      <c r="I44" s="14">
        <v>8.0</v>
      </c>
      <c r="J44">
        <v>5.0</v>
      </c>
      <c r="K44">
        <v>5.0</v>
      </c>
      <c r="L44" s="14">
        <v>10.0</v>
      </c>
      <c r="M44">
        <v>2.0</v>
      </c>
      <c r="N44">
        <v>3.0</v>
      </c>
      <c r="O44" s="14">
        <v>4.0</v>
      </c>
      <c r="P44">
        <v>4.0</v>
      </c>
      <c r="Q44">
        <v>4.0</v>
      </c>
      <c r="R44" s="14">
        <v>6.0</v>
      </c>
      <c r="V44" s="14"/>
      <c r="W44" s="14"/>
      <c r="X44" s="14"/>
      <c r="Y44" s="14">
        <v>8.0</v>
      </c>
      <c r="Z44" s="14">
        <v>10.0</v>
      </c>
      <c r="AA44" s="14">
        <v>6.0</v>
      </c>
    </row>
    <row r="45">
      <c r="G45">
        <v>4.0</v>
      </c>
      <c r="H45">
        <v>2.0</v>
      </c>
      <c r="I45" s="14">
        <v>20.0</v>
      </c>
      <c r="J45">
        <v>30.0</v>
      </c>
      <c r="K45">
        <v>5.0</v>
      </c>
      <c r="L45" s="14">
        <v>200.0</v>
      </c>
      <c r="M45">
        <v>6.0</v>
      </c>
      <c r="N45">
        <v>4.0</v>
      </c>
      <c r="O45" s="14">
        <v>150.0</v>
      </c>
      <c r="P45">
        <v>10.0</v>
      </c>
      <c r="Q45">
        <v>3.0</v>
      </c>
      <c r="R45" s="14">
        <v>4.0</v>
      </c>
      <c r="V45" s="14"/>
      <c r="W45" s="14"/>
      <c r="X45" s="14"/>
      <c r="Y45" s="14">
        <v>20.0</v>
      </c>
      <c r="Z45" s="14">
        <v>200.0</v>
      </c>
      <c r="AA45" s="14">
        <v>4.0</v>
      </c>
    </row>
    <row r="46">
      <c r="G46">
        <v>16.0</v>
      </c>
      <c r="H46">
        <v>10.0</v>
      </c>
      <c r="I46" s="14">
        <v>2.0</v>
      </c>
      <c r="J46">
        <v>15.0</v>
      </c>
      <c r="K46">
        <v>10.0</v>
      </c>
      <c r="L46" s="14">
        <v>20.0</v>
      </c>
      <c r="M46">
        <v>15.0</v>
      </c>
      <c r="N46">
        <v>5.0</v>
      </c>
      <c r="O46" s="14">
        <v>20.0</v>
      </c>
      <c r="P46">
        <v>6.0</v>
      </c>
      <c r="Q46">
        <v>6.0</v>
      </c>
      <c r="R46" s="14">
        <v>50.0</v>
      </c>
      <c r="V46" s="14"/>
      <c r="W46" s="14"/>
      <c r="X46" s="14"/>
      <c r="Y46" s="14">
        <v>2.0</v>
      </c>
      <c r="Z46" s="14">
        <v>20.0</v>
      </c>
      <c r="AA46" s="14">
        <v>50.0</v>
      </c>
    </row>
    <row r="47">
      <c r="G47">
        <v>10.0</v>
      </c>
      <c r="H47">
        <v>10.0</v>
      </c>
      <c r="I47" s="14">
        <v>8.0</v>
      </c>
      <c r="J47">
        <v>5.0</v>
      </c>
      <c r="K47">
        <v>1.0</v>
      </c>
      <c r="L47" s="14">
        <v>10.0</v>
      </c>
      <c r="M47">
        <v>15.0</v>
      </c>
      <c r="N47">
        <v>10.0</v>
      </c>
      <c r="O47" s="14">
        <v>120.0</v>
      </c>
      <c r="P47">
        <v>10.0</v>
      </c>
      <c r="Q47">
        <v>10.0</v>
      </c>
      <c r="R47" s="14">
        <v>120.0</v>
      </c>
      <c r="V47" s="14"/>
      <c r="W47" s="14"/>
      <c r="X47" s="14"/>
      <c r="Y47" s="14">
        <v>8.0</v>
      </c>
      <c r="Z47" s="14">
        <v>10.0</v>
      </c>
      <c r="AA47" s="14">
        <v>120.0</v>
      </c>
    </row>
    <row r="48">
      <c r="G48">
        <v>5.0</v>
      </c>
      <c r="H48">
        <v>2.0</v>
      </c>
      <c r="I48" s="14">
        <v>6.0</v>
      </c>
      <c r="J48">
        <v>6.0</v>
      </c>
      <c r="K48">
        <v>10.0</v>
      </c>
      <c r="L48" s="14">
        <v>20.0</v>
      </c>
      <c r="M48">
        <v>4.0</v>
      </c>
      <c r="N48">
        <v>6.0</v>
      </c>
      <c r="O48" s="14">
        <v>10.0</v>
      </c>
      <c r="P48">
        <v>6.0</v>
      </c>
      <c r="Q48">
        <v>4.0</v>
      </c>
      <c r="R48" s="14">
        <v>10.0</v>
      </c>
      <c r="V48" s="14"/>
      <c r="W48" s="14"/>
      <c r="X48" s="14"/>
      <c r="Y48" s="14">
        <v>6.0</v>
      </c>
      <c r="Z48" s="14">
        <v>20.0</v>
      </c>
      <c r="AA48" s="14">
        <v>10.0</v>
      </c>
    </row>
    <row r="49">
      <c r="G49">
        <v>6.0</v>
      </c>
      <c r="H49">
        <v>5.0</v>
      </c>
      <c r="I49" s="14">
        <v>25.0</v>
      </c>
      <c r="J49">
        <v>6.0</v>
      </c>
      <c r="K49">
        <v>4.0</v>
      </c>
      <c r="L49" s="14">
        <v>30.0</v>
      </c>
      <c r="M49">
        <v>6.0</v>
      </c>
      <c r="N49">
        <v>6.0</v>
      </c>
      <c r="O49" s="14">
        <v>40.0</v>
      </c>
      <c r="P49">
        <v>6.0</v>
      </c>
      <c r="Q49">
        <v>40.0</v>
      </c>
      <c r="R49" s="14">
        <v>150.0</v>
      </c>
      <c r="V49" s="14"/>
      <c r="W49" s="14"/>
      <c r="X49" s="14"/>
      <c r="Y49" s="14">
        <v>25.0</v>
      </c>
      <c r="Z49" s="14">
        <v>30.0</v>
      </c>
      <c r="AA49" s="14">
        <v>150.0</v>
      </c>
    </row>
    <row r="50">
      <c r="G50">
        <v>15.0</v>
      </c>
      <c r="H50">
        <v>5.0</v>
      </c>
      <c r="I50" s="14">
        <v>40.0</v>
      </c>
      <c r="J50">
        <v>5.0</v>
      </c>
      <c r="K50">
        <v>6.0</v>
      </c>
      <c r="L50" s="14">
        <v>300.0</v>
      </c>
      <c r="M50">
        <v>6.0</v>
      </c>
      <c r="N50">
        <v>6.0</v>
      </c>
      <c r="O50" s="14">
        <v>48.0</v>
      </c>
      <c r="P50">
        <v>4.0</v>
      </c>
      <c r="Q50">
        <v>2.0</v>
      </c>
      <c r="R50" s="14">
        <v>6.0</v>
      </c>
      <c r="V50" s="14"/>
      <c r="W50" s="14"/>
      <c r="X50" s="14"/>
      <c r="Y50" s="14">
        <v>40.0</v>
      </c>
      <c r="Z50" s="14">
        <v>300.0</v>
      </c>
      <c r="AA50" s="14">
        <v>6.0</v>
      </c>
    </row>
    <row r="51">
      <c r="G51">
        <v>20.0</v>
      </c>
      <c r="H51">
        <v>10.0</v>
      </c>
      <c r="I51" s="14">
        <v>40.0</v>
      </c>
      <c r="J51">
        <v>4.0</v>
      </c>
      <c r="K51">
        <v>6.0</v>
      </c>
      <c r="L51" s="14">
        <v>16.0</v>
      </c>
      <c r="M51">
        <v>5.0</v>
      </c>
      <c r="N51">
        <v>3.0</v>
      </c>
      <c r="O51" s="14">
        <v>20.0</v>
      </c>
      <c r="P51">
        <v>5.0</v>
      </c>
      <c r="Q51">
        <v>1.0</v>
      </c>
      <c r="R51" s="14">
        <v>5.0</v>
      </c>
      <c r="V51" s="14"/>
      <c r="W51" s="14"/>
      <c r="X51" s="14"/>
      <c r="Y51" s="14">
        <v>40.0</v>
      </c>
      <c r="Z51" s="14">
        <v>16.0</v>
      </c>
      <c r="AA51" s="14">
        <v>5.0</v>
      </c>
    </row>
    <row r="52">
      <c r="G52">
        <v>15.0</v>
      </c>
      <c r="H52">
        <v>5.0</v>
      </c>
      <c r="I52" s="14">
        <v>20.0</v>
      </c>
      <c r="J52">
        <v>6.0</v>
      </c>
      <c r="K52">
        <v>6.0</v>
      </c>
      <c r="L52" s="14">
        <v>10.0</v>
      </c>
      <c r="M52">
        <v>6.0</v>
      </c>
      <c r="N52">
        <v>6.0</v>
      </c>
      <c r="O52" s="14">
        <v>30.0</v>
      </c>
      <c r="P52">
        <v>5.0</v>
      </c>
      <c r="Q52">
        <v>5.0</v>
      </c>
      <c r="R52" s="14">
        <v>6.0</v>
      </c>
      <c r="V52" s="14"/>
      <c r="W52" s="14"/>
      <c r="X52" s="14"/>
      <c r="Y52" s="14">
        <v>20.0</v>
      </c>
      <c r="Z52" s="14">
        <v>10.0</v>
      </c>
      <c r="AA52" s="14">
        <v>6.0</v>
      </c>
    </row>
    <row r="53">
      <c r="G53">
        <v>6.0</v>
      </c>
      <c r="H53">
        <v>5.0</v>
      </c>
      <c r="I53" s="14">
        <v>12.0</v>
      </c>
      <c r="J53">
        <v>10.0</v>
      </c>
      <c r="K53">
        <v>6.0</v>
      </c>
      <c r="L53" s="14">
        <v>20.0</v>
      </c>
      <c r="M53">
        <v>4.0</v>
      </c>
      <c r="N53">
        <v>6.0</v>
      </c>
      <c r="O53" s="14">
        <v>25.0</v>
      </c>
      <c r="P53">
        <v>3.0</v>
      </c>
      <c r="Q53">
        <v>3.0</v>
      </c>
      <c r="R53" s="14">
        <v>16.0</v>
      </c>
      <c r="V53" s="14"/>
      <c r="W53" s="14"/>
      <c r="X53" s="14"/>
      <c r="Y53" s="14">
        <v>12.0</v>
      </c>
      <c r="Z53" s="14">
        <v>20.0</v>
      </c>
      <c r="AA53" s="14">
        <v>16.0</v>
      </c>
    </row>
    <row r="54">
      <c r="G54">
        <v>2.0</v>
      </c>
      <c r="H54">
        <v>2.0</v>
      </c>
      <c r="I54" s="14">
        <v>5.0</v>
      </c>
      <c r="J54">
        <v>3.0</v>
      </c>
      <c r="K54">
        <v>1.0</v>
      </c>
      <c r="L54" s="14">
        <v>160.0</v>
      </c>
      <c r="M54">
        <v>4.0</v>
      </c>
      <c r="N54">
        <v>2.0</v>
      </c>
      <c r="O54" s="14">
        <v>48.0</v>
      </c>
      <c r="P54">
        <v>4.0</v>
      </c>
      <c r="Q54">
        <v>4.0</v>
      </c>
      <c r="R54" s="14">
        <v>6.0</v>
      </c>
      <c r="V54" s="14"/>
      <c r="W54" s="14"/>
      <c r="X54" s="14"/>
      <c r="Y54" s="14">
        <v>5.0</v>
      </c>
      <c r="Z54" s="14">
        <v>160.0</v>
      </c>
      <c r="AA54" s="14">
        <v>6.0</v>
      </c>
    </row>
    <row r="55">
      <c r="G55">
        <v>6.0</v>
      </c>
      <c r="H55">
        <v>6.0</v>
      </c>
      <c r="I55" s="14">
        <v>8.0</v>
      </c>
      <c r="J55">
        <v>4.0</v>
      </c>
      <c r="K55">
        <v>4.0</v>
      </c>
      <c r="L55" s="14">
        <v>6.0</v>
      </c>
      <c r="M55">
        <v>6.0</v>
      </c>
      <c r="N55">
        <v>6.0</v>
      </c>
      <c r="O55" s="14">
        <v>36.0</v>
      </c>
      <c r="P55">
        <v>6.0</v>
      </c>
      <c r="Q55">
        <v>16.0</v>
      </c>
      <c r="R55" s="14">
        <v>12.0</v>
      </c>
      <c r="V55" s="14"/>
      <c r="W55" s="14"/>
      <c r="X55" s="14"/>
      <c r="Y55" s="14">
        <v>8.0</v>
      </c>
      <c r="Z55" s="14">
        <v>6.0</v>
      </c>
      <c r="AA55" s="14">
        <v>12.0</v>
      </c>
    </row>
    <row r="56">
      <c r="G56">
        <v>20.0</v>
      </c>
      <c r="H56">
        <v>5.0</v>
      </c>
      <c r="I56" s="14">
        <v>5.0</v>
      </c>
      <c r="J56">
        <v>6.0</v>
      </c>
      <c r="K56">
        <v>6.0</v>
      </c>
      <c r="L56" s="14">
        <v>16.0</v>
      </c>
      <c r="M56">
        <v>3.0</v>
      </c>
      <c r="N56">
        <v>5.0</v>
      </c>
      <c r="O56" s="14">
        <v>15.0</v>
      </c>
      <c r="P56">
        <v>2.0</v>
      </c>
      <c r="Q56">
        <v>2.0</v>
      </c>
      <c r="R56" s="14">
        <v>12.0</v>
      </c>
      <c r="V56" s="14"/>
      <c r="W56" s="14"/>
      <c r="X56" s="14"/>
      <c r="Y56" s="14">
        <v>5.0</v>
      </c>
      <c r="Z56" s="14">
        <v>16.0</v>
      </c>
      <c r="AA56" s="14">
        <v>12.0</v>
      </c>
    </row>
    <row r="57">
      <c r="G57">
        <v>10.0</v>
      </c>
      <c r="H57">
        <v>10.0</v>
      </c>
      <c r="I57" s="14">
        <v>30.0</v>
      </c>
      <c r="J57">
        <v>15.0</v>
      </c>
      <c r="K57">
        <v>6.0</v>
      </c>
      <c r="L57" s="14">
        <v>10.0</v>
      </c>
      <c r="M57">
        <v>10.0</v>
      </c>
      <c r="N57">
        <v>5.0</v>
      </c>
      <c r="O57" s="14">
        <v>16.0</v>
      </c>
      <c r="P57">
        <v>4.0</v>
      </c>
      <c r="Q57">
        <v>6.0</v>
      </c>
      <c r="R57" s="14">
        <v>8.0</v>
      </c>
      <c r="V57" s="14"/>
      <c r="W57" s="14"/>
      <c r="X57" s="14"/>
      <c r="Y57" s="14">
        <v>30.0</v>
      </c>
      <c r="Z57" s="14">
        <v>10.0</v>
      </c>
      <c r="AA57" s="14">
        <v>8.0</v>
      </c>
    </row>
    <row r="58">
      <c r="G58">
        <v>6.0</v>
      </c>
      <c r="H58">
        <v>8.0</v>
      </c>
      <c r="I58" s="14">
        <v>80.0</v>
      </c>
      <c r="J58">
        <v>5.0</v>
      </c>
      <c r="K58">
        <v>2.0</v>
      </c>
      <c r="L58" s="14">
        <v>12.0</v>
      </c>
      <c r="M58">
        <v>5.0</v>
      </c>
      <c r="N58">
        <v>5.0</v>
      </c>
      <c r="O58" s="14">
        <v>10.0</v>
      </c>
      <c r="P58">
        <v>6.0</v>
      </c>
      <c r="Q58">
        <v>5.0</v>
      </c>
      <c r="R58" s="14">
        <v>10.0</v>
      </c>
      <c r="V58" s="14"/>
      <c r="W58" s="14"/>
      <c r="X58" s="14"/>
      <c r="Y58" s="14">
        <v>80.0</v>
      </c>
      <c r="Z58" s="14">
        <v>12.0</v>
      </c>
      <c r="AA58" s="14">
        <v>10.0</v>
      </c>
    </row>
    <row r="59">
      <c r="G59">
        <v>15.0</v>
      </c>
      <c r="H59">
        <v>10.0</v>
      </c>
      <c r="I59" s="14">
        <v>120.0</v>
      </c>
      <c r="J59">
        <v>5.0</v>
      </c>
      <c r="K59">
        <v>1.0</v>
      </c>
      <c r="L59" s="14">
        <v>10.0</v>
      </c>
      <c r="M59">
        <v>4.0</v>
      </c>
      <c r="N59">
        <v>1.0</v>
      </c>
      <c r="O59" s="14">
        <v>40.0</v>
      </c>
      <c r="P59">
        <v>6.0</v>
      </c>
      <c r="Q59">
        <v>14.0</v>
      </c>
      <c r="R59" s="14">
        <v>8.0</v>
      </c>
      <c r="V59" s="14"/>
      <c r="W59" s="14"/>
      <c r="X59" s="14"/>
      <c r="Y59" s="14">
        <v>120.0</v>
      </c>
      <c r="Z59" s="14">
        <v>10.0</v>
      </c>
      <c r="AA59" s="14">
        <v>8.0</v>
      </c>
    </row>
    <row r="60">
      <c r="G60">
        <v>12.0</v>
      </c>
      <c r="H60">
        <v>6.0</v>
      </c>
      <c r="I60" s="14">
        <v>14.0</v>
      </c>
      <c r="J60">
        <v>4.0</v>
      </c>
      <c r="K60">
        <v>4.0</v>
      </c>
      <c r="L60" s="14">
        <v>6.0</v>
      </c>
      <c r="M60">
        <v>2.0</v>
      </c>
      <c r="N60">
        <v>2.0</v>
      </c>
      <c r="O60" s="14">
        <v>3.0</v>
      </c>
      <c r="P60">
        <v>6.0</v>
      </c>
      <c r="Q60">
        <v>4.0</v>
      </c>
      <c r="R60" s="14">
        <v>8.0</v>
      </c>
      <c r="V60" s="14"/>
      <c r="W60" s="14"/>
      <c r="X60" s="14"/>
      <c r="Y60" s="14">
        <v>14.0</v>
      </c>
      <c r="Z60" s="14">
        <v>6.0</v>
      </c>
      <c r="AA60" s="14">
        <v>8.0</v>
      </c>
    </row>
    <row r="61">
      <c r="G61">
        <v>6.0</v>
      </c>
      <c r="H61">
        <v>5.0</v>
      </c>
      <c r="I61" s="14">
        <v>20.0</v>
      </c>
      <c r="J61">
        <v>12.0</v>
      </c>
      <c r="K61">
        <v>6.0</v>
      </c>
      <c r="L61" s="14">
        <v>30.0</v>
      </c>
      <c r="M61">
        <v>6.0</v>
      </c>
      <c r="N61">
        <v>3.0</v>
      </c>
      <c r="O61" s="14">
        <v>12.0</v>
      </c>
      <c r="P61">
        <v>6.0</v>
      </c>
      <c r="Q61">
        <v>4.0</v>
      </c>
      <c r="R61" s="14">
        <v>6.0</v>
      </c>
      <c r="V61" s="14"/>
      <c r="W61" s="14"/>
      <c r="X61" s="14"/>
      <c r="Y61" s="14">
        <v>20.0</v>
      </c>
      <c r="Z61" s="14">
        <v>30.0</v>
      </c>
      <c r="AA61" s="14">
        <v>6.0</v>
      </c>
    </row>
    <row r="62">
      <c r="G62">
        <v>6.0</v>
      </c>
      <c r="H62">
        <v>4.0</v>
      </c>
      <c r="I62" s="14">
        <v>25.0</v>
      </c>
      <c r="J62">
        <v>6.0</v>
      </c>
      <c r="K62">
        <v>8.0</v>
      </c>
      <c r="L62" s="14">
        <v>5.0</v>
      </c>
      <c r="M62">
        <v>5.0</v>
      </c>
      <c r="N62">
        <v>3.0</v>
      </c>
      <c r="O62" s="14">
        <v>10.0</v>
      </c>
      <c r="P62">
        <v>5.0</v>
      </c>
      <c r="Q62">
        <v>6.0</v>
      </c>
      <c r="R62" s="14">
        <v>12.0</v>
      </c>
      <c r="V62" s="14"/>
      <c r="W62" s="14"/>
      <c r="X62" s="14"/>
      <c r="Y62" s="14">
        <v>25.0</v>
      </c>
      <c r="Z62" s="14">
        <v>5.0</v>
      </c>
      <c r="AA62" s="14">
        <v>12.0</v>
      </c>
    </row>
    <row r="63">
      <c r="G63">
        <v>6.0</v>
      </c>
      <c r="H63">
        <v>4.0</v>
      </c>
      <c r="I63" s="14">
        <v>100.0</v>
      </c>
      <c r="J63">
        <v>20.0</v>
      </c>
      <c r="K63">
        <v>20.0</v>
      </c>
      <c r="L63" s="14">
        <v>20.0</v>
      </c>
      <c r="M63">
        <v>4.0</v>
      </c>
      <c r="N63">
        <v>3.0</v>
      </c>
      <c r="O63" s="14">
        <v>5.0</v>
      </c>
      <c r="P63">
        <v>5.0</v>
      </c>
      <c r="Q63">
        <v>4.0</v>
      </c>
      <c r="R63" s="14">
        <v>8.0</v>
      </c>
      <c r="V63" s="14"/>
      <c r="W63" s="14"/>
      <c r="X63" s="14"/>
      <c r="Y63" s="14">
        <v>100.0</v>
      </c>
      <c r="Z63" s="14">
        <v>20.0</v>
      </c>
      <c r="AA63" s="14">
        <v>8.0</v>
      </c>
    </row>
    <row r="64">
      <c r="G64">
        <v>3.0</v>
      </c>
      <c r="H64">
        <v>2.0</v>
      </c>
      <c r="I64" s="14">
        <v>20.0</v>
      </c>
      <c r="J64">
        <v>20.0</v>
      </c>
      <c r="K64">
        <v>20.0</v>
      </c>
      <c r="L64" s="14">
        <v>20.0</v>
      </c>
      <c r="M64">
        <v>8.0</v>
      </c>
      <c r="N64">
        <v>3.0</v>
      </c>
      <c r="O64" s="14">
        <v>12.0</v>
      </c>
      <c r="P64">
        <v>6.0</v>
      </c>
      <c r="Q64">
        <v>3.0</v>
      </c>
      <c r="R64" s="14">
        <v>6.0</v>
      </c>
      <c r="V64" s="14"/>
      <c r="W64" s="14"/>
      <c r="X64" s="14"/>
      <c r="Y64" s="14">
        <v>20.0</v>
      </c>
      <c r="Z64" s="14">
        <v>20.0</v>
      </c>
      <c r="AA64" s="14">
        <v>6.0</v>
      </c>
    </row>
    <row r="65">
      <c r="G65">
        <v>6.0</v>
      </c>
      <c r="H65">
        <v>4.0</v>
      </c>
      <c r="I65" s="14">
        <v>10.0</v>
      </c>
      <c r="J65">
        <v>6.0</v>
      </c>
      <c r="K65">
        <v>6.0</v>
      </c>
      <c r="L65" s="14">
        <v>8.0</v>
      </c>
      <c r="M65">
        <v>6.0</v>
      </c>
      <c r="N65">
        <v>6.0</v>
      </c>
      <c r="O65" s="14">
        <v>15.0</v>
      </c>
      <c r="P65">
        <v>5.0</v>
      </c>
      <c r="Q65">
        <v>5.0</v>
      </c>
      <c r="R65" s="14">
        <v>30.0</v>
      </c>
      <c r="V65" s="14"/>
      <c r="W65" s="14"/>
      <c r="X65" s="14"/>
      <c r="Y65" s="14">
        <v>10.0</v>
      </c>
      <c r="Z65" s="14">
        <v>8.0</v>
      </c>
      <c r="AA65" s="14">
        <v>30.0</v>
      </c>
    </row>
    <row r="66">
      <c r="G66">
        <v>5.0</v>
      </c>
      <c r="H66">
        <v>5.0</v>
      </c>
      <c r="I66" s="14">
        <v>15.0</v>
      </c>
      <c r="J66">
        <v>4.0</v>
      </c>
      <c r="K66">
        <v>2.0</v>
      </c>
      <c r="L66" s="14">
        <v>8.0</v>
      </c>
      <c r="M66">
        <v>3.0</v>
      </c>
      <c r="N66">
        <v>8.0</v>
      </c>
      <c r="O66" s="14">
        <v>10.0</v>
      </c>
      <c r="P66">
        <v>10.0</v>
      </c>
      <c r="Q66">
        <v>10.0</v>
      </c>
      <c r="R66" s="14">
        <v>15.0</v>
      </c>
      <c r="V66" s="14"/>
      <c r="W66" s="14"/>
      <c r="X66" s="14"/>
      <c r="Y66" s="14">
        <v>15.0</v>
      </c>
      <c r="Z66" s="14">
        <v>8.0</v>
      </c>
      <c r="AA66" s="14">
        <v>15.0</v>
      </c>
    </row>
    <row r="67">
      <c r="G67">
        <v>40.0</v>
      </c>
      <c r="H67">
        <v>6.0</v>
      </c>
      <c r="I67" s="14">
        <v>6.0</v>
      </c>
      <c r="J67">
        <v>6.0</v>
      </c>
      <c r="K67">
        <v>6.0</v>
      </c>
      <c r="L67" s="14">
        <v>5.0</v>
      </c>
      <c r="M67">
        <v>4.0</v>
      </c>
      <c r="N67">
        <v>4.0</v>
      </c>
      <c r="O67" s="14">
        <v>10.0</v>
      </c>
      <c r="P67">
        <v>10.0</v>
      </c>
      <c r="Q67">
        <v>10.0</v>
      </c>
      <c r="R67" s="14">
        <v>8.0</v>
      </c>
      <c r="V67" s="14"/>
      <c r="W67" s="14"/>
      <c r="X67" s="14"/>
      <c r="Y67" s="14">
        <v>6.0</v>
      </c>
      <c r="Z67" s="14">
        <v>5.0</v>
      </c>
      <c r="AA67" s="14">
        <v>8.0</v>
      </c>
    </row>
    <row r="68">
      <c r="G68">
        <v>5.0</v>
      </c>
      <c r="H68">
        <v>5.0</v>
      </c>
      <c r="I68" s="14">
        <v>20.0</v>
      </c>
      <c r="J68">
        <v>6.0</v>
      </c>
      <c r="K68">
        <v>4.0</v>
      </c>
      <c r="L68" s="14">
        <v>4.0</v>
      </c>
      <c r="M68">
        <v>4.0</v>
      </c>
      <c r="N68">
        <v>6.0</v>
      </c>
      <c r="O68" s="14">
        <v>4.0</v>
      </c>
      <c r="P68">
        <v>5.0</v>
      </c>
      <c r="Q68">
        <v>3.0</v>
      </c>
      <c r="R68" s="14">
        <v>8.0</v>
      </c>
      <c r="V68" s="14"/>
      <c r="W68" s="14"/>
      <c r="X68" s="14"/>
      <c r="Y68" s="14">
        <v>20.0</v>
      </c>
      <c r="Z68" s="14">
        <v>4.0</v>
      </c>
      <c r="AA68" s="14">
        <v>8.0</v>
      </c>
    </row>
    <row r="69">
      <c r="G69">
        <v>12.0</v>
      </c>
      <c r="H69">
        <v>2.0</v>
      </c>
      <c r="I69" s="14">
        <v>50.0</v>
      </c>
      <c r="J69">
        <v>6.0</v>
      </c>
      <c r="K69">
        <v>4.0</v>
      </c>
      <c r="L69" s="14">
        <v>6.0</v>
      </c>
      <c r="M69">
        <v>6.0</v>
      </c>
      <c r="N69">
        <v>6.0</v>
      </c>
      <c r="O69" s="14">
        <v>6.0</v>
      </c>
      <c r="P69">
        <v>5.0</v>
      </c>
      <c r="Q69">
        <v>15.0</v>
      </c>
      <c r="R69" s="14">
        <v>50.0</v>
      </c>
      <c r="V69" s="14"/>
      <c r="W69" s="14"/>
      <c r="X69" s="14"/>
      <c r="Y69" s="14">
        <v>50.0</v>
      </c>
      <c r="Z69" s="14">
        <v>6.0</v>
      </c>
      <c r="AA69" s="14">
        <v>50.0</v>
      </c>
    </row>
    <row r="70">
      <c r="G70">
        <v>4.0</v>
      </c>
      <c r="H70">
        <v>4.0</v>
      </c>
      <c r="I70" s="14">
        <v>25.0</v>
      </c>
      <c r="J70">
        <v>3.0</v>
      </c>
      <c r="K70">
        <v>1.0</v>
      </c>
      <c r="L70" s="14">
        <v>2.0</v>
      </c>
      <c r="M70">
        <v>10.0</v>
      </c>
      <c r="N70">
        <v>8.0</v>
      </c>
      <c r="O70" s="14">
        <v>8.0</v>
      </c>
      <c r="P70">
        <v>4.0</v>
      </c>
      <c r="Q70">
        <v>6.0</v>
      </c>
      <c r="R70" s="14">
        <v>30.0</v>
      </c>
      <c r="V70" s="14"/>
      <c r="W70" s="14"/>
      <c r="X70" s="14"/>
      <c r="Y70" s="14">
        <v>25.0</v>
      </c>
      <c r="Z70" s="14">
        <v>2.0</v>
      </c>
      <c r="AA70" s="14">
        <v>30.0</v>
      </c>
    </row>
    <row r="71">
      <c r="G71">
        <v>10.0</v>
      </c>
      <c r="H71">
        <v>2.0</v>
      </c>
      <c r="I71" s="14">
        <v>14.0</v>
      </c>
      <c r="J71">
        <v>6.0</v>
      </c>
      <c r="K71">
        <v>30.0</v>
      </c>
      <c r="L71" s="14">
        <v>500.0</v>
      </c>
      <c r="M71">
        <v>5.0</v>
      </c>
      <c r="N71">
        <v>2.0</v>
      </c>
      <c r="O71" s="14">
        <v>6.0</v>
      </c>
      <c r="P71">
        <v>5.0</v>
      </c>
      <c r="Q71">
        <v>3.0</v>
      </c>
      <c r="R71" s="14">
        <v>50.0</v>
      </c>
      <c r="V71" s="14"/>
      <c r="W71" s="14"/>
      <c r="X71" s="14"/>
      <c r="Y71" s="14">
        <v>14.0</v>
      </c>
      <c r="Z71" s="14">
        <v>500.0</v>
      </c>
      <c r="AA71" s="14">
        <v>50.0</v>
      </c>
    </row>
    <row r="72">
      <c r="G72">
        <v>5.0</v>
      </c>
      <c r="H72">
        <v>5.0</v>
      </c>
      <c r="I72" s="14">
        <v>180.0</v>
      </c>
      <c r="J72">
        <v>6.0</v>
      </c>
      <c r="K72">
        <v>3.0</v>
      </c>
      <c r="L72" s="14">
        <v>60.0</v>
      </c>
      <c r="M72">
        <v>6.0</v>
      </c>
      <c r="N72">
        <v>4.0</v>
      </c>
      <c r="O72" s="14">
        <v>25.0</v>
      </c>
      <c r="P72">
        <v>4.0</v>
      </c>
      <c r="Q72">
        <v>8.0</v>
      </c>
      <c r="R72" s="14">
        <v>9.0</v>
      </c>
      <c r="V72" s="14"/>
      <c r="W72" s="14"/>
      <c r="X72" s="14"/>
      <c r="Y72" s="14">
        <v>180.0</v>
      </c>
      <c r="Z72" s="14">
        <v>60.0</v>
      </c>
      <c r="AA72" s="14">
        <v>9.0</v>
      </c>
    </row>
    <row r="73">
      <c r="G73">
        <v>6.0</v>
      </c>
      <c r="H73">
        <v>3.0</v>
      </c>
      <c r="I73" s="14">
        <v>8.0</v>
      </c>
      <c r="J73">
        <v>6.0</v>
      </c>
      <c r="K73">
        <v>4.0</v>
      </c>
      <c r="L73" s="14">
        <v>100.0</v>
      </c>
      <c r="M73">
        <v>10.0</v>
      </c>
      <c r="N73">
        <v>8.0</v>
      </c>
      <c r="O73" s="14">
        <v>12.0</v>
      </c>
      <c r="P73">
        <v>6.0</v>
      </c>
      <c r="Q73">
        <v>3.0</v>
      </c>
      <c r="R73" s="14">
        <v>60.0</v>
      </c>
      <c r="V73" s="14"/>
      <c r="W73" s="14"/>
      <c r="X73" s="14"/>
      <c r="Y73" s="14">
        <v>8.0</v>
      </c>
      <c r="Z73" s="14">
        <v>100.0</v>
      </c>
      <c r="AA73" s="14">
        <v>60.0</v>
      </c>
    </row>
    <row r="74">
      <c r="G74">
        <v>4.0</v>
      </c>
      <c r="H74">
        <v>6.0</v>
      </c>
      <c r="I74" s="14">
        <v>8.0</v>
      </c>
      <c r="J74">
        <v>6.0</v>
      </c>
      <c r="K74">
        <v>6.0</v>
      </c>
      <c r="L74" s="14">
        <v>8.0</v>
      </c>
      <c r="M74">
        <v>30.0</v>
      </c>
      <c r="N74">
        <v>6.0</v>
      </c>
      <c r="O74" s="14">
        <v>60.0</v>
      </c>
      <c r="P74">
        <v>2.0</v>
      </c>
      <c r="Q74">
        <v>3.0</v>
      </c>
      <c r="R74" s="14">
        <v>4.0</v>
      </c>
      <c r="V74" s="14"/>
      <c r="W74" s="14"/>
      <c r="X74" s="14"/>
      <c r="Y74" s="14">
        <v>8.0</v>
      </c>
      <c r="Z74" s="14">
        <v>8.0</v>
      </c>
      <c r="AA74" s="14">
        <v>4.0</v>
      </c>
    </row>
    <row r="75">
      <c r="G75">
        <v>6.0</v>
      </c>
      <c r="H75">
        <v>5.0</v>
      </c>
      <c r="I75" s="14">
        <v>30.0</v>
      </c>
      <c r="J75">
        <v>20.0</v>
      </c>
      <c r="K75">
        <v>5.0</v>
      </c>
      <c r="L75" s="14">
        <v>5.0</v>
      </c>
      <c r="M75">
        <v>4.0</v>
      </c>
      <c r="N75">
        <v>6.0</v>
      </c>
      <c r="O75" s="14">
        <v>66.0</v>
      </c>
      <c r="P75">
        <v>25.0</v>
      </c>
      <c r="Q75">
        <v>30.0</v>
      </c>
      <c r="R75" s="14">
        <v>10.0</v>
      </c>
      <c r="V75" s="14"/>
      <c r="W75" s="14"/>
      <c r="X75" s="14"/>
      <c r="Y75" s="14">
        <v>30.0</v>
      </c>
      <c r="Z75" s="14">
        <v>5.0</v>
      </c>
      <c r="AA75" s="14">
        <v>10.0</v>
      </c>
    </row>
    <row r="76">
      <c r="G76">
        <v>6.0</v>
      </c>
      <c r="H76">
        <v>5.0</v>
      </c>
      <c r="I76" s="14">
        <v>15.0</v>
      </c>
      <c r="J76">
        <v>10.0</v>
      </c>
      <c r="K76">
        <v>6.0</v>
      </c>
      <c r="L76" s="14">
        <v>50.0</v>
      </c>
      <c r="M76">
        <v>8.0</v>
      </c>
      <c r="N76">
        <v>16.0</v>
      </c>
      <c r="O76" s="14">
        <v>8.0</v>
      </c>
      <c r="P76">
        <v>12.0</v>
      </c>
      <c r="Q76">
        <v>12.0</v>
      </c>
      <c r="R76" s="14">
        <v>4.0</v>
      </c>
      <c r="V76" s="14"/>
      <c r="W76" s="14"/>
      <c r="X76" s="14"/>
      <c r="Y76" s="14">
        <v>15.0</v>
      </c>
      <c r="Z76" s="14">
        <v>50.0</v>
      </c>
      <c r="AA76" s="14">
        <v>4.0</v>
      </c>
    </row>
    <row r="77">
      <c r="G77">
        <v>6.0</v>
      </c>
      <c r="H77">
        <v>5.0</v>
      </c>
      <c r="I77" s="14">
        <v>4.0</v>
      </c>
      <c r="J77">
        <v>6.0</v>
      </c>
      <c r="K77">
        <v>6.0</v>
      </c>
      <c r="L77" s="14">
        <v>8.0</v>
      </c>
      <c r="M77">
        <v>3.0</v>
      </c>
      <c r="N77">
        <v>5.0</v>
      </c>
      <c r="O77" s="14">
        <v>14.0</v>
      </c>
      <c r="P77">
        <v>5.0</v>
      </c>
      <c r="Q77">
        <v>20.0</v>
      </c>
      <c r="R77" s="14">
        <v>20.0</v>
      </c>
      <c r="V77" s="14"/>
      <c r="W77" s="14"/>
      <c r="X77" s="14"/>
      <c r="Y77" s="14">
        <v>4.0</v>
      </c>
      <c r="Z77" s="14">
        <v>8.0</v>
      </c>
      <c r="AA77" s="14">
        <v>20.0</v>
      </c>
    </row>
    <row r="78">
      <c r="G78">
        <v>4.0</v>
      </c>
      <c r="H78">
        <v>4.0</v>
      </c>
      <c r="I78" s="14">
        <v>10.0</v>
      </c>
      <c r="J78">
        <v>3.0</v>
      </c>
      <c r="K78">
        <v>2.0</v>
      </c>
      <c r="L78" s="14">
        <v>20.0</v>
      </c>
      <c r="M78">
        <v>4.0</v>
      </c>
      <c r="N78">
        <v>1.0</v>
      </c>
      <c r="O78" s="14">
        <v>6.0</v>
      </c>
      <c r="P78">
        <v>6.0</v>
      </c>
      <c r="Q78">
        <v>6.0</v>
      </c>
      <c r="R78" s="14">
        <v>20.0</v>
      </c>
      <c r="V78" s="14"/>
      <c r="W78" s="14"/>
      <c r="X78" s="14"/>
      <c r="Y78" s="14">
        <v>10.0</v>
      </c>
      <c r="Z78" s="14">
        <v>20.0</v>
      </c>
      <c r="AA78" s="14">
        <v>20.0</v>
      </c>
    </row>
    <row r="79">
      <c r="G79">
        <v>4.0</v>
      </c>
      <c r="H79">
        <v>4.0</v>
      </c>
      <c r="I79" s="14">
        <v>25.0</v>
      </c>
      <c r="J79">
        <v>3.0</v>
      </c>
      <c r="K79">
        <v>2.0</v>
      </c>
      <c r="L79" s="14">
        <v>8.0</v>
      </c>
      <c r="M79">
        <v>5.0</v>
      </c>
      <c r="N79">
        <v>5.0</v>
      </c>
      <c r="O79" s="14">
        <v>15.0</v>
      </c>
      <c r="P79">
        <v>5.0</v>
      </c>
      <c r="Q79">
        <v>6.0</v>
      </c>
      <c r="R79" s="14">
        <v>10.0</v>
      </c>
      <c r="V79" s="14"/>
      <c r="W79" s="14"/>
      <c r="X79" s="14"/>
      <c r="Y79" s="14">
        <v>25.0</v>
      </c>
      <c r="Z79" s="14">
        <v>8.0</v>
      </c>
      <c r="AA79" s="14">
        <v>10.0</v>
      </c>
    </row>
    <row r="80">
      <c r="G80">
        <v>6.0</v>
      </c>
      <c r="H80">
        <v>4.0</v>
      </c>
      <c r="I80" s="14">
        <v>35.0</v>
      </c>
      <c r="J80">
        <v>10.0</v>
      </c>
      <c r="K80">
        <v>5.0</v>
      </c>
      <c r="L80" s="14">
        <v>8.0</v>
      </c>
      <c r="M80">
        <v>25.0</v>
      </c>
      <c r="N80">
        <v>10.0</v>
      </c>
      <c r="O80" s="14">
        <v>4.0</v>
      </c>
      <c r="P80">
        <v>4.0</v>
      </c>
      <c r="Q80">
        <v>4.0</v>
      </c>
      <c r="R80" s="14">
        <v>8.0</v>
      </c>
      <c r="V80" s="14"/>
      <c r="W80" s="14"/>
      <c r="X80" s="14"/>
      <c r="Y80" s="14">
        <v>35.0</v>
      </c>
      <c r="Z80" s="14">
        <v>8.0</v>
      </c>
      <c r="AA80" s="14">
        <v>8.0</v>
      </c>
    </row>
    <row r="81">
      <c r="G81">
        <v>5.0</v>
      </c>
      <c r="H81">
        <v>6.0</v>
      </c>
      <c r="I81" s="14">
        <v>72.0</v>
      </c>
      <c r="J81">
        <v>6.0</v>
      </c>
      <c r="K81">
        <v>4.0</v>
      </c>
      <c r="L81" s="14">
        <v>10.0</v>
      </c>
      <c r="M81">
        <v>4.0</v>
      </c>
      <c r="N81">
        <v>10.0</v>
      </c>
      <c r="O81" s="14">
        <v>18.0</v>
      </c>
      <c r="P81">
        <v>6.0</v>
      </c>
      <c r="Q81">
        <v>40.0</v>
      </c>
      <c r="R81" s="14">
        <v>40.0</v>
      </c>
      <c r="V81" s="14"/>
      <c r="W81" s="14"/>
      <c r="X81" s="14"/>
      <c r="Y81" s="14">
        <v>72.0</v>
      </c>
      <c r="Z81" s="14">
        <v>10.0</v>
      </c>
      <c r="AA81" s="14">
        <v>40.0</v>
      </c>
    </row>
    <row r="82">
      <c r="G82">
        <v>4.0</v>
      </c>
      <c r="H82">
        <v>2.0</v>
      </c>
      <c r="I82" s="14">
        <v>800.0</v>
      </c>
      <c r="J82">
        <v>25.0</v>
      </c>
      <c r="K82">
        <v>15.0</v>
      </c>
      <c r="L82" s="14">
        <v>50.0</v>
      </c>
      <c r="M82">
        <v>4.0</v>
      </c>
      <c r="N82">
        <v>2.0</v>
      </c>
      <c r="O82" s="14">
        <v>5.0</v>
      </c>
      <c r="P82">
        <v>4.0</v>
      </c>
      <c r="Q82">
        <v>4.0</v>
      </c>
      <c r="R82" s="14">
        <v>5.0</v>
      </c>
      <c r="V82" s="14"/>
      <c r="W82" s="14"/>
      <c r="X82" s="14"/>
      <c r="Y82" s="14">
        <v>800.0</v>
      </c>
      <c r="Z82" s="14">
        <v>50.0</v>
      </c>
      <c r="AA82" s="14">
        <v>5.0</v>
      </c>
    </row>
    <row r="83">
      <c r="G83">
        <v>6.0</v>
      </c>
      <c r="H83">
        <v>6.0</v>
      </c>
      <c r="I83" s="14">
        <v>10.0</v>
      </c>
      <c r="J83">
        <v>6.0</v>
      </c>
      <c r="K83">
        <v>4.0</v>
      </c>
      <c r="L83" s="14">
        <v>3.0</v>
      </c>
      <c r="M83">
        <v>4.0</v>
      </c>
      <c r="N83">
        <v>4.0</v>
      </c>
      <c r="O83" s="14">
        <v>6.0</v>
      </c>
      <c r="P83">
        <v>6.0</v>
      </c>
      <c r="Q83">
        <v>4.0</v>
      </c>
      <c r="R83" s="14">
        <v>5.0</v>
      </c>
      <c r="V83" s="14"/>
      <c r="W83" s="14"/>
      <c r="X83" s="14"/>
      <c r="Y83" s="14">
        <v>10.0</v>
      </c>
      <c r="Z83" s="14">
        <v>3.0</v>
      </c>
      <c r="AA83" s="14">
        <v>5.0</v>
      </c>
    </row>
    <row r="84">
      <c r="G84">
        <v>10.0</v>
      </c>
      <c r="H84">
        <v>10.0</v>
      </c>
      <c r="I84" s="14">
        <v>30.0</v>
      </c>
      <c r="J84">
        <v>3.0</v>
      </c>
      <c r="K84">
        <v>5.0</v>
      </c>
      <c r="L84" s="14">
        <v>15.0</v>
      </c>
      <c r="M84">
        <v>32.0</v>
      </c>
      <c r="N84">
        <v>8.0</v>
      </c>
      <c r="O84" s="14">
        <v>480.0</v>
      </c>
      <c r="P84">
        <v>5.0</v>
      </c>
      <c r="Q84">
        <v>10.0</v>
      </c>
      <c r="R84" s="14">
        <v>24.0</v>
      </c>
      <c r="V84" s="14"/>
      <c r="W84" s="14"/>
      <c r="X84" s="14"/>
      <c r="Y84" s="14">
        <v>30.0</v>
      </c>
      <c r="Z84" s="14">
        <v>15.0</v>
      </c>
      <c r="AA84" s="14">
        <v>24.0</v>
      </c>
    </row>
    <row r="85">
      <c r="G85">
        <v>10.0</v>
      </c>
      <c r="H85">
        <v>2.0</v>
      </c>
      <c r="I85" s="14">
        <v>8.0</v>
      </c>
      <c r="J85">
        <v>20.0</v>
      </c>
      <c r="K85">
        <v>20.0</v>
      </c>
      <c r="L85" s="14">
        <v>10.0</v>
      </c>
      <c r="M85">
        <v>14.0</v>
      </c>
      <c r="N85">
        <v>14.0</v>
      </c>
      <c r="O85" s="14">
        <v>10.0</v>
      </c>
      <c r="P85">
        <v>2.0</v>
      </c>
      <c r="Q85">
        <v>1.0</v>
      </c>
      <c r="R85" s="14">
        <v>3.0</v>
      </c>
      <c r="V85" s="14"/>
      <c r="W85" s="14"/>
      <c r="X85" s="14"/>
      <c r="Y85" s="14">
        <v>8.0</v>
      </c>
      <c r="Z85" s="14">
        <v>10.0</v>
      </c>
      <c r="AA85" s="14">
        <v>3.0</v>
      </c>
    </row>
    <row r="86">
      <c r="G86">
        <v>12.0</v>
      </c>
      <c r="H86">
        <v>5.0</v>
      </c>
      <c r="I86" s="14">
        <v>20.0</v>
      </c>
      <c r="J86">
        <v>3.0</v>
      </c>
      <c r="K86">
        <v>5.0</v>
      </c>
      <c r="L86" s="14">
        <v>10.0</v>
      </c>
      <c r="M86">
        <v>5.0</v>
      </c>
      <c r="N86">
        <v>4.0</v>
      </c>
      <c r="O86" s="14">
        <v>15.0</v>
      </c>
      <c r="P86">
        <v>3.0</v>
      </c>
      <c r="Q86">
        <v>2.0</v>
      </c>
      <c r="R86" s="14">
        <v>60.0</v>
      </c>
      <c r="V86" s="14"/>
      <c r="W86" s="14"/>
      <c r="X86" s="14"/>
      <c r="Y86" s="14">
        <v>20.0</v>
      </c>
      <c r="Z86" s="14">
        <v>10.0</v>
      </c>
      <c r="AA86" s="14">
        <v>60.0</v>
      </c>
    </row>
    <row r="87">
      <c r="G87">
        <v>3.0</v>
      </c>
      <c r="H87">
        <v>3.0</v>
      </c>
      <c r="I87" s="14">
        <v>180.0</v>
      </c>
      <c r="J87">
        <v>40.0</v>
      </c>
      <c r="K87">
        <v>6.0</v>
      </c>
      <c r="L87" s="14">
        <v>6.0</v>
      </c>
      <c r="M87">
        <v>2.0</v>
      </c>
      <c r="N87">
        <v>15.0</v>
      </c>
      <c r="O87" s="14">
        <v>10.0</v>
      </c>
      <c r="P87">
        <v>2.0</v>
      </c>
      <c r="Q87">
        <v>5.0</v>
      </c>
      <c r="R87" s="14">
        <v>4.0</v>
      </c>
      <c r="V87" s="14"/>
      <c r="W87" s="14"/>
      <c r="X87" s="14"/>
      <c r="Y87" s="14">
        <v>180.0</v>
      </c>
      <c r="Z87" s="14">
        <v>6.0</v>
      </c>
      <c r="AA87" s="14">
        <v>4.0</v>
      </c>
    </row>
    <row r="88">
      <c r="G88">
        <v>1.0</v>
      </c>
      <c r="H88">
        <v>1.0</v>
      </c>
      <c r="I88" s="14">
        <v>30.0</v>
      </c>
      <c r="J88">
        <v>6.0</v>
      </c>
      <c r="K88">
        <v>6.0</v>
      </c>
      <c r="L88" s="14">
        <v>6.0</v>
      </c>
      <c r="M88">
        <v>5.0</v>
      </c>
      <c r="N88">
        <v>5.0</v>
      </c>
      <c r="O88" s="14">
        <v>35.0</v>
      </c>
      <c r="P88">
        <v>5.0</v>
      </c>
      <c r="Q88">
        <v>5.0</v>
      </c>
      <c r="R88" s="14">
        <v>10.0</v>
      </c>
      <c r="V88" s="14"/>
      <c r="W88" s="14"/>
      <c r="X88" s="14"/>
      <c r="Y88" s="14">
        <v>30.0</v>
      </c>
      <c r="Z88" s="14">
        <v>6.0</v>
      </c>
      <c r="AA88" s="14">
        <v>10.0</v>
      </c>
    </row>
    <row r="89">
      <c r="G89">
        <v>20.0</v>
      </c>
      <c r="H89">
        <v>10.0</v>
      </c>
      <c r="I89" s="14">
        <v>5.0</v>
      </c>
      <c r="J89">
        <v>4.0</v>
      </c>
      <c r="K89">
        <v>6.0</v>
      </c>
      <c r="L89" s="14">
        <v>20.0</v>
      </c>
      <c r="M89">
        <v>5.0</v>
      </c>
      <c r="N89">
        <v>8.0</v>
      </c>
      <c r="O89" s="14">
        <v>10.0</v>
      </c>
      <c r="P89">
        <v>20.0</v>
      </c>
      <c r="Q89">
        <v>10.0</v>
      </c>
      <c r="R89" s="14">
        <v>36.0</v>
      </c>
      <c r="V89" s="14"/>
      <c r="W89" s="14"/>
      <c r="X89" s="14"/>
      <c r="Y89" s="14">
        <v>5.0</v>
      </c>
      <c r="Z89" s="14">
        <v>20.0</v>
      </c>
      <c r="AA89" s="14">
        <v>36.0</v>
      </c>
    </row>
    <row r="90">
      <c r="G90">
        <v>40.0</v>
      </c>
      <c r="H90">
        <v>20.0</v>
      </c>
      <c r="I90" s="14">
        <v>25.0</v>
      </c>
      <c r="J90">
        <v>10.0</v>
      </c>
      <c r="K90">
        <v>3.0</v>
      </c>
      <c r="L90" s="14">
        <v>8.0</v>
      </c>
      <c r="M90">
        <v>5.0</v>
      </c>
      <c r="N90">
        <v>4.0</v>
      </c>
      <c r="O90" s="14">
        <v>16.0</v>
      </c>
      <c r="P90">
        <v>4.0</v>
      </c>
      <c r="Q90">
        <v>30.0</v>
      </c>
      <c r="R90" s="14">
        <v>50.0</v>
      </c>
      <c r="V90" s="14"/>
      <c r="W90" s="14"/>
      <c r="X90" s="14"/>
      <c r="Y90" s="14">
        <v>25.0</v>
      </c>
      <c r="Z90" s="14">
        <v>8.0</v>
      </c>
      <c r="AA90" s="14">
        <v>50.0</v>
      </c>
    </row>
    <row r="91">
      <c r="G91">
        <v>5.0</v>
      </c>
      <c r="H91">
        <v>5.0</v>
      </c>
      <c r="I91" s="14">
        <v>5.0</v>
      </c>
      <c r="J91">
        <v>6.0</v>
      </c>
      <c r="K91">
        <v>2.0</v>
      </c>
      <c r="L91" s="14">
        <v>15.0</v>
      </c>
      <c r="M91">
        <v>5.0</v>
      </c>
      <c r="N91">
        <v>3.0</v>
      </c>
      <c r="O91" s="14">
        <v>5.0</v>
      </c>
      <c r="P91">
        <v>6.0</v>
      </c>
      <c r="Q91">
        <v>2.0</v>
      </c>
      <c r="R91" s="14">
        <v>12.0</v>
      </c>
      <c r="V91" s="14"/>
      <c r="W91" s="14"/>
      <c r="X91" s="14"/>
      <c r="Y91" s="14">
        <v>5.0</v>
      </c>
      <c r="Z91" s="14">
        <v>15.0</v>
      </c>
      <c r="AA91" s="14">
        <v>12.0</v>
      </c>
    </row>
    <row r="92">
      <c r="G92">
        <v>6.0</v>
      </c>
      <c r="H92">
        <v>3.0</v>
      </c>
      <c r="I92" s="14">
        <v>8.0</v>
      </c>
      <c r="J92">
        <v>6.0</v>
      </c>
      <c r="K92">
        <v>6.0</v>
      </c>
      <c r="L92" s="14">
        <v>20.0</v>
      </c>
      <c r="M92">
        <v>3.0</v>
      </c>
      <c r="N92">
        <v>6.0</v>
      </c>
      <c r="O92" s="14">
        <v>20.0</v>
      </c>
      <c r="P92">
        <v>6.0</v>
      </c>
      <c r="Q92">
        <v>3.0</v>
      </c>
      <c r="R92" s="14">
        <v>72.0</v>
      </c>
      <c r="V92" s="14"/>
      <c r="W92" s="14"/>
      <c r="X92" s="14"/>
      <c r="Y92" s="14">
        <v>8.0</v>
      </c>
      <c r="Z92" s="14">
        <v>20.0</v>
      </c>
      <c r="AA92" s="14">
        <v>72.0</v>
      </c>
    </row>
    <row r="93">
      <c r="G93">
        <v>10.0</v>
      </c>
      <c r="H93">
        <v>8.0</v>
      </c>
      <c r="I93" s="14">
        <v>12.0</v>
      </c>
      <c r="J93">
        <v>4.0</v>
      </c>
      <c r="K93">
        <v>4.0</v>
      </c>
      <c r="L93" s="14">
        <v>3.0</v>
      </c>
      <c r="M93">
        <v>5.0</v>
      </c>
      <c r="N93">
        <v>6.0</v>
      </c>
      <c r="O93" s="14">
        <v>6.0</v>
      </c>
      <c r="P93">
        <v>4.0</v>
      </c>
      <c r="Q93">
        <v>3.0</v>
      </c>
      <c r="R93" s="14">
        <v>6.0</v>
      </c>
      <c r="V93" s="14"/>
      <c r="W93" s="14"/>
      <c r="X93" s="14"/>
      <c r="Y93" s="14">
        <v>12.0</v>
      </c>
      <c r="Z93" s="14">
        <v>3.0</v>
      </c>
      <c r="AA93" s="14">
        <v>6.0</v>
      </c>
    </row>
    <row r="94">
      <c r="G94">
        <v>15.0</v>
      </c>
      <c r="H94">
        <v>30.0</v>
      </c>
      <c r="I94" s="14">
        <v>22.0</v>
      </c>
      <c r="J94">
        <v>10.0</v>
      </c>
      <c r="K94">
        <v>8.0</v>
      </c>
      <c r="L94" s="14">
        <v>24.0</v>
      </c>
      <c r="M94">
        <v>6.0</v>
      </c>
      <c r="N94">
        <v>2.0</v>
      </c>
      <c r="O94" s="14">
        <v>8.0</v>
      </c>
      <c r="P94">
        <v>1.0</v>
      </c>
      <c r="Q94">
        <v>3.0</v>
      </c>
      <c r="R94" s="14">
        <v>4.0</v>
      </c>
      <c r="V94" s="14"/>
      <c r="W94" s="14"/>
      <c r="X94" s="14"/>
      <c r="Y94" s="14">
        <v>22.0</v>
      </c>
      <c r="Z94" s="14">
        <v>24.0</v>
      </c>
      <c r="AA94" s="14">
        <v>4.0</v>
      </c>
    </row>
    <row r="95">
      <c r="G95">
        <v>10.0</v>
      </c>
      <c r="H95">
        <v>10.0</v>
      </c>
      <c r="I95" s="14">
        <v>4.0</v>
      </c>
      <c r="J95">
        <v>6.0</v>
      </c>
      <c r="K95">
        <v>6.0</v>
      </c>
      <c r="L95" s="14">
        <v>40.0</v>
      </c>
      <c r="M95">
        <v>6.0</v>
      </c>
      <c r="N95">
        <v>6.0</v>
      </c>
      <c r="O95" s="14">
        <v>6.0</v>
      </c>
      <c r="P95">
        <v>6.0</v>
      </c>
      <c r="Q95">
        <v>10.0</v>
      </c>
      <c r="R95" s="14">
        <v>10.0</v>
      </c>
      <c r="V95" s="14"/>
      <c r="W95" s="14"/>
      <c r="X95" s="14"/>
      <c r="Y95" s="14">
        <v>4.0</v>
      </c>
      <c r="Z95" s="14">
        <v>40.0</v>
      </c>
      <c r="AA95" s="14">
        <v>10.0</v>
      </c>
    </row>
    <row r="96">
      <c r="G96">
        <v>4.0</v>
      </c>
      <c r="H96">
        <v>6.0</v>
      </c>
      <c r="I96" s="14">
        <v>20.0</v>
      </c>
      <c r="J96">
        <v>4.0</v>
      </c>
      <c r="K96">
        <v>4.0</v>
      </c>
      <c r="L96" s="14">
        <v>10.0</v>
      </c>
      <c r="M96">
        <v>3.0</v>
      </c>
      <c r="N96">
        <v>1.0</v>
      </c>
      <c r="O96" s="14">
        <v>15.0</v>
      </c>
      <c r="P96">
        <v>3.0</v>
      </c>
      <c r="Q96">
        <v>3.0</v>
      </c>
      <c r="R96" s="14">
        <v>8.0</v>
      </c>
      <c r="V96" s="14"/>
      <c r="W96" s="14"/>
      <c r="X96" s="14"/>
      <c r="Y96" s="14">
        <v>20.0</v>
      </c>
      <c r="Z96" s="14">
        <v>10.0</v>
      </c>
      <c r="AA96" s="14">
        <v>8.0</v>
      </c>
    </row>
    <row r="97">
      <c r="G97">
        <v>6.0</v>
      </c>
      <c r="H97">
        <v>6.0</v>
      </c>
      <c r="I97" s="14">
        <v>6.0</v>
      </c>
      <c r="J97">
        <v>6.0</v>
      </c>
      <c r="K97">
        <v>6.0</v>
      </c>
      <c r="L97" s="14">
        <v>16.0</v>
      </c>
      <c r="M97">
        <v>6.0</v>
      </c>
      <c r="N97">
        <v>6.0</v>
      </c>
      <c r="O97" s="14">
        <v>4.0</v>
      </c>
      <c r="P97">
        <v>6.0</v>
      </c>
      <c r="Q97">
        <v>4.0</v>
      </c>
      <c r="R97" s="14">
        <v>6.0</v>
      </c>
      <c r="V97" s="14"/>
      <c r="W97" s="14"/>
      <c r="X97" s="14"/>
      <c r="Y97" s="14">
        <v>6.0</v>
      </c>
      <c r="Z97" s="14">
        <v>16.0</v>
      </c>
      <c r="AA97" s="14">
        <v>6.0</v>
      </c>
    </row>
    <row r="98">
      <c r="G98">
        <v>6.0</v>
      </c>
      <c r="H98">
        <v>2.0</v>
      </c>
      <c r="I98" s="14">
        <v>16.0</v>
      </c>
      <c r="J98">
        <v>6.0</v>
      </c>
      <c r="K98">
        <v>6.0</v>
      </c>
      <c r="L98" s="14">
        <v>4.0</v>
      </c>
      <c r="M98">
        <v>2.0</v>
      </c>
      <c r="N98">
        <v>4.0</v>
      </c>
      <c r="O98" s="14">
        <v>50.0</v>
      </c>
      <c r="P98">
        <v>10.0</v>
      </c>
      <c r="Q98">
        <v>10.0</v>
      </c>
      <c r="R98" s="14">
        <v>15.0</v>
      </c>
      <c r="V98" s="14"/>
      <c r="W98" s="14"/>
      <c r="X98" s="14"/>
      <c r="Y98" s="14">
        <v>16.0</v>
      </c>
      <c r="Z98" s="14">
        <v>4.0</v>
      </c>
      <c r="AA98" s="14">
        <v>15.0</v>
      </c>
    </row>
    <row r="99">
      <c r="G99">
        <v>35.0</v>
      </c>
      <c r="H99">
        <v>56.0</v>
      </c>
      <c r="I99" s="14">
        <v>112.0</v>
      </c>
      <c r="J99">
        <v>6.0</v>
      </c>
      <c r="K99">
        <v>4.0</v>
      </c>
      <c r="L99" s="14">
        <v>12.0</v>
      </c>
      <c r="M99">
        <v>4.0</v>
      </c>
      <c r="N99">
        <v>4.0</v>
      </c>
      <c r="O99" s="14">
        <v>6.0</v>
      </c>
      <c r="P99">
        <v>4.0</v>
      </c>
      <c r="Q99">
        <v>10.0</v>
      </c>
      <c r="R99" s="14">
        <v>12.0</v>
      </c>
      <c r="V99" s="14"/>
      <c r="W99" s="14"/>
      <c r="X99" s="14"/>
      <c r="Y99" s="14">
        <v>112.0</v>
      </c>
      <c r="Z99" s="14">
        <v>12.0</v>
      </c>
      <c r="AA99" s="14">
        <v>12.0</v>
      </c>
    </row>
    <row r="100">
      <c r="G100">
        <v>30.0</v>
      </c>
      <c r="H100">
        <v>20.0</v>
      </c>
      <c r="I100" s="14">
        <v>80.0</v>
      </c>
      <c r="J100">
        <v>6.0</v>
      </c>
      <c r="K100">
        <v>6.0</v>
      </c>
      <c r="L100" s="14">
        <v>20.0</v>
      </c>
      <c r="M100">
        <v>4.0</v>
      </c>
      <c r="N100">
        <v>5.0</v>
      </c>
      <c r="O100" s="14">
        <v>25.0</v>
      </c>
      <c r="P100">
        <v>4.0</v>
      </c>
      <c r="Q100">
        <v>6.0</v>
      </c>
      <c r="R100" s="14">
        <v>6.0</v>
      </c>
      <c r="V100" s="14"/>
      <c r="W100" s="14"/>
      <c r="X100" s="14"/>
      <c r="Y100" s="14">
        <v>80.0</v>
      </c>
      <c r="Z100" s="14">
        <v>20.0</v>
      </c>
      <c r="AA100" s="14">
        <v>6.0</v>
      </c>
    </row>
    <row r="101">
      <c r="G101">
        <v>5.0</v>
      </c>
      <c r="H101">
        <v>10.0</v>
      </c>
      <c r="I101" s="14">
        <v>50.0</v>
      </c>
      <c r="J101">
        <v>10.0</v>
      </c>
      <c r="K101">
        <v>6.0</v>
      </c>
      <c r="L101" s="14">
        <v>6.0</v>
      </c>
      <c r="M101">
        <v>3.0</v>
      </c>
      <c r="N101">
        <v>3.0</v>
      </c>
      <c r="O101" s="14">
        <v>4.0</v>
      </c>
      <c r="P101">
        <v>6.0</v>
      </c>
      <c r="Q101">
        <v>4.0</v>
      </c>
      <c r="R101" s="14">
        <v>3.0</v>
      </c>
      <c r="V101" s="14"/>
      <c r="W101" s="14"/>
      <c r="X101" s="14"/>
      <c r="Y101" s="14">
        <v>50.0</v>
      </c>
      <c r="Z101" s="14">
        <v>6.0</v>
      </c>
      <c r="AA101" s="14">
        <v>3.0</v>
      </c>
    </row>
    <row r="102">
      <c r="G102">
        <v>2.0</v>
      </c>
      <c r="H102">
        <v>6.0</v>
      </c>
      <c r="I102" s="14">
        <v>80.0</v>
      </c>
      <c r="J102">
        <v>6.0</v>
      </c>
      <c r="K102">
        <v>6.0</v>
      </c>
      <c r="L102" s="14">
        <v>1.0</v>
      </c>
      <c r="M102">
        <v>3.0</v>
      </c>
      <c r="N102">
        <v>4.0</v>
      </c>
      <c r="O102" s="14">
        <v>6.0</v>
      </c>
      <c r="P102">
        <v>6.0</v>
      </c>
      <c r="Q102">
        <v>4.0</v>
      </c>
      <c r="R102" s="14">
        <v>48.0</v>
      </c>
      <c r="V102" s="14"/>
      <c r="W102" s="14"/>
      <c r="X102" s="14"/>
      <c r="Y102" s="14">
        <v>80.0</v>
      </c>
      <c r="Z102" s="14">
        <v>1.0</v>
      </c>
      <c r="AA102" s="14">
        <v>48.0</v>
      </c>
    </row>
    <row r="103">
      <c r="G103">
        <v>14.0</v>
      </c>
      <c r="H103">
        <v>2.0</v>
      </c>
      <c r="I103" s="14">
        <v>32.0</v>
      </c>
      <c r="J103">
        <v>6.0</v>
      </c>
      <c r="K103">
        <v>3.0</v>
      </c>
      <c r="L103" s="14">
        <v>8.0</v>
      </c>
      <c r="M103">
        <v>6.0</v>
      </c>
      <c r="N103">
        <v>6.0</v>
      </c>
      <c r="O103" s="14">
        <v>10.0</v>
      </c>
      <c r="P103">
        <v>3.0</v>
      </c>
      <c r="Q103">
        <v>5.0</v>
      </c>
      <c r="R103" s="14">
        <v>10.0</v>
      </c>
      <c r="V103" s="14"/>
      <c r="W103" s="14"/>
      <c r="X103" s="14"/>
      <c r="Y103" s="14">
        <v>32.0</v>
      </c>
      <c r="Z103" s="14">
        <v>8.0</v>
      </c>
      <c r="AA103" s="14">
        <v>10.0</v>
      </c>
    </row>
    <row r="104">
      <c r="G104">
        <v>5.0</v>
      </c>
      <c r="H104">
        <v>5.0</v>
      </c>
      <c r="I104" s="14">
        <v>40.0</v>
      </c>
      <c r="J104">
        <v>6.0</v>
      </c>
      <c r="K104">
        <v>3.0</v>
      </c>
      <c r="L104" s="14">
        <v>9.0</v>
      </c>
      <c r="M104">
        <v>15.0</v>
      </c>
      <c r="N104">
        <v>10.0</v>
      </c>
      <c r="O104" s="14">
        <v>20.0</v>
      </c>
      <c r="P104">
        <v>3.0</v>
      </c>
      <c r="Q104">
        <v>5.0</v>
      </c>
      <c r="R104" s="14">
        <v>12.0</v>
      </c>
      <c r="V104" s="14"/>
      <c r="W104" s="14"/>
      <c r="X104" s="14"/>
      <c r="Y104" s="14">
        <v>40.0</v>
      </c>
      <c r="Z104" s="14">
        <v>9.0</v>
      </c>
      <c r="AA104" s="14">
        <v>12.0</v>
      </c>
    </row>
    <row r="105">
      <c r="G105">
        <v>3.0</v>
      </c>
      <c r="H105">
        <v>5.0</v>
      </c>
      <c r="I105" s="14">
        <v>15.0</v>
      </c>
      <c r="J105">
        <v>21.0</v>
      </c>
      <c r="K105">
        <v>16.0</v>
      </c>
      <c r="L105" s="14">
        <v>12.0</v>
      </c>
      <c r="M105">
        <v>4.0</v>
      </c>
      <c r="N105">
        <v>6.0</v>
      </c>
      <c r="O105" s="14">
        <v>12.0</v>
      </c>
      <c r="P105">
        <v>40.0</v>
      </c>
      <c r="Q105">
        <v>6.0</v>
      </c>
      <c r="R105" s="14">
        <v>6.0</v>
      </c>
      <c r="V105" s="14"/>
      <c r="W105" s="14"/>
      <c r="X105" s="14"/>
      <c r="Y105" s="14">
        <v>15.0</v>
      </c>
      <c r="Z105" s="14">
        <v>12.0</v>
      </c>
      <c r="AA105" s="14">
        <v>6.0</v>
      </c>
    </row>
    <row r="106">
      <c r="G106">
        <v>25.0</v>
      </c>
      <c r="H106">
        <v>10.0</v>
      </c>
      <c r="I106" s="14">
        <v>4.0</v>
      </c>
      <c r="J106">
        <v>6.0</v>
      </c>
      <c r="K106">
        <v>5.0</v>
      </c>
      <c r="L106" s="14">
        <v>4.0</v>
      </c>
      <c r="M106">
        <v>3.0</v>
      </c>
      <c r="N106">
        <v>3.0</v>
      </c>
      <c r="O106" s="14">
        <v>2.0</v>
      </c>
      <c r="P106">
        <v>3.0</v>
      </c>
      <c r="Q106">
        <v>6.0</v>
      </c>
      <c r="R106" s="14">
        <v>10.0</v>
      </c>
      <c r="V106" s="14"/>
      <c r="W106" s="14"/>
      <c r="X106" s="14"/>
      <c r="Y106" s="14">
        <v>4.0</v>
      </c>
      <c r="Z106" s="14">
        <v>4.0</v>
      </c>
      <c r="AA106" s="14">
        <v>10.0</v>
      </c>
    </row>
    <row r="107">
      <c r="G107">
        <v>20.0</v>
      </c>
      <c r="H107">
        <v>5.0</v>
      </c>
      <c r="I107" s="14">
        <v>15.0</v>
      </c>
      <c r="J107">
        <v>6.0</v>
      </c>
      <c r="K107">
        <v>6.0</v>
      </c>
      <c r="L107" s="14">
        <v>12.0</v>
      </c>
      <c r="P107">
        <v>5.0</v>
      </c>
      <c r="Q107">
        <v>2.0</v>
      </c>
      <c r="R107" s="14">
        <v>10.0</v>
      </c>
      <c r="V107" s="14"/>
      <c r="W107" s="14"/>
      <c r="X107" s="14"/>
      <c r="Y107" s="14">
        <v>15.0</v>
      </c>
      <c r="Z107" s="14">
        <v>12.0</v>
      </c>
      <c r="AA107" s="14">
        <v>10.0</v>
      </c>
    </row>
    <row r="108">
      <c r="G108">
        <v>12.0</v>
      </c>
      <c r="H108">
        <v>10.0</v>
      </c>
      <c r="I108" s="14">
        <v>3.0</v>
      </c>
      <c r="J108">
        <v>10.0</v>
      </c>
      <c r="K108">
        <v>5.0</v>
      </c>
      <c r="L108" s="14">
        <v>8.0</v>
      </c>
      <c r="P108">
        <v>4.0</v>
      </c>
      <c r="Q108">
        <v>2.0</v>
      </c>
      <c r="R108" s="14">
        <v>8.0</v>
      </c>
      <c r="V108" s="14"/>
      <c r="W108" s="14"/>
      <c r="X108" s="14"/>
      <c r="Y108" s="14">
        <v>3.0</v>
      </c>
      <c r="Z108" s="14">
        <v>8.0</v>
      </c>
      <c r="AA108" s="14">
        <v>8.0</v>
      </c>
    </row>
    <row r="109">
      <c r="G109">
        <v>4.0</v>
      </c>
      <c r="H109">
        <v>4.0</v>
      </c>
      <c r="I109" s="14">
        <v>5.0</v>
      </c>
      <c r="J109">
        <v>18.0</v>
      </c>
      <c r="K109">
        <v>6.0</v>
      </c>
      <c r="L109" s="14">
        <v>10.0</v>
      </c>
      <c r="P109">
        <v>15.0</v>
      </c>
      <c r="Q109">
        <v>6.0</v>
      </c>
      <c r="R109" s="14">
        <v>20.0</v>
      </c>
      <c r="V109" s="14"/>
      <c r="W109" s="14"/>
      <c r="X109" s="14"/>
      <c r="Y109" s="14">
        <v>5.0</v>
      </c>
      <c r="Z109" s="14">
        <v>10.0</v>
      </c>
      <c r="AA109" s="14">
        <v>20.0</v>
      </c>
    </row>
    <row r="110">
      <c r="G110">
        <v>3.0</v>
      </c>
      <c r="H110">
        <v>6.0</v>
      </c>
      <c r="I110" s="14">
        <v>25.0</v>
      </c>
      <c r="J110">
        <v>25.0</v>
      </c>
      <c r="K110">
        <v>10.0</v>
      </c>
      <c r="L110" s="14">
        <v>5.0</v>
      </c>
      <c r="P110">
        <v>12.0</v>
      </c>
      <c r="Q110">
        <v>2.0</v>
      </c>
      <c r="R110" s="14">
        <v>8.0</v>
      </c>
      <c r="V110" s="14"/>
      <c r="W110" s="14"/>
      <c r="X110" s="14"/>
      <c r="Y110" s="14">
        <v>25.0</v>
      </c>
      <c r="Z110" s="14">
        <v>5.0</v>
      </c>
      <c r="AA110" s="14">
        <v>8.0</v>
      </c>
    </row>
    <row r="111">
      <c r="G111">
        <v>5.0</v>
      </c>
      <c r="H111">
        <v>5.0</v>
      </c>
      <c r="I111" s="14">
        <v>20.0</v>
      </c>
      <c r="J111">
        <v>5.0</v>
      </c>
      <c r="K111">
        <v>5.0</v>
      </c>
      <c r="L111" s="14">
        <v>15.0</v>
      </c>
      <c r="P111">
        <v>6.0</v>
      </c>
      <c r="Q111">
        <v>6.0</v>
      </c>
      <c r="R111" s="14">
        <v>20.0</v>
      </c>
      <c r="V111" s="14"/>
      <c r="W111" s="14"/>
      <c r="X111" s="14"/>
      <c r="Y111" s="14">
        <v>20.0</v>
      </c>
      <c r="Z111" s="14">
        <v>15.0</v>
      </c>
      <c r="AA111" s="14">
        <v>20.0</v>
      </c>
    </row>
    <row r="112">
      <c r="G112">
        <v>12.0</v>
      </c>
      <c r="H112">
        <v>12.0</v>
      </c>
      <c r="I112" s="14">
        <v>300.0</v>
      </c>
      <c r="J112">
        <v>25.0</v>
      </c>
      <c r="K112">
        <v>5.0</v>
      </c>
      <c r="L112" s="14">
        <v>1.0</v>
      </c>
      <c r="P112">
        <v>3.0</v>
      </c>
      <c r="Q112">
        <v>4.0</v>
      </c>
      <c r="R112" s="14">
        <v>6.0</v>
      </c>
      <c r="V112" s="14"/>
      <c r="W112" s="14"/>
      <c r="X112" s="14"/>
      <c r="Y112" s="14">
        <v>300.0</v>
      </c>
      <c r="Z112" s="14">
        <v>1.0</v>
      </c>
      <c r="AA112" s="14">
        <v>6.0</v>
      </c>
    </row>
    <row r="113">
      <c r="G113">
        <v>6.0</v>
      </c>
      <c r="H113">
        <v>6.0</v>
      </c>
      <c r="I113" s="14">
        <v>10.0</v>
      </c>
      <c r="J113">
        <v>4.0</v>
      </c>
      <c r="K113">
        <v>6.0</v>
      </c>
      <c r="L113" s="14">
        <v>12.0</v>
      </c>
      <c r="P113">
        <v>4.0</v>
      </c>
      <c r="Q113">
        <v>4.0</v>
      </c>
      <c r="R113" s="14">
        <v>3.0</v>
      </c>
      <c r="V113" s="14"/>
      <c r="W113" s="14"/>
      <c r="X113" s="14"/>
      <c r="Y113" s="14">
        <v>10.0</v>
      </c>
      <c r="Z113" s="14">
        <v>12.0</v>
      </c>
      <c r="AA113" s="14">
        <v>3.0</v>
      </c>
    </row>
    <row r="114">
      <c r="G114">
        <v>5.0</v>
      </c>
      <c r="H114">
        <v>7.0</v>
      </c>
      <c r="I114" s="14">
        <v>12.0</v>
      </c>
      <c r="J114">
        <v>6.0</v>
      </c>
      <c r="K114">
        <v>5.0</v>
      </c>
      <c r="L114" s="14">
        <v>3.0</v>
      </c>
      <c r="P114">
        <v>10.0</v>
      </c>
      <c r="Q114">
        <v>8.0</v>
      </c>
      <c r="R114" s="14">
        <v>24.0</v>
      </c>
      <c r="V114" s="14"/>
      <c r="W114" s="14"/>
      <c r="X114" s="14"/>
      <c r="Y114" s="14">
        <v>12.0</v>
      </c>
      <c r="Z114" s="14">
        <v>3.0</v>
      </c>
      <c r="AA114" s="14">
        <v>24.0</v>
      </c>
    </row>
    <row r="115">
      <c r="G115">
        <v>5.0</v>
      </c>
      <c r="H115">
        <v>4.0</v>
      </c>
      <c r="I115" s="14">
        <v>4.0</v>
      </c>
      <c r="J115">
        <v>4.0</v>
      </c>
      <c r="K115">
        <v>12.0</v>
      </c>
      <c r="L115" s="14">
        <v>12.0</v>
      </c>
      <c r="P115">
        <v>5.0</v>
      </c>
      <c r="Q115">
        <v>5.0</v>
      </c>
      <c r="R115" s="14">
        <v>8.0</v>
      </c>
      <c r="V115" s="14"/>
      <c r="W115" s="14"/>
      <c r="X115" s="14"/>
      <c r="Y115" s="14">
        <v>4.0</v>
      </c>
      <c r="Z115" s="14">
        <v>12.0</v>
      </c>
      <c r="AA115" s="14">
        <v>8.0</v>
      </c>
    </row>
    <row r="116">
      <c r="G116">
        <v>4.0</v>
      </c>
      <c r="H116">
        <v>0.2708333333333333</v>
      </c>
      <c r="I116" s="14">
        <v>60.0</v>
      </c>
      <c r="J116">
        <v>2.0</v>
      </c>
      <c r="K116">
        <v>2.0</v>
      </c>
      <c r="L116" s="14">
        <v>80.0</v>
      </c>
      <c r="P116">
        <v>6.0</v>
      </c>
      <c r="Q116">
        <v>6.0</v>
      </c>
      <c r="R116" s="14">
        <v>6.0</v>
      </c>
      <c r="V116" s="14"/>
      <c r="W116" s="14"/>
      <c r="X116" s="14"/>
      <c r="Y116" s="14">
        <v>60.0</v>
      </c>
      <c r="Z116" s="14">
        <v>80.0</v>
      </c>
      <c r="AA116" s="14">
        <v>6.0</v>
      </c>
    </row>
    <row r="117">
      <c r="G117">
        <v>5.0</v>
      </c>
      <c r="H117">
        <v>4.0</v>
      </c>
      <c r="I117" s="14">
        <v>12.0</v>
      </c>
      <c r="J117">
        <v>5.0</v>
      </c>
      <c r="K117">
        <v>5.0</v>
      </c>
      <c r="L117" s="14">
        <v>130.0</v>
      </c>
      <c r="P117">
        <v>6.0</v>
      </c>
      <c r="Q117">
        <v>6.0</v>
      </c>
      <c r="R117" s="14">
        <v>4.0</v>
      </c>
      <c r="V117" s="14"/>
      <c r="W117" s="14"/>
      <c r="X117" s="14"/>
      <c r="Y117" s="14">
        <v>12.0</v>
      </c>
      <c r="Z117" s="14">
        <v>130.0</v>
      </c>
      <c r="AA117" s="14">
        <v>4.0</v>
      </c>
    </row>
    <row r="118">
      <c r="G118">
        <v>6.0</v>
      </c>
      <c r="H118">
        <v>6.0</v>
      </c>
      <c r="I118" s="14">
        <v>30.0</v>
      </c>
      <c r="J118">
        <v>4.0</v>
      </c>
      <c r="K118">
        <v>4.0</v>
      </c>
      <c r="L118" s="14">
        <v>10.0</v>
      </c>
      <c r="P118">
        <v>3.0</v>
      </c>
      <c r="Q118">
        <v>6.0</v>
      </c>
      <c r="R118" s="14">
        <v>80.0</v>
      </c>
      <c r="V118" s="14"/>
      <c r="W118" s="14"/>
      <c r="X118" s="14"/>
      <c r="Y118" s="14">
        <v>30.0</v>
      </c>
      <c r="Z118" s="14">
        <v>10.0</v>
      </c>
      <c r="AA118" s="14">
        <v>80.0</v>
      </c>
    </row>
    <row r="119">
      <c r="G119">
        <v>12.0</v>
      </c>
      <c r="H119">
        <v>6.0</v>
      </c>
      <c r="I119" s="14">
        <v>160.0</v>
      </c>
      <c r="J119">
        <v>30.0</v>
      </c>
      <c r="K119">
        <v>6.0</v>
      </c>
      <c r="L119" s="14">
        <v>25.0</v>
      </c>
      <c r="P119">
        <v>18.0</v>
      </c>
      <c r="Q119">
        <v>40.0</v>
      </c>
      <c r="R119" s="14">
        <v>18.0</v>
      </c>
      <c r="V119" s="14"/>
      <c r="W119" s="14"/>
      <c r="X119" s="14"/>
      <c r="Y119" s="14">
        <v>160.0</v>
      </c>
      <c r="Z119" s="14">
        <v>25.0</v>
      </c>
      <c r="AA119" s="14">
        <v>18.0</v>
      </c>
    </row>
    <row r="120">
      <c r="G120">
        <v>10.0</v>
      </c>
      <c r="H120">
        <v>10.0</v>
      </c>
      <c r="I120" s="14">
        <v>5.0</v>
      </c>
      <c r="J120">
        <v>6.0</v>
      </c>
      <c r="K120">
        <v>6.0</v>
      </c>
      <c r="L120" s="14">
        <v>220.0</v>
      </c>
      <c r="P120">
        <v>10.0</v>
      </c>
      <c r="Q120">
        <v>6.0</v>
      </c>
      <c r="R120" s="14">
        <v>20.0</v>
      </c>
      <c r="V120" s="14"/>
      <c r="W120" s="14"/>
      <c r="X120" s="14"/>
      <c r="Y120" s="14">
        <v>5.0</v>
      </c>
      <c r="Z120" s="14">
        <v>220.0</v>
      </c>
      <c r="AA120" s="14">
        <v>20.0</v>
      </c>
    </row>
    <row r="121">
      <c r="G121">
        <v>15.0</v>
      </c>
      <c r="H121">
        <v>10.0</v>
      </c>
      <c r="I121" s="14">
        <v>10.0</v>
      </c>
      <c r="J121">
        <v>6.0</v>
      </c>
      <c r="K121">
        <v>6.0</v>
      </c>
      <c r="L121" s="14">
        <v>20.0</v>
      </c>
      <c r="P121">
        <v>5.0</v>
      </c>
      <c r="Q121">
        <v>4.0</v>
      </c>
      <c r="R121" s="14">
        <v>6.0</v>
      </c>
      <c r="V121" s="14"/>
      <c r="W121" s="14"/>
      <c r="X121" s="14"/>
      <c r="Y121" s="14">
        <v>10.0</v>
      </c>
      <c r="Z121" s="14">
        <v>20.0</v>
      </c>
      <c r="AA121" s="14">
        <v>6.0</v>
      </c>
    </row>
    <row r="122">
      <c r="G122">
        <v>3.0</v>
      </c>
      <c r="H122">
        <v>2.0</v>
      </c>
      <c r="I122" s="14">
        <v>8.0</v>
      </c>
      <c r="J122">
        <v>3.0</v>
      </c>
      <c r="K122">
        <v>2.0</v>
      </c>
      <c r="L122" s="14">
        <v>4.0</v>
      </c>
      <c r="P122">
        <v>8.0</v>
      </c>
      <c r="Q122">
        <v>6.0</v>
      </c>
      <c r="R122" s="14">
        <v>8.0</v>
      </c>
      <c r="V122" s="14"/>
      <c r="W122" s="14"/>
      <c r="X122" s="14"/>
      <c r="Y122" s="14">
        <v>8.0</v>
      </c>
      <c r="Z122" s="14">
        <v>4.0</v>
      </c>
      <c r="AA122" s="14">
        <v>8.0</v>
      </c>
    </row>
    <row r="123">
      <c r="G123">
        <v>6.0</v>
      </c>
      <c r="H123">
        <v>4.0</v>
      </c>
      <c r="I123" s="14">
        <v>48.0</v>
      </c>
      <c r="J123">
        <v>25.0</v>
      </c>
      <c r="K123">
        <v>10.0</v>
      </c>
      <c r="L123" s="14">
        <v>12.0</v>
      </c>
      <c r="P123">
        <v>5.0</v>
      </c>
      <c r="Q123">
        <v>5.0</v>
      </c>
      <c r="R123" s="14">
        <v>15.0</v>
      </c>
      <c r="V123" s="14"/>
      <c r="W123" s="14"/>
      <c r="X123" s="14"/>
      <c r="Y123" s="14">
        <v>48.0</v>
      </c>
      <c r="Z123" s="14">
        <v>12.0</v>
      </c>
      <c r="AA123" s="14">
        <v>15.0</v>
      </c>
    </row>
    <row r="124">
      <c r="G124">
        <v>5.0</v>
      </c>
      <c r="H124">
        <v>6.0</v>
      </c>
      <c r="I124" s="14">
        <v>10.0</v>
      </c>
      <c r="J124">
        <v>6.0</v>
      </c>
      <c r="K124">
        <v>6.0</v>
      </c>
      <c r="L124" s="14">
        <v>40.0</v>
      </c>
      <c r="P124">
        <v>3.0</v>
      </c>
      <c r="Q124">
        <v>4.0</v>
      </c>
      <c r="R124" s="14">
        <v>5.0</v>
      </c>
      <c r="V124" s="14"/>
      <c r="W124" s="14"/>
      <c r="X124" s="14"/>
      <c r="Y124" s="14">
        <v>10.0</v>
      </c>
      <c r="Z124" s="14">
        <v>40.0</v>
      </c>
      <c r="AA124" s="14">
        <v>5.0</v>
      </c>
    </row>
    <row r="125">
      <c r="G125">
        <v>5.0</v>
      </c>
      <c r="H125">
        <v>10.0</v>
      </c>
      <c r="I125" s="14">
        <v>15.0</v>
      </c>
      <c r="J125">
        <v>5.0</v>
      </c>
      <c r="K125">
        <v>3.0</v>
      </c>
      <c r="L125" s="14">
        <v>3.0</v>
      </c>
      <c r="P125">
        <v>10.0</v>
      </c>
      <c r="Q125">
        <v>5.0</v>
      </c>
      <c r="R125" s="14">
        <v>300.0</v>
      </c>
      <c r="V125" s="14"/>
      <c r="W125" s="14"/>
      <c r="X125" s="14"/>
      <c r="Y125" s="14">
        <v>15.0</v>
      </c>
      <c r="Z125" s="14">
        <v>3.0</v>
      </c>
      <c r="AA125" s="14">
        <v>300.0</v>
      </c>
    </row>
    <row r="126">
      <c r="G126">
        <v>6.0</v>
      </c>
      <c r="H126">
        <v>6.0</v>
      </c>
      <c r="I126" s="14">
        <v>50.0</v>
      </c>
      <c r="J126">
        <v>3.0</v>
      </c>
      <c r="K126">
        <v>3.0</v>
      </c>
      <c r="L126" s="14">
        <v>5.0</v>
      </c>
      <c r="P126">
        <v>7.0</v>
      </c>
      <c r="Q126">
        <v>7.0</v>
      </c>
      <c r="R126" s="14">
        <v>6.0</v>
      </c>
      <c r="V126" s="14"/>
      <c r="W126" s="14"/>
      <c r="X126" s="14"/>
      <c r="Y126" s="14">
        <v>50.0</v>
      </c>
      <c r="Z126" s="14">
        <v>5.0</v>
      </c>
      <c r="AA126" s="14">
        <v>6.0</v>
      </c>
    </row>
    <row r="127">
      <c r="G127">
        <v>6.0</v>
      </c>
      <c r="H127">
        <v>3.0</v>
      </c>
      <c r="I127" s="14">
        <v>500.0</v>
      </c>
      <c r="J127">
        <v>6.0</v>
      </c>
      <c r="K127">
        <v>5.0</v>
      </c>
      <c r="L127" s="14">
        <v>6.0</v>
      </c>
      <c r="P127">
        <v>6.0</v>
      </c>
      <c r="Q127">
        <v>4.0</v>
      </c>
      <c r="R127" s="14">
        <v>10.0</v>
      </c>
      <c r="V127" s="14"/>
      <c r="W127" s="14"/>
      <c r="X127" s="14"/>
      <c r="Y127" s="14">
        <v>500.0</v>
      </c>
      <c r="Z127" s="14">
        <v>6.0</v>
      </c>
      <c r="AA127" s="14">
        <v>10.0</v>
      </c>
    </row>
    <row r="128">
      <c r="G128">
        <v>3.0</v>
      </c>
      <c r="H128">
        <v>3.0</v>
      </c>
      <c r="I128" s="14">
        <v>320.0</v>
      </c>
      <c r="J128">
        <v>5.0</v>
      </c>
      <c r="K128">
        <v>10.0</v>
      </c>
      <c r="L128" s="14">
        <v>20.0</v>
      </c>
      <c r="P128">
        <v>6.0</v>
      </c>
      <c r="Q128">
        <v>10.0</v>
      </c>
      <c r="R128" s="14">
        <v>10.0</v>
      </c>
      <c r="V128" s="14"/>
      <c r="W128" s="14"/>
      <c r="X128" s="14"/>
      <c r="Y128" s="14">
        <v>320.0</v>
      </c>
      <c r="Z128" s="14">
        <v>20.0</v>
      </c>
      <c r="AA128" s="14">
        <v>10.0</v>
      </c>
    </row>
    <row r="129">
      <c r="G129">
        <v>6.0</v>
      </c>
      <c r="H129">
        <v>14.0</v>
      </c>
      <c r="I129" s="14">
        <v>10.0</v>
      </c>
      <c r="J129">
        <v>6.0</v>
      </c>
      <c r="K129">
        <v>4.0</v>
      </c>
      <c r="L129" s="14">
        <v>30.0</v>
      </c>
      <c r="P129">
        <v>6.0</v>
      </c>
      <c r="Q129">
        <v>6.0</v>
      </c>
      <c r="R129" s="14">
        <v>36.0</v>
      </c>
      <c r="V129" s="14"/>
      <c r="W129" s="14"/>
      <c r="X129" s="14"/>
      <c r="Y129" s="14">
        <v>10.0</v>
      </c>
      <c r="Z129" s="14">
        <v>30.0</v>
      </c>
      <c r="AA129" s="14">
        <v>36.0</v>
      </c>
    </row>
    <row r="130">
      <c r="G130">
        <v>6.0</v>
      </c>
      <c r="H130">
        <v>6.0</v>
      </c>
      <c r="I130" s="14">
        <v>20.0</v>
      </c>
      <c r="J130">
        <v>1.0</v>
      </c>
      <c r="K130">
        <v>1.0</v>
      </c>
      <c r="L130" s="14">
        <v>30.0</v>
      </c>
      <c r="P130">
        <v>5.0</v>
      </c>
      <c r="Q130">
        <v>6.0</v>
      </c>
      <c r="R130" s="14">
        <v>3.0</v>
      </c>
      <c r="V130" s="14"/>
      <c r="W130" s="14"/>
      <c r="X130" s="14"/>
      <c r="Y130" s="14">
        <v>20.0</v>
      </c>
      <c r="Z130" s="14">
        <v>30.0</v>
      </c>
      <c r="AA130" s="14">
        <v>3.0</v>
      </c>
    </row>
    <row r="131">
      <c r="G131">
        <v>6.0</v>
      </c>
      <c r="H131">
        <v>6.0</v>
      </c>
      <c r="I131" s="14">
        <v>80.0</v>
      </c>
      <c r="J131">
        <v>6.0</v>
      </c>
      <c r="K131">
        <v>5.0</v>
      </c>
      <c r="L131" s="14">
        <v>100.0</v>
      </c>
      <c r="P131">
        <v>6.0</v>
      </c>
      <c r="Q131">
        <v>5.0</v>
      </c>
      <c r="R131" s="14">
        <v>15.0</v>
      </c>
      <c r="V131" s="14"/>
      <c r="W131" s="14"/>
      <c r="X131" s="14"/>
      <c r="Y131" s="14">
        <v>80.0</v>
      </c>
      <c r="Z131" s="14">
        <v>100.0</v>
      </c>
      <c r="AA131" s="14">
        <v>15.0</v>
      </c>
    </row>
    <row r="132">
      <c r="G132">
        <v>20.0</v>
      </c>
      <c r="H132">
        <v>5.0</v>
      </c>
      <c r="I132" s="14">
        <v>20.0</v>
      </c>
      <c r="J132">
        <v>6.0</v>
      </c>
      <c r="K132">
        <v>4.0</v>
      </c>
      <c r="L132" s="14">
        <v>3.0</v>
      </c>
      <c r="P132">
        <v>3.0</v>
      </c>
      <c r="Q132">
        <v>5.0</v>
      </c>
      <c r="R132" s="14">
        <v>15.0</v>
      </c>
      <c r="V132" s="14"/>
      <c r="W132" s="14"/>
      <c r="X132" s="14"/>
      <c r="Y132" s="14">
        <v>20.0</v>
      </c>
      <c r="Z132" s="14">
        <v>3.0</v>
      </c>
      <c r="AA132" s="14">
        <v>15.0</v>
      </c>
    </row>
    <row r="133">
      <c r="G133">
        <v>10.0</v>
      </c>
      <c r="H133">
        <v>20.0</v>
      </c>
      <c r="I133" s="14">
        <v>10.0</v>
      </c>
      <c r="J133">
        <v>5.0</v>
      </c>
      <c r="K133">
        <v>3.0</v>
      </c>
      <c r="L133" s="14">
        <v>20.0</v>
      </c>
      <c r="P133">
        <v>6.0</v>
      </c>
      <c r="Q133">
        <v>5.0</v>
      </c>
      <c r="R133" s="14">
        <v>4.0</v>
      </c>
      <c r="V133" s="14"/>
      <c r="W133" s="14"/>
      <c r="X133" s="14"/>
      <c r="Y133" s="14">
        <v>10.0</v>
      </c>
      <c r="Z133" s="14">
        <v>20.0</v>
      </c>
      <c r="AA133" s="14">
        <v>4.0</v>
      </c>
    </row>
    <row r="134">
      <c r="G134">
        <v>3.0</v>
      </c>
      <c r="H134">
        <v>5.0</v>
      </c>
      <c r="I134" s="14">
        <v>168.0</v>
      </c>
      <c r="J134">
        <v>6.0</v>
      </c>
      <c r="K134">
        <v>10.0</v>
      </c>
      <c r="L134" s="14">
        <v>15.0</v>
      </c>
      <c r="P134">
        <v>4.0</v>
      </c>
      <c r="Q134">
        <v>3.0</v>
      </c>
      <c r="R134" s="14">
        <v>6.0</v>
      </c>
      <c r="V134" s="14"/>
      <c r="W134" s="14"/>
      <c r="X134" s="14"/>
      <c r="Y134" s="14">
        <v>168.0</v>
      </c>
      <c r="Z134" s="14">
        <v>15.0</v>
      </c>
      <c r="AA134" s="14">
        <v>6.0</v>
      </c>
    </row>
    <row r="135">
      <c r="G135">
        <v>2.0</v>
      </c>
      <c r="H135">
        <v>5.0</v>
      </c>
      <c r="I135" s="14">
        <v>30.0</v>
      </c>
      <c r="J135">
        <v>5.0</v>
      </c>
      <c r="K135">
        <v>2.0</v>
      </c>
      <c r="L135" s="14">
        <v>6.0</v>
      </c>
      <c r="P135">
        <v>6.0</v>
      </c>
      <c r="Q135">
        <v>6.0</v>
      </c>
      <c r="R135" s="14">
        <v>12.0</v>
      </c>
      <c r="V135" s="14"/>
      <c r="W135" s="14"/>
      <c r="X135" s="14"/>
      <c r="Y135" s="14">
        <v>30.0</v>
      </c>
      <c r="Z135" s="14">
        <v>6.0</v>
      </c>
      <c r="AA135" s="14">
        <v>12.0</v>
      </c>
    </row>
    <row r="136">
      <c r="G136">
        <v>5.0</v>
      </c>
      <c r="H136">
        <v>5.0</v>
      </c>
      <c r="I136" s="14">
        <v>12.0</v>
      </c>
      <c r="J136">
        <v>20.0</v>
      </c>
      <c r="K136">
        <v>10.0</v>
      </c>
      <c r="L136" s="14">
        <v>5.0</v>
      </c>
      <c r="P136">
        <v>3.0</v>
      </c>
      <c r="Q136">
        <v>6.0</v>
      </c>
      <c r="R136" s="14">
        <v>200.0</v>
      </c>
      <c r="V136" s="14"/>
      <c r="W136" s="14"/>
      <c r="X136" s="14"/>
      <c r="Y136" s="14">
        <v>12.0</v>
      </c>
      <c r="Z136" s="14">
        <v>5.0</v>
      </c>
      <c r="AA136" s="14">
        <v>200.0</v>
      </c>
    </row>
    <row r="137">
      <c r="G137">
        <v>12.0</v>
      </c>
      <c r="H137">
        <v>6.0</v>
      </c>
      <c r="I137" s="14">
        <v>20.0</v>
      </c>
      <c r="J137">
        <v>5.0</v>
      </c>
      <c r="K137">
        <v>6.0</v>
      </c>
      <c r="L137" s="14">
        <v>14.0</v>
      </c>
      <c r="P137">
        <v>18.0</v>
      </c>
      <c r="Q137">
        <v>6.0</v>
      </c>
      <c r="R137" s="14">
        <v>10.0</v>
      </c>
      <c r="V137" s="14"/>
      <c r="W137" s="14"/>
      <c r="X137" s="14"/>
      <c r="Y137" s="14">
        <v>20.0</v>
      </c>
      <c r="Z137" s="14">
        <v>14.0</v>
      </c>
      <c r="AA137" s="14">
        <v>10.0</v>
      </c>
    </row>
    <row r="138">
      <c r="G138">
        <v>6.0</v>
      </c>
      <c r="H138">
        <v>4.0</v>
      </c>
      <c r="I138" s="14">
        <v>100.0</v>
      </c>
      <c r="J138">
        <v>5.0</v>
      </c>
      <c r="K138">
        <v>5.0</v>
      </c>
      <c r="L138" s="14">
        <v>20.0</v>
      </c>
      <c r="P138">
        <v>6.0</v>
      </c>
      <c r="Q138">
        <v>5.0</v>
      </c>
      <c r="R138" s="14">
        <v>8.0</v>
      </c>
      <c r="V138" s="14"/>
      <c r="W138" s="14"/>
      <c r="X138" s="14"/>
      <c r="Y138" s="14">
        <v>100.0</v>
      </c>
      <c r="Z138" s="14">
        <v>20.0</v>
      </c>
      <c r="AA138" s="14">
        <v>8.0</v>
      </c>
    </row>
    <row r="139">
      <c r="G139">
        <v>4.0</v>
      </c>
      <c r="H139">
        <v>3.0</v>
      </c>
      <c r="I139" s="14">
        <v>6.0</v>
      </c>
      <c r="J139">
        <v>10.0</v>
      </c>
      <c r="K139">
        <v>8.0</v>
      </c>
      <c r="L139" s="14">
        <v>12.0</v>
      </c>
      <c r="P139">
        <v>3.0</v>
      </c>
      <c r="Q139">
        <v>4.0</v>
      </c>
      <c r="R139" s="14">
        <v>3.0</v>
      </c>
      <c r="V139" s="14"/>
      <c r="W139" s="14"/>
      <c r="X139" s="14"/>
      <c r="Y139" s="14">
        <v>6.0</v>
      </c>
      <c r="Z139" s="14">
        <v>12.0</v>
      </c>
      <c r="AA139" s="14">
        <v>3.0</v>
      </c>
    </row>
    <row r="140">
      <c r="G140">
        <v>4.0</v>
      </c>
      <c r="H140">
        <v>4.0</v>
      </c>
      <c r="I140" s="14">
        <v>20.0</v>
      </c>
      <c r="J140">
        <v>6.0</v>
      </c>
      <c r="K140">
        <v>6.0</v>
      </c>
      <c r="L140" s="14">
        <v>100.0</v>
      </c>
      <c r="P140">
        <v>25.0</v>
      </c>
      <c r="Q140">
        <v>10.0</v>
      </c>
      <c r="R140" s="14">
        <v>5.0</v>
      </c>
      <c r="V140" s="14"/>
      <c r="W140" s="14"/>
      <c r="X140" s="14"/>
      <c r="Y140" s="14">
        <v>20.0</v>
      </c>
      <c r="Z140" s="14">
        <v>100.0</v>
      </c>
      <c r="AA140" s="14">
        <v>5.0</v>
      </c>
    </row>
    <row r="141">
      <c r="G141">
        <v>6.0</v>
      </c>
      <c r="H141">
        <v>6.0</v>
      </c>
      <c r="I141" s="14">
        <v>8.0</v>
      </c>
      <c r="J141">
        <v>6.0</v>
      </c>
      <c r="K141">
        <v>6.0</v>
      </c>
      <c r="L141" s="14">
        <v>10.0</v>
      </c>
      <c r="P141">
        <v>4.0</v>
      </c>
      <c r="Q141">
        <v>5.0</v>
      </c>
      <c r="R141" s="14">
        <v>20.0</v>
      </c>
      <c r="V141" s="14"/>
      <c r="W141" s="14"/>
      <c r="X141" s="14"/>
      <c r="Y141" s="14">
        <v>8.0</v>
      </c>
      <c r="Z141" s="14">
        <v>10.0</v>
      </c>
      <c r="AA141" s="14">
        <v>20.0</v>
      </c>
    </row>
    <row r="142">
      <c r="G142">
        <v>13.0</v>
      </c>
      <c r="H142">
        <v>10.0</v>
      </c>
      <c r="I142" s="14">
        <v>30.0</v>
      </c>
      <c r="J142">
        <v>30.0</v>
      </c>
      <c r="K142">
        <v>6.0</v>
      </c>
      <c r="L142" s="14">
        <v>60.0</v>
      </c>
      <c r="P142">
        <v>3.0</v>
      </c>
      <c r="Q142">
        <v>3.0</v>
      </c>
      <c r="R142" s="14">
        <v>24.0</v>
      </c>
      <c r="V142" s="14"/>
      <c r="W142" s="14"/>
      <c r="X142" s="14"/>
      <c r="Y142" s="14">
        <v>30.0</v>
      </c>
      <c r="Z142" s="14">
        <v>60.0</v>
      </c>
      <c r="AA142" s="14">
        <v>24.0</v>
      </c>
    </row>
    <row r="143">
      <c r="G143">
        <v>5.0</v>
      </c>
      <c r="H143">
        <v>4.0</v>
      </c>
      <c r="I143" s="14">
        <v>4.0</v>
      </c>
      <c r="J143">
        <v>25.0</v>
      </c>
      <c r="K143">
        <v>15.0</v>
      </c>
      <c r="L143" s="14">
        <v>5.0</v>
      </c>
      <c r="P143">
        <v>3.0</v>
      </c>
      <c r="Q143">
        <v>5.0</v>
      </c>
      <c r="R143" s="14">
        <v>4.0</v>
      </c>
      <c r="V143" s="14"/>
      <c r="W143" s="14"/>
      <c r="X143" s="14"/>
      <c r="Y143" s="14">
        <v>4.0</v>
      </c>
      <c r="Z143" s="14">
        <v>5.0</v>
      </c>
      <c r="AA143" s="14">
        <v>4.0</v>
      </c>
    </row>
    <row r="144">
      <c r="G144">
        <v>6.0</v>
      </c>
      <c r="H144">
        <v>6.0</v>
      </c>
      <c r="I144" s="14">
        <v>25.0</v>
      </c>
      <c r="J144">
        <v>4.0</v>
      </c>
      <c r="K144">
        <v>3.0</v>
      </c>
      <c r="L144" s="14">
        <v>120.0</v>
      </c>
      <c r="P144">
        <v>6.0</v>
      </c>
      <c r="Q144">
        <v>4.0</v>
      </c>
      <c r="R144" s="14">
        <v>24.0</v>
      </c>
      <c r="V144" s="14"/>
      <c r="W144" s="14"/>
      <c r="X144" s="14"/>
      <c r="Y144" s="14">
        <v>25.0</v>
      </c>
      <c r="Z144" s="14">
        <v>120.0</v>
      </c>
      <c r="AA144" s="14">
        <v>24.0</v>
      </c>
    </row>
    <row r="145">
      <c r="G145">
        <v>3.0</v>
      </c>
      <c r="H145">
        <v>20.0</v>
      </c>
      <c r="I145" s="14">
        <v>30.0</v>
      </c>
      <c r="J145">
        <v>2.0</v>
      </c>
      <c r="K145">
        <v>6.0</v>
      </c>
      <c r="L145" s="14">
        <v>30.0</v>
      </c>
      <c r="P145">
        <v>4.0</v>
      </c>
      <c r="Q145">
        <v>3.0</v>
      </c>
      <c r="R145" s="14">
        <v>5.0</v>
      </c>
      <c r="V145" s="14"/>
      <c r="W145" s="14"/>
      <c r="X145" s="14"/>
      <c r="Y145" s="14">
        <v>30.0</v>
      </c>
      <c r="Z145" s="14">
        <v>30.0</v>
      </c>
      <c r="AA145" s="14">
        <v>5.0</v>
      </c>
    </row>
    <row r="146">
      <c r="G146">
        <v>5.0</v>
      </c>
      <c r="H146">
        <v>1.0</v>
      </c>
      <c r="I146" s="14">
        <v>8.0</v>
      </c>
      <c r="J146">
        <v>4.0</v>
      </c>
      <c r="K146">
        <v>6.0</v>
      </c>
      <c r="L146" s="14">
        <v>20.0</v>
      </c>
      <c r="P146">
        <v>18.0</v>
      </c>
      <c r="Q146">
        <v>4.0</v>
      </c>
      <c r="R146" s="14">
        <v>20.0</v>
      </c>
      <c r="V146" s="14"/>
      <c r="W146" s="14"/>
      <c r="X146" s="14"/>
      <c r="Y146" s="14">
        <v>8.0</v>
      </c>
      <c r="Z146" s="14">
        <v>20.0</v>
      </c>
      <c r="AA146" s="14">
        <v>20.0</v>
      </c>
    </row>
    <row r="147">
      <c r="G147">
        <v>3.0</v>
      </c>
      <c r="H147">
        <v>4.0</v>
      </c>
      <c r="I147" s="14">
        <v>8.0</v>
      </c>
      <c r="J147">
        <v>10.0</v>
      </c>
      <c r="K147">
        <v>26.0</v>
      </c>
      <c r="L147" s="14">
        <v>22.0</v>
      </c>
      <c r="P147">
        <v>1.0</v>
      </c>
      <c r="Q147">
        <v>1.0</v>
      </c>
      <c r="R147" s="14">
        <v>1.0</v>
      </c>
      <c r="V147" s="14"/>
      <c r="W147" s="14"/>
      <c r="X147" s="14"/>
      <c r="Y147" s="14">
        <v>8.0</v>
      </c>
      <c r="Z147" s="14">
        <v>22.0</v>
      </c>
      <c r="AA147" s="14">
        <v>1.0</v>
      </c>
    </row>
    <row r="148">
      <c r="G148">
        <v>5.0</v>
      </c>
      <c r="H148">
        <v>5.0</v>
      </c>
      <c r="I148" s="14">
        <v>16.0</v>
      </c>
      <c r="J148">
        <v>14.0</v>
      </c>
      <c r="K148">
        <v>6.0</v>
      </c>
      <c r="L148" s="14">
        <v>20.0</v>
      </c>
      <c r="P148">
        <v>5.0</v>
      </c>
      <c r="Q148">
        <v>3.0</v>
      </c>
      <c r="R148" s="14">
        <v>9.0</v>
      </c>
      <c r="V148" s="14"/>
      <c r="W148" s="14"/>
      <c r="X148" s="14"/>
      <c r="Y148" s="14">
        <v>16.0</v>
      </c>
      <c r="Z148" s="14">
        <v>20.0</v>
      </c>
      <c r="AA148" s="14">
        <v>9.0</v>
      </c>
    </row>
    <row r="149">
      <c r="G149">
        <v>6.0</v>
      </c>
      <c r="H149">
        <v>10.0</v>
      </c>
      <c r="I149" s="14">
        <v>30.0</v>
      </c>
      <c r="J149">
        <v>4.0</v>
      </c>
      <c r="K149">
        <v>30.0</v>
      </c>
      <c r="L149" s="14">
        <v>60.0</v>
      </c>
      <c r="P149">
        <v>6.0</v>
      </c>
      <c r="Q149">
        <v>2.0</v>
      </c>
      <c r="R149" s="14">
        <v>10.0</v>
      </c>
      <c r="V149" s="14"/>
      <c r="W149" s="14"/>
      <c r="X149" s="14"/>
      <c r="Y149" s="14">
        <v>30.0</v>
      </c>
      <c r="Z149" s="14">
        <v>60.0</v>
      </c>
      <c r="AA149" s="14">
        <v>10.0</v>
      </c>
    </row>
    <row r="150">
      <c r="G150">
        <v>6.0</v>
      </c>
      <c r="H150">
        <v>5.0</v>
      </c>
      <c r="I150" s="14">
        <v>40.0</v>
      </c>
      <c r="J150">
        <v>5.0</v>
      </c>
      <c r="K150">
        <v>2.0</v>
      </c>
      <c r="L150" s="14">
        <v>6.0</v>
      </c>
      <c r="P150">
        <v>6.0</v>
      </c>
      <c r="Q150">
        <v>4.0</v>
      </c>
      <c r="R150" s="14">
        <v>5.0</v>
      </c>
      <c r="V150" s="14"/>
      <c r="W150" s="14"/>
      <c r="X150" s="14"/>
      <c r="Y150" s="14">
        <v>40.0</v>
      </c>
      <c r="Z150" s="14">
        <v>6.0</v>
      </c>
      <c r="AA150" s="14">
        <v>5.0</v>
      </c>
    </row>
    <row r="151">
      <c r="J151">
        <v>10.0</v>
      </c>
      <c r="K151">
        <v>2.0</v>
      </c>
      <c r="L151" s="14">
        <v>10.0</v>
      </c>
      <c r="P151">
        <v>5.0</v>
      </c>
      <c r="Q151">
        <v>5.0</v>
      </c>
      <c r="R151" s="14">
        <v>10.0</v>
      </c>
      <c r="V151" s="14"/>
      <c r="W151" s="14"/>
      <c r="X151" s="14"/>
      <c r="Z151" s="14">
        <v>10.0</v>
      </c>
      <c r="AA151" s="14">
        <v>10.0</v>
      </c>
    </row>
    <row r="152">
      <c r="J152">
        <v>6.0</v>
      </c>
      <c r="K152">
        <v>6.0</v>
      </c>
      <c r="L152" s="14">
        <v>20.0</v>
      </c>
      <c r="P152">
        <v>5.0</v>
      </c>
      <c r="Q152">
        <v>3.0</v>
      </c>
      <c r="R152" s="14">
        <v>14.0</v>
      </c>
      <c r="V152" s="14"/>
      <c r="W152" s="14"/>
      <c r="X152" s="14"/>
      <c r="Z152" s="14">
        <v>20.0</v>
      </c>
      <c r="AA152" s="14">
        <v>14.0</v>
      </c>
    </row>
    <row r="153">
      <c r="J153">
        <v>4.0</v>
      </c>
      <c r="K153">
        <v>6.0</v>
      </c>
      <c r="L153" s="14">
        <v>60.0</v>
      </c>
      <c r="P153">
        <v>5.0</v>
      </c>
      <c r="Q153">
        <v>7.0</v>
      </c>
      <c r="R153" s="14">
        <v>16.0</v>
      </c>
      <c r="V153" s="14"/>
      <c r="W153" s="14"/>
      <c r="X153" s="14"/>
      <c r="Z153" s="14">
        <v>60.0</v>
      </c>
      <c r="AA153" s="14">
        <v>16.0</v>
      </c>
    </row>
    <row r="154">
      <c r="J154">
        <v>5.0</v>
      </c>
      <c r="K154">
        <v>1.0</v>
      </c>
      <c r="L154" s="14">
        <v>6.0</v>
      </c>
      <c r="P154">
        <v>6.0</v>
      </c>
      <c r="Q154">
        <v>6.0</v>
      </c>
      <c r="R154" s="14">
        <v>8.0</v>
      </c>
      <c r="V154" s="14"/>
      <c r="W154" s="14"/>
      <c r="X154" s="14"/>
      <c r="Z154" s="14">
        <v>6.0</v>
      </c>
      <c r="AA154" s="14">
        <v>8.0</v>
      </c>
    </row>
    <row r="155">
      <c r="J155">
        <v>6.0</v>
      </c>
      <c r="K155">
        <v>5.0</v>
      </c>
      <c r="L155" s="14">
        <v>100.0</v>
      </c>
      <c r="P155">
        <v>6.0</v>
      </c>
      <c r="Q155">
        <v>3.0</v>
      </c>
      <c r="R155" s="14">
        <v>12.0</v>
      </c>
      <c r="V155" s="14"/>
      <c r="W155" s="14"/>
      <c r="X155" s="14"/>
      <c r="Z155" s="14">
        <v>100.0</v>
      </c>
      <c r="AA155" s="14">
        <v>12.0</v>
      </c>
    </row>
    <row r="156">
      <c r="J156">
        <v>30.0</v>
      </c>
      <c r="K156">
        <v>20.0</v>
      </c>
      <c r="L156" s="14">
        <v>80.0</v>
      </c>
      <c r="P156">
        <v>3.0</v>
      </c>
      <c r="Q156">
        <v>5.0</v>
      </c>
      <c r="R156" s="14">
        <v>6.0</v>
      </c>
      <c r="V156" s="14"/>
      <c r="W156" s="14"/>
      <c r="X156" s="14"/>
      <c r="Z156" s="14">
        <v>80.0</v>
      </c>
      <c r="AA156" s="14">
        <v>6.0</v>
      </c>
    </row>
    <row r="157">
      <c r="J157">
        <v>6.0</v>
      </c>
      <c r="K157">
        <v>6.0</v>
      </c>
      <c r="L157" s="14">
        <v>20.0</v>
      </c>
      <c r="P157">
        <v>4.0</v>
      </c>
      <c r="Q157">
        <v>3.0</v>
      </c>
      <c r="R157" s="14">
        <v>10.0</v>
      </c>
      <c r="V157" s="14"/>
      <c r="W157" s="14"/>
      <c r="X157" s="14"/>
      <c r="Z157" s="14">
        <v>20.0</v>
      </c>
      <c r="AA157" s="14">
        <v>10.0</v>
      </c>
    </row>
    <row r="158">
      <c r="J158">
        <v>10.0</v>
      </c>
      <c r="K158">
        <v>3.0</v>
      </c>
      <c r="L158" s="14">
        <v>100.0</v>
      </c>
      <c r="P158">
        <v>5.0</v>
      </c>
      <c r="Q158">
        <v>5.0</v>
      </c>
      <c r="R158" s="14">
        <v>36.0</v>
      </c>
      <c r="V158" s="14"/>
      <c r="W158" s="14"/>
      <c r="X158" s="14"/>
      <c r="Z158" s="14">
        <v>100.0</v>
      </c>
      <c r="AA158" s="14">
        <v>36.0</v>
      </c>
    </row>
    <row r="159">
      <c r="J159">
        <v>5.0</v>
      </c>
      <c r="K159">
        <v>20.0</v>
      </c>
      <c r="L159" s="14">
        <v>20.0</v>
      </c>
      <c r="P159">
        <v>15.0</v>
      </c>
      <c r="Q159">
        <v>4.0</v>
      </c>
      <c r="R159" s="14">
        <v>8.0</v>
      </c>
      <c r="V159" s="14"/>
      <c r="W159" s="14"/>
      <c r="X159" s="14"/>
      <c r="Z159" s="14">
        <v>20.0</v>
      </c>
      <c r="AA159" s="14">
        <v>8.0</v>
      </c>
    </row>
    <row r="160">
      <c r="J160">
        <v>2.0</v>
      </c>
      <c r="K160">
        <v>6.0</v>
      </c>
      <c r="L160" s="14">
        <v>80.0</v>
      </c>
      <c r="P160">
        <v>5.0</v>
      </c>
      <c r="Q160">
        <v>4.0</v>
      </c>
      <c r="R160" s="14">
        <v>3.0</v>
      </c>
      <c r="V160" s="14"/>
      <c r="W160" s="14"/>
      <c r="X160" s="14"/>
      <c r="Z160" s="14">
        <v>80.0</v>
      </c>
      <c r="AA160" s="14">
        <v>3.0</v>
      </c>
    </row>
    <row r="161">
      <c r="J161">
        <v>10.0</v>
      </c>
      <c r="K161">
        <v>15.0</v>
      </c>
      <c r="L161" s="14">
        <v>35.0</v>
      </c>
      <c r="P161">
        <v>15.0</v>
      </c>
      <c r="Q161">
        <v>3.0</v>
      </c>
      <c r="R161" s="14">
        <v>20.0</v>
      </c>
      <c r="V161" s="14"/>
      <c r="W161" s="14"/>
      <c r="X161" s="14"/>
      <c r="Z161" s="14">
        <v>35.0</v>
      </c>
      <c r="AA161" s="14">
        <v>20.0</v>
      </c>
    </row>
    <row r="162">
      <c r="J162">
        <v>4.0</v>
      </c>
      <c r="K162">
        <v>4.0</v>
      </c>
      <c r="L162" s="14">
        <v>24.0</v>
      </c>
      <c r="P162">
        <v>4.0</v>
      </c>
      <c r="Q162">
        <v>4.0</v>
      </c>
      <c r="R162" s="14">
        <v>12.0</v>
      </c>
      <c r="V162" s="14"/>
      <c r="W162" s="14"/>
      <c r="X162" s="14"/>
      <c r="Z162" s="14">
        <v>24.0</v>
      </c>
      <c r="AA162" s="14">
        <v>12.0</v>
      </c>
    </row>
    <row r="163">
      <c r="J163">
        <v>6.0</v>
      </c>
      <c r="K163">
        <v>5.0</v>
      </c>
      <c r="L163" s="14">
        <v>10.0</v>
      </c>
      <c r="P163">
        <v>6.0</v>
      </c>
      <c r="Q163">
        <v>5.0</v>
      </c>
      <c r="R163" s="14">
        <v>6.0</v>
      </c>
      <c r="V163" s="14"/>
      <c r="W163" s="14"/>
      <c r="X163" s="14"/>
      <c r="Z163" s="14">
        <v>10.0</v>
      </c>
      <c r="AA163" s="14">
        <v>6.0</v>
      </c>
    </row>
    <row r="164">
      <c r="J164">
        <v>6.0</v>
      </c>
      <c r="K164">
        <v>5.0</v>
      </c>
      <c r="L164" s="14">
        <v>15.0</v>
      </c>
      <c r="P164">
        <v>3.0</v>
      </c>
      <c r="Q164">
        <v>5.0</v>
      </c>
      <c r="R164" s="14">
        <v>5.0</v>
      </c>
      <c r="V164" s="14"/>
      <c r="W164" s="14"/>
      <c r="X164" s="14"/>
      <c r="Z164" s="14">
        <v>15.0</v>
      </c>
      <c r="AA164" s="14">
        <v>5.0</v>
      </c>
    </row>
    <row r="165">
      <c r="J165">
        <v>25.0</v>
      </c>
      <c r="K165">
        <v>10.0</v>
      </c>
      <c r="L165" s="14">
        <v>4.0</v>
      </c>
      <c r="P165">
        <v>3.0</v>
      </c>
      <c r="Q165">
        <v>2.0</v>
      </c>
      <c r="R165" s="14">
        <v>5.0</v>
      </c>
      <c r="V165" s="14"/>
      <c r="W165" s="14"/>
      <c r="X165" s="14"/>
      <c r="Z165" s="14">
        <v>4.0</v>
      </c>
      <c r="AA165" s="14">
        <v>5.0</v>
      </c>
    </row>
    <row r="166">
      <c r="J166">
        <v>6.0</v>
      </c>
      <c r="K166">
        <v>20.0</v>
      </c>
      <c r="L166" s="14">
        <v>15.0</v>
      </c>
      <c r="P166">
        <v>6.0</v>
      </c>
      <c r="Q166">
        <v>6.0</v>
      </c>
      <c r="R166" s="14">
        <v>6.0</v>
      </c>
      <c r="V166" s="14"/>
      <c r="W166" s="14"/>
      <c r="X166" s="14"/>
      <c r="Z166" s="14">
        <v>15.0</v>
      </c>
      <c r="AA166" s="14">
        <v>6.0</v>
      </c>
    </row>
    <row r="167">
      <c r="J167">
        <v>2.0</v>
      </c>
      <c r="K167">
        <v>3.0</v>
      </c>
      <c r="L167" s="14">
        <v>10.0</v>
      </c>
      <c r="P167">
        <v>5.0</v>
      </c>
      <c r="Q167">
        <v>3.0</v>
      </c>
      <c r="R167" s="14">
        <v>10.0</v>
      </c>
      <c r="V167" s="14"/>
      <c r="W167" s="14"/>
      <c r="X167" s="14"/>
      <c r="Z167" s="14">
        <v>10.0</v>
      </c>
      <c r="AA167" s="14">
        <v>10.0</v>
      </c>
    </row>
    <row r="168">
      <c r="J168">
        <v>3.0</v>
      </c>
      <c r="K168">
        <v>2.0</v>
      </c>
      <c r="L168" s="14">
        <v>40.0</v>
      </c>
      <c r="P168">
        <v>1.0</v>
      </c>
      <c r="Q168">
        <v>1.0</v>
      </c>
      <c r="R168" s="14">
        <v>30.0</v>
      </c>
      <c r="V168" s="14"/>
      <c r="W168" s="14"/>
      <c r="X168" s="14"/>
      <c r="Z168" s="14">
        <v>40.0</v>
      </c>
      <c r="AA168" s="14">
        <v>30.0</v>
      </c>
    </row>
    <row r="169">
      <c r="J169">
        <v>12.0</v>
      </c>
      <c r="K169">
        <v>10.0</v>
      </c>
      <c r="L169" s="14">
        <v>3.0</v>
      </c>
      <c r="P169">
        <v>6.0</v>
      </c>
      <c r="Q169">
        <v>6.0</v>
      </c>
      <c r="R169" s="14">
        <v>12.0</v>
      </c>
      <c r="V169" s="14"/>
      <c r="W169" s="14"/>
      <c r="X169" s="14"/>
      <c r="Z169" s="14">
        <v>3.0</v>
      </c>
      <c r="AA169" s="14">
        <v>12.0</v>
      </c>
    </row>
    <row r="170">
      <c r="J170">
        <v>3.0</v>
      </c>
      <c r="K170">
        <v>2.0</v>
      </c>
      <c r="L170" s="14">
        <v>8.0</v>
      </c>
      <c r="P170">
        <v>10.0</v>
      </c>
      <c r="Q170">
        <v>6.0</v>
      </c>
      <c r="R170" s="14">
        <v>6.0</v>
      </c>
      <c r="V170" s="14"/>
      <c r="W170" s="14"/>
      <c r="X170" s="14"/>
      <c r="Z170" s="14">
        <v>8.0</v>
      </c>
      <c r="AA170" s="14">
        <v>6.0</v>
      </c>
    </row>
    <row r="171">
      <c r="J171">
        <v>6.0</v>
      </c>
      <c r="K171">
        <v>4.0</v>
      </c>
      <c r="L171" s="14">
        <v>20.0</v>
      </c>
      <c r="P171">
        <v>5.0</v>
      </c>
      <c r="Q171">
        <v>5.0</v>
      </c>
      <c r="R171" s="14">
        <v>10.0</v>
      </c>
      <c r="V171" s="14"/>
      <c r="W171" s="14"/>
      <c r="X171" s="14"/>
      <c r="Z171" s="14">
        <v>20.0</v>
      </c>
      <c r="AA171" s="14">
        <v>10.0</v>
      </c>
    </row>
    <row r="172">
      <c r="J172">
        <v>6.0</v>
      </c>
      <c r="K172">
        <v>6.0</v>
      </c>
      <c r="L172" s="14">
        <v>3.0</v>
      </c>
      <c r="P172">
        <v>5.0</v>
      </c>
      <c r="Q172">
        <v>4.0</v>
      </c>
      <c r="R172" s="14">
        <v>12.0</v>
      </c>
      <c r="V172" s="14"/>
      <c r="W172" s="14"/>
      <c r="X172" s="14"/>
      <c r="Z172" s="14">
        <v>3.0</v>
      </c>
      <c r="AA172" s="14">
        <v>12.0</v>
      </c>
    </row>
    <row r="173">
      <c r="J173">
        <v>6.0</v>
      </c>
      <c r="K173">
        <v>10.0</v>
      </c>
      <c r="L173" s="14">
        <v>12.0</v>
      </c>
      <c r="P173">
        <v>5.0</v>
      </c>
      <c r="Q173">
        <v>4.0</v>
      </c>
      <c r="R173" s="14">
        <v>12.0</v>
      </c>
      <c r="V173" s="14"/>
      <c r="W173" s="14"/>
      <c r="X173" s="14"/>
      <c r="Z173" s="14">
        <v>12.0</v>
      </c>
      <c r="AA173" s="14">
        <v>12.0</v>
      </c>
    </row>
    <row r="174">
      <c r="J174">
        <v>6.0</v>
      </c>
      <c r="K174">
        <v>3.0</v>
      </c>
      <c r="L174" s="14">
        <v>40.0</v>
      </c>
      <c r="P174">
        <v>6.0</v>
      </c>
      <c r="Q174">
        <v>6.0</v>
      </c>
      <c r="R174" s="14">
        <v>4.0</v>
      </c>
      <c r="V174" s="14"/>
      <c r="W174" s="14"/>
      <c r="X174" s="14"/>
      <c r="Z174" s="14">
        <v>40.0</v>
      </c>
      <c r="AA174" s="14">
        <v>4.0</v>
      </c>
    </row>
    <row r="175">
      <c r="J175">
        <v>30.0</v>
      </c>
      <c r="K175">
        <v>10.0</v>
      </c>
      <c r="L175" s="14">
        <v>20.0</v>
      </c>
      <c r="P175">
        <v>5.0</v>
      </c>
      <c r="Q175">
        <v>5.0</v>
      </c>
      <c r="R175" s="14">
        <v>100.0</v>
      </c>
      <c r="V175" s="14"/>
      <c r="W175" s="14"/>
      <c r="X175" s="14"/>
      <c r="Z175" s="14">
        <v>20.0</v>
      </c>
      <c r="AA175" s="14">
        <v>100.0</v>
      </c>
    </row>
    <row r="176">
      <c r="J176">
        <v>6.0</v>
      </c>
      <c r="K176">
        <v>6.0</v>
      </c>
      <c r="L176" s="14">
        <v>15.0</v>
      </c>
      <c r="P176">
        <v>10.0</v>
      </c>
      <c r="Q176">
        <v>8.0</v>
      </c>
      <c r="R176" s="14">
        <v>12.0</v>
      </c>
      <c r="V176" s="14"/>
      <c r="W176" s="14"/>
      <c r="X176" s="14"/>
      <c r="Z176" s="14">
        <v>15.0</v>
      </c>
      <c r="AA176" s="14">
        <v>12.0</v>
      </c>
    </row>
    <row r="177">
      <c r="J177">
        <v>4.0</v>
      </c>
      <c r="K177">
        <v>4.0</v>
      </c>
      <c r="L177" s="14">
        <v>120.0</v>
      </c>
      <c r="P177">
        <v>20.0</v>
      </c>
      <c r="Q177">
        <v>10.0</v>
      </c>
      <c r="R177" s="14">
        <v>30.0</v>
      </c>
      <c r="V177" s="14"/>
      <c r="W177" s="14"/>
      <c r="X177" s="14"/>
      <c r="Z177" s="14">
        <v>120.0</v>
      </c>
      <c r="AA177" s="14">
        <v>30.0</v>
      </c>
    </row>
    <row r="178">
      <c r="J178">
        <v>16.0</v>
      </c>
      <c r="K178">
        <v>6.0</v>
      </c>
      <c r="L178" s="14">
        <v>50.0</v>
      </c>
      <c r="P178">
        <v>30.0</v>
      </c>
      <c r="Q178">
        <v>6.0</v>
      </c>
      <c r="R178" s="14">
        <v>60.0</v>
      </c>
      <c r="V178" s="14"/>
      <c r="W178" s="14"/>
      <c r="X178" s="14"/>
      <c r="Z178" s="14">
        <v>50.0</v>
      </c>
      <c r="AA178" s="14">
        <v>60.0</v>
      </c>
    </row>
    <row r="179">
      <c r="J179">
        <v>6.0</v>
      </c>
      <c r="K179">
        <v>6.0</v>
      </c>
      <c r="L179" s="14">
        <v>7.0</v>
      </c>
      <c r="P179">
        <v>4.0</v>
      </c>
      <c r="Q179">
        <v>4.0</v>
      </c>
      <c r="R179" s="14">
        <v>4.0</v>
      </c>
      <c r="V179" s="14"/>
      <c r="W179" s="14"/>
      <c r="X179" s="14"/>
      <c r="Z179" s="14">
        <v>7.0</v>
      </c>
      <c r="AA179" s="14">
        <v>4.0</v>
      </c>
    </row>
    <row r="180">
      <c r="J180">
        <v>20.0</v>
      </c>
      <c r="K180">
        <v>20.0</v>
      </c>
      <c r="L180" s="14">
        <v>20.0</v>
      </c>
      <c r="P180">
        <v>5.0</v>
      </c>
      <c r="Q180">
        <v>2.0</v>
      </c>
      <c r="R180" s="14">
        <v>10.0</v>
      </c>
      <c r="V180" s="14"/>
      <c r="W180" s="14"/>
      <c r="X180" s="14"/>
      <c r="Z180" s="14">
        <v>20.0</v>
      </c>
      <c r="AA180" s="14">
        <v>10.0</v>
      </c>
    </row>
    <row r="181">
      <c r="J181">
        <v>6.0</v>
      </c>
      <c r="K181">
        <v>12.0</v>
      </c>
      <c r="L181" s="14">
        <v>24.0</v>
      </c>
      <c r="P181">
        <v>3.0</v>
      </c>
      <c r="Q181">
        <v>4.0</v>
      </c>
      <c r="R181" s="14">
        <v>7.0</v>
      </c>
      <c r="V181" s="14"/>
      <c r="W181" s="14"/>
      <c r="X181" s="14"/>
      <c r="Z181" s="14">
        <v>24.0</v>
      </c>
      <c r="AA181" s="14">
        <v>7.0</v>
      </c>
    </row>
    <row r="182">
      <c r="J182">
        <v>5.0</v>
      </c>
      <c r="K182">
        <v>1.0</v>
      </c>
      <c r="L182" s="14">
        <v>489.0</v>
      </c>
      <c r="P182">
        <v>4.0</v>
      </c>
      <c r="Q182">
        <v>16.0</v>
      </c>
      <c r="R182" s="14">
        <v>30.0</v>
      </c>
      <c r="V182" s="14"/>
      <c r="W182" s="14"/>
      <c r="X182" s="14"/>
      <c r="Z182" s="14">
        <v>489.0</v>
      </c>
      <c r="AA182" s="14">
        <v>30.0</v>
      </c>
    </row>
    <row r="183">
      <c r="J183">
        <v>6.0</v>
      </c>
      <c r="K183">
        <v>6.0</v>
      </c>
      <c r="L183" s="14">
        <v>18.0</v>
      </c>
      <c r="P183">
        <v>10.0</v>
      </c>
      <c r="Q183">
        <v>6.0</v>
      </c>
      <c r="R183" s="14">
        <v>10.0</v>
      </c>
      <c r="V183" s="14"/>
      <c r="W183" s="14"/>
      <c r="X183" s="14"/>
      <c r="Z183" s="14">
        <v>18.0</v>
      </c>
      <c r="AA183" s="14">
        <v>10.0</v>
      </c>
    </row>
    <row r="184">
      <c r="J184">
        <v>6.0</v>
      </c>
      <c r="K184">
        <v>6.0</v>
      </c>
      <c r="L184" s="14">
        <v>6.0</v>
      </c>
      <c r="P184">
        <v>4.0</v>
      </c>
      <c r="Q184">
        <v>4.0</v>
      </c>
      <c r="R184" s="14">
        <v>2.0</v>
      </c>
      <c r="V184" s="14"/>
      <c r="W184" s="14"/>
      <c r="X184" s="14"/>
      <c r="Z184" s="14">
        <v>6.0</v>
      </c>
      <c r="AA184" s="14">
        <v>2.0</v>
      </c>
    </row>
    <row r="185">
      <c r="J185">
        <v>5.0</v>
      </c>
      <c r="K185">
        <v>5.0</v>
      </c>
      <c r="L185" s="14">
        <v>20.0</v>
      </c>
      <c r="P185">
        <v>6.0</v>
      </c>
      <c r="Q185">
        <v>2.0</v>
      </c>
      <c r="R185" s="14">
        <v>48.0</v>
      </c>
      <c r="V185" s="14"/>
      <c r="W185" s="14"/>
      <c r="X185" s="14"/>
      <c r="Z185" s="14">
        <v>20.0</v>
      </c>
      <c r="AA185" s="14">
        <v>48.0</v>
      </c>
    </row>
    <row r="186">
      <c r="J186">
        <v>20.0</v>
      </c>
      <c r="K186">
        <v>10.0</v>
      </c>
      <c r="L186" s="14">
        <v>1000.0</v>
      </c>
      <c r="P186">
        <v>4.0</v>
      </c>
      <c r="Q186">
        <v>6.0</v>
      </c>
      <c r="R186" s="14">
        <v>20.0</v>
      </c>
      <c r="V186" s="14"/>
      <c r="W186" s="14"/>
      <c r="X186" s="14"/>
      <c r="Z186" s="14">
        <v>1000.0</v>
      </c>
      <c r="AA186" s="14">
        <v>20.0</v>
      </c>
    </row>
    <row r="187">
      <c r="J187">
        <v>3.0</v>
      </c>
      <c r="K187">
        <v>10.0</v>
      </c>
      <c r="L187" s="14">
        <v>10.0</v>
      </c>
      <c r="P187">
        <v>1.0</v>
      </c>
      <c r="Q187">
        <v>4.0</v>
      </c>
      <c r="R187" s="14">
        <v>12.0</v>
      </c>
      <c r="V187" s="14"/>
      <c r="W187" s="14"/>
      <c r="X187" s="14"/>
      <c r="Z187" s="14">
        <v>10.0</v>
      </c>
      <c r="AA187" s="14">
        <v>12.0</v>
      </c>
    </row>
    <row r="188">
      <c r="J188">
        <v>6.0</v>
      </c>
      <c r="K188">
        <v>3.0</v>
      </c>
      <c r="L188" s="14">
        <v>4.0</v>
      </c>
      <c r="P188">
        <v>6.0</v>
      </c>
      <c r="Q188">
        <v>5.0</v>
      </c>
      <c r="R188" s="14">
        <v>400.0</v>
      </c>
      <c r="V188" s="14"/>
      <c r="W188" s="14"/>
      <c r="X188" s="14"/>
      <c r="Z188" s="14">
        <v>4.0</v>
      </c>
      <c r="AA188" s="14">
        <v>400.0</v>
      </c>
    </row>
    <row r="189">
      <c r="J189">
        <v>4.0</v>
      </c>
      <c r="K189">
        <v>0.2708333333333333</v>
      </c>
      <c r="L189" s="14">
        <v>60.0</v>
      </c>
      <c r="P189">
        <v>6.0</v>
      </c>
      <c r="Q189">
        <v>6.0</v>
      </c>
      <c r="R189" s="14">
        <v>6.0</v>
      </c>
      <c r="V189" s="14"/>
      <c r="W189" s="14"/>
      <c r="X189" s="14"/>
      <c r="Z189" s="14">
        <v>60.0</v>
      </c>
      <c r="AA189" s="14">
        <v>6.0</v>
      </c>
    </row>
    <row r="190">
      <c r="J190">
        <v>5.0</v>
      </c>
      <c r="K190">
        <v>4.0</v>
      </c>
      <c r="L190" s="14">
        <v>15.0</v>
      </c>
      <c r="P190">
        <v>10.0</v>
      </c>
      <c r="Q190">
        <v>26.0</v>
      </c>
      <c r="R190" s="14">
        <v>22.0</v>
      </c>
      <c r="V190" s="14"/>
      <c r="W190" s="14"/>
      <c r="X190" s="14"/>
      <c r="Z190" s="14">
        <v>15.0</v>
      </c>
      <c r="AA190" s="14">
        <v>22.0</v>
      </c>
    </row>
    <row r="191">
      <c r="J191">
        <v>6.0</v>
      </c>
      <c r="K191">
        <v>6.0</v>
      </c>
      <c r="L191" s="14">
        <v>100.0</v>
      </c>
      <c r="P191">
        <v>15.0</v>
      </c>
      <c r="Q191">
        <v>5.0</v>
      </c>
      <c r="R191" s="14">
        <v>10.0</v>
      </c>
      <c r="V191" s="14"/>
      <c r="W191" s="14"/>
      <c r="X191" s="14"/>
      <c r="Z191" s="14">
        <v>100.0</v>
      </c>
      <c r="AA191" s="14">
        <v>10.0</v>
      </c>
    </row>
    <row r="192">
      <c r="J192">
        <v>20.0</v>
      </c>
      <c r="K192">
        <v>6.0</v>
      </c>
      <c r="L192" s="14">
        <v>10.0</v>
      </c>
      <c r="P192">
        <v>3.0</v>
      </c>
      <c r="Q192">
        <v>6.0</v>
      </c>
      <c r="R192" s="14">
        <v>6.0</v>
      </c>
      <c r="V192" s="14"/>
      <c r="W192" s="14"/>
      <c r="X192" s="14"/>
      <c r="Z192" s="14">
        <v>10.0</v>
      </c>
      <c r="AA192" s="14">
        <v>6.0</v>
      </c>
    </row>
    <row r="193">
      <c r="J193">
        <v>6.0</v>
      </c>
      <c r="K193">
        <v>6.0</v>
      </c>
      <c r="L193" s="14">
        <v>10.0</v>
      </c>
      <c r="P193">
        <v>10.0</v>
      </c>
      <c r="Q193">
        <v>2.0</v>
      </c>
      <c r="R193" s="14">
        <v>8.0</v>
      </c>
      <c r="V193" s="14"/>
      <c r="W193" s="14"/>
      <c r="X193" s="14"/>
      <c r="Z193" s="14">
        <v>10.0</v>
      </c>
      <c r="AA193" s="14">
        <v>8.0</v>
      </c>
    </row>
    <row r="194">
      <c r="J194">
        <v>10.0</v>
      </c>
      <c r="K194">
        <v>4.0</v>
      </c>
      <c r="L194" s="14">
        <v>15.0</v>
      </c>
      <c r="P194">
        <v>6.0</v>
      </c>
      <c r="Q194">
        <v>6.0</v>
      </c>
      <c r="R194" s="14">
        <v>7.0</v>
      </c>
      <c r="V194" s="14"/>
      <c r="W194" s="14"/>
      <c r="X194" s="14"/>
      <c r="Z194" s="14">
        <v>15.0</v>
      </c>
      <c r="AA194" s="14">
        <v>7.0</v>
      </c>
    </row>
    <row r="195">
      <c r="J195">
        <v>15.0</v>
      </c>
      <c r="K195">
        <v>15.0</v>
      </c>
      <c r="L195" s="14">
        <v>20.0</v>
      </c>
      <c r="P195">
        <v>23.0</v>
      </c>
      <c r="Q195">
        <v>2.0</v>
      </c>
      <c r="R195" s="14">
        <v>15.0</v>
      </c>
      <c r="V195" s="14"/>
      <c r="W195" s="14"/>
      <c r="X195" s="14"/>
      <c r="Z195" s="14">
        <v>20.0</v>
      </c>
      <c r="AA195" s="14">
        <v>15.0</v>
      </c>
    </row>
    <row r="196">
      <c r="J196">
        <v>5.0</v>
      </c>
      <c r="K196">
        <v>4.0</v>
      </c>
      <c r="L196" s="14">
        <v>15.0</v>
      </c>
      <c r="P196">
        <v>5.0</v>
      </c>
      <c r="Q196">
        <v>5.0</v>
      </c>
      <c r="R196" s="14">
        <v>5.0</v>
      </c>
      <c r="V196" s="14"/>
      <c r="W196" s="14"/>
      <c r="X196" s="14"/>
      <c r="Z196" s="14">
        <v>15.0</v>
      </c>
      <c r="AA196" s="14">
        <v>5.0</v>
      </c>
    </row>
    <row r="197">
      <c r="J197">
        <v>6.0</v>
      </c>
      <c r="K197">
        <v>3.0</v>
      </c>
      <c r="L197" s="14">
        <v>4.0</v>
      </c>
      <c r="P197">
        <v>10.0</v>
      </c>
      <c r="Q197">
        <v>3.0</v>
      </c>
      <c r="R197" s="14">
        <v>6.0</v>
      </c>
      <c r="V197" s="14"/>
      <c r="W197" s="14"/>
      <c r="X197" s="14"/>
      <c r="Z197" s="14">
        <v>4.0</v>
      </c>
      <c r="AA197" s="14">
        <v>6.0</v>
      </c>
    </row>
    <row r="198">
      <c r="J198">
        <v>5.0</v>
      </c>
      <c r="K198">
        <v>5.0</v>
      </c>
      <c r="L198" s="14">
        <v>35.0</v>
      </c>
      <c r="P198">
        <v>8.0</v>
      </c>
      <c r="Q198">
        <v>16.0</v>
      </c>
      <c r="R198" s="14">
        <v>8.0</v>
      </c>
      <c r="V198" s="14"/>
      <c r="W198" s="14"/>
      <c r="X198" s="14"/>
      <c r="Z198" s="14">
        <v>35.0</v>
      </c>
      <c r="AA198" s="14">
        <v>8.0</v>
      </c>
    </row>
    <row r="199">
      <c r="J199">
        <v>6.0</v>
      </c>
      <c r="K199">
        <v>5.0</v>
      </c>
      <c r="L199" s="14">
        <v>8.0</v>
      </c>
      <c r="P199">
        <v>2.0</v>
      </c>
      <c r="Q199">
        <v>2.0</v>
      </c>
      <c r="R199" s="14">
        <v>2.0</v>
      </c>
      <c r="V199" s="14"/>
      <c r="W199" s="14"/>
      <c r="X199" s="14"/>
      <c r="Z199" s="14">
        <v>8.0</v>
      </c>
      <c r="AA199" s="14">
        <v>2.0</v>
      </c>
    </row>
    <row r="200">
      <c r="J200">
        <v>4.0</v>
      </c>
      <c r="K200">
        <v>3.0</v>
      </c>
      <c r="L200" s="14">
        <v>6.0</v>
      </c>
      <c r="P200">
        <v>3.0</v>
      </c>
      <c r="Q200">
        <v>6.0</v>
      </c>
      <c r="R200" s="14">
        <v>10.0</v>
      </c>
      <c r="V200" s="14"/>
      <c r="W200" s="14"/>
      <c r="X200" s="14"/>
      <c r="Z200" s="14">
        <v>6.0</v>
      </c>
      <c r="AA200" s="14">
        <v>10.0</v>
      </c>
    </row>
    <row r="201">
      <c r="J201">
        <v>5.0</v>
      </c>
      <c r="K201">
        <v>5.0</v>
      </c>
      <c r="L201" s="14">
        <v>20.0</v>
      </c>
      <c r="P201">
        <v>3.0</v>
      </c>
      <c r="Q201">
        <v>4.0</v>
      </c>
      <c r="R201" s="14">
        <v>10.0</v>
      </c>
      <c r="V201" s="14"/>
      <c r="W201" s="14"/>
      <c r="X201" s="14"/>
      <c r="Z201" s="14">
        <v>20.0</v>
      </c>
      <c r="AA201" s="14">
        <v>10.0</v>
      </c>
    </row>
    <row r="202">
      <c r="J202">
        <v>4.0</v>
      </c>
      <c r="K202">
        <v>6.0</v>
      </c>
      <c r="L202" s="14">
        <v>40.0</v>
      </c>
      <c r="P202">
        <v>6.0</v>
      </c>
      <c r="Q202">
        <v>2.0</v>
      </c>
      <c r="R202" s="14">
        <v>80.0</v>
      </c>
      <c r="V202" s="14"/>
      <c r="W202" s="14"/>
      <c r="X202" s="14"/>
      <c r="Z202" s="14">
        <v>40.0</v>
      </c>
      <c r="AA202" s="14">
        <v>80.0</v>
      </c>
    </row>
    <row r="203">
      <c r="J203">
        <v>3.0</v>
      </c>
      <c r="K203">
        <v>5.0</v>
      </c>
      <c r="L203" s="14">
        <v>5.0</v>
      </c>
      <c r="P203">
        <v>4.0</v>
      </c>
      <c r="Q203">
        <v>4.0</v>
      </c>
      <c r="R203" s="14">
        <v>24.0</v>
      </c>
      <c r="V203" s="14"/>
      <c r="W203" s="14"/>
      <c r="X203" s="14"/>
      <c r="Z203" s="14">
        <v>5.0</v>
      </c>
      <c r="AA203" s="14">
        <v>24.0</v>
      </c>
    </row>
    <row r="204">
      <c r="J204">
        <v>6.0</v>
      </c>
      <c r="K204">
        <v>2.0</v>
      </c>
      <c r="L204" s="14">
        <v>15.0</v>
      </c>
      <c r="P204">
        <v>15.0</v>
      </c>
      <c r="Q204">
        <v>6.0</v>
      </c>
      <c r="R204" s="14">
        <v>12.0</v>
      </c>
      <c r="V204" s="14"/>
      <c r="W204" s="14"/>
      <c r="X204" s="14"/>
      <c r="Z204" s="14">
        <v>15.0</v>
      </c>
      <c r="AA204" s="14">
        <v>12.0</v>
      </c>
    </row>
    <row r="205">
      <c r="J205">
        <v>6.0</v>
      </c>
      <c r="K205">
        <v>14.0</v>
      </c>
      <c r="L205" s="14">
        <v>10.0</v>
      </c>
      <c r="P205">
        <v>6.0</v>
      </c>
      <c r="Q205">
        <v>6.0</v>
      </c>
      <c r="R205" s="14">
        <v>15.0</v>
      </c>
      <c r="V205" s="14"/>
      <c r="W205" s="14"/>
      <c r="X205" s="14"/>
      <c r="Z205" s="14">
        <v>10.0</v>
      </c>
      <c r="AA205" s="14">
        <v>15.0</v>
      </c>
    </row>
    <row r="206">
      <c r="J206">
        <v>6.0</v>
      </c>
      <c r="K206">
        <v>6.0</v>
      </c>
      <c r="L206" s="14">
        <v>15.0</v>
      </c>
      <c r="P206">
        <v>25.0</v>
      </c>
      <c r="Q206">
        <v>10.0</v>
      </c>
      <c r="R206" s="14">
        <v>4.0</v>
      </c>
      <c r="V206" s="14"/>
      <c r="W206" s="14"/>
      <c r="X206" s="14"/>
      <c r="Z206" s="14">
        <v>15.0</v>
      </c>
      <c r="AA206" s="14">
        <v>4.0</v>
      </c>
    </row>
    <row r="207">
      <c r="J207">
        <v>15.0</v>
      </c>
      <c r="K207">
        <v>10.0</v>
      </c>
      <c r="L207" s="14">
        <v>5.0</v>
      </c>
      <c r="P207">
        <v>6.0</v>
      </c>
      <c r="Q207">
        <v>20.0</v>
      </c>
      <c r="R207" s="14">
        <v>15.0</v>
      </c>
      <c r="V207" s="14"/>
      <c r="W207" s="14"/>
      <c r="X207" s="14"/>
      <c r="Z207" s="14">
        <v>5.0</v>
      </c>
      <c r="AA207" s="14">
        <v>15.0</v>
      </c>
    </row>
    <row r="208">
      <c r="J208">
        <v>10.0</v>
      </c>
      <c r="K208">
        <v>10.0</v>
      </c>
      <c r="L208" s="14">
        <v>20.0</v>
      </c>
      <c r="P208">
        <v>1.0</v>
      </c>
      <c r="Q208">
        <v>1.0</v>
      </c>
      <c r="R208" s="14">
        <v>10.0</v>
      </c>
      <c r="V208" s="14"/>
      <c r="W208" s="14"/>
      <c r="X208" s="14"/>
      <c r="Z208" s="14">
        <v>20.0</v>
      </c>
      <c r="AA208" s="14">
        <v>10.0</v>
      </c>
    </row>
    <row r="209">
      <c r="J209">
        <v>6.0</v>
      </c>
      <c r="K209">
        <v>6.0</v>
      </c>
      <c r="L209" s="14">
        <v>20.0</v>
      </c>
      <c r="P209">
        <v>2.0</v>
      </c>
      <c r="Q209">
        <v>3.0</v>
      </c>
      <c r="R209" s="14">
        <v>10.0</v>
      </c>
      <c r="V209" s="14"/>
      <c r="W209" s="14"/>
      <c r="X209" s="14"/>
      <c r="Z209" s="14">
        <v>20.0</v>
      </c>
      <c r="AA209" s="14">
        <v>10.0</v>
      </c>
    </row>
    <row r="210">
      <c r="J210">
        <v>6.0</v>
      </c>
      <c r="K210">
        <v>1.0</v>
      </c>
      <c r="L210" s="14">
        <v>10.0</v>
      </c>
      <c r="P210">
        <v>2.0</v>
      </c>
      <c r="Q210">
        <v>3.0</v>
      </c>
      <c r="R210" s="14">
        <v>4.0</v>
      </c>
      <c r="V210" s="14"/>
      <c r="W210" s="14"/>
      <c r="X210" s="14"/>
      <c r="Z210" s="14">
        <v>10.0</v>
      </c>
      <c r="AA210" s="14">
        <v>4.0</v>
      </c>
    </row>
    <row r="211">
      <c r="J211">
        <v>4.0</v>
      </c>
      <c r="K211">
        <v>6.0</v>
      </c>
      <c r="L211" s="14">
        <v>4.0</v>
      </c>
      <c r="P211">
        <v>3.0</v>
      </c>
      <c r="Q211">
        <v>2.0</v>
      </c>
      <c r="R211" s="14">
        <v>8.0</v>
      </c>
      <c r="V211" s="14"/>
      <c r="W211" s="14"/>
      <c r="X211" s="14"/>
      <c r="Z211" s="14">
        <v>4.0</v>
      </c>
      <c r="AA211" s="14">
        <v>8.0</v>
      </c>
    </row>
    <row r="212">
      <c r="J212">
        <v>6.0</v>
      </c>
      <c r="K212">
        <v>6.0</v>
      </c>
      <c r="L212" s="14">
        <v>10.0</v>
      </c>
      <c r="P212">
        <v>3.0</v>
      </c>
      <c r="Q212">
        <v>3.0</v>
      </c>
      <c r="R212" s="14">
        <v>5.0</v>
      </c>
      <c r="V212" s="14"/>
      <c r="W212" s="14"/>
      <c r="X212" s="14"/>
      <c r="Z212" s="14">
        <v>10.0</v>
      </c>
      <c r="AA212" s="14">
        <v>5.0</v>
      </c>
    </row>
    <row r="213">
      <c r="J213">
        <v>4.0</v>
      </c>
      <c r="K213">
        <v>5.0</v>
      </c>
      <c r="L213" s="14">
        <v>8.0</v>
      </c>
      <c r="P213">
        <v>5.0</v>
      </c>
      <c r="Q213">
        <v>3.0</v>
      </c>
      <c r="R213" s="14">
        <v>150.0</v>
      </c>
      <c r="V213" s="14"/>
      <c r="W213" s="14"/>
      <c r="X213" s="14"/>
      <c r="Z213" s="14">
        <v>8.0</v>
      </c>
      <c r="AA213" s="14">
        <v>150.0</v>
      </c>
    </row>
    <row r="214">
      <c r="J214">
        <v>6.0</v>
      </c>
      <c r="K214">
        <v>13.0</v>
      </c>
      <c r="L214" s="14">
        <v>20.0</v>
      </c>
      <c r="P214">
        <v>4.0</v>
      </c>
      <c r="Q214">
        <v>5.0</v>
      </c>
      <c r="R214" s="14">
        <v>8.0</v>
      </c>
      <c r="V214" s="14"/>
      <c r="W214" s="14"/>
      <c r="X214" s="14"/>
      <c r="Z214" s="14">
        <v>20.0</v>
      </c>
      <c r="AA214" s="14">
        <v>8.0</v>
      </c>
    </row>
    <row r="215">
      <c r="J215">
        <v>15.0</v>
      </c>
      <c r="K215">
        <v>20.0</v>
      </c>
      <c r="L215" s="14">
        <v>20.0</v>
      </c>
      <c r="P215">
        <v>4.0</v>
      </c>
      <c r="Q215">
        <v>3.0</v>
      </c>
      <c r="R215" s="14">
        <v>30.0</v>
      </c>
      <c r="V215" s="14"/>
      <c r="W215" s="14"/>
      <c r="X215" s="14"/>
      <c r="Z215" s="14">
        <v>20.0</v>
      </c>
      <c r="AA215" s="14">
        <v>30.0</v>
      </c>
    </row>
    <row r="216">
      <c r="J216">
        <v>2.0</v>
      </c>
      <c r="K216">
        <v>5.0</v>
      </c>
      <c r="L216" s="14">
        <v>30.0</v>
      </c>
      <c r="P216">
        <v>4.0</v>
      </c>
      <c r="Q216">
        <v>4.0</v>
      </c>
      <c r="R216" s="14">
        <v>6.0</v>
      </c>
      <c r="V216" s="14"/>
      <c r="W216" s="14"/>
      <c r="X216" s="14"/>
      <c r="Z216" s="14">
        <v>30.0</v>
      </c>
      <c r="AA216" s="14">
        <v>6.0</v>
      </c>
    </row>
    <row r="217">
      <c r="J217">
        <v>6.0</v>
      </c>
      <c r="K217">
        <v>2.0</v>
      </c>
      <c r="L217" s="14">
        <v>8.0</v>
      </c>
      <c r="P217">
        <v>6.0</v>
      </c>
      <c r="Q217">
        <v>6.0</v>
      </c>
      <c r="R217" s="14">
        <v>20.0</v>
      </c>
      <c r="V217" s="14"/>
      <c r="W217" s="14"/>
      <c r="X217" s="14"/>
      <c r="Z217" s="14">
        <v>8.0</v>
      </c>
      <c r="AA217" s="14">
        <v>20.0</v>
      </c>
    </row>
    <row r="218">
      <c r="J218">
        <v>6.0</v>
      </c>
      <c r="K218">
        <v>5.0</v>
      </c>
      <c r="L218" s="14">
        <v>260.0</v>
      </c>
      <c r="P218">
        <v>6.0</v>
      </c>
      <c r="Q218">
        <v>4.0</v>
      </c>
      <c r="R218" s="14">
        <v>20.0</v>
      </c>
      <c r="V218" s="14"/>
      <c r="W218" s="14"/>
      <c r="X218" s="14"/>
      <c r="Z218" s="14">
        <v>260.0</v>
      </c>
      <c r="AA218" s="14">
        <v>20.0</v>
      </c>
    </row>
    <row r="219">
      <c r="J219">
        <v>12.0</v>
      </c>
      <c r="K219">
        <v>12.0</v>
      </c>
      <c r="L219" s="14">
        <v>30.0</v>
      </c>
      <c r="P219">
        <v>6.0</v>
      </c>
      <c r="Q219">
        <v>3.0</v>
      </c>
      <c r="R219" s="14">
        <v>5.0</v>
      </c>
      <c r="V219" s="14"/>
      <c r="W219" s="14"/>
      <c r="X219" s="14"/>
      <c r="Z219" s="14">
        <v>30.0</v>
      </c>
      <c r="AA219" s="14">
        <v>5.0</v>
      </c>
    </row>
    <row r="220">
      <c r="J220">
        <v>6.0</v>
      </c>
      <c r="K220">
        <v>5.0</v>
      </c>
      <c r="L220" s="14">
        <v>10.0</v>
      </c>
      <c r="P220">
        <v>2.0</v>
      </c>
      <c r="Q220">
        <v>6.0</v>
      </c>
      <c r="R220" s="14">
        <v>40.0</v>
      </c>
      <c r="V220" s="14"/>
      <c r="W220" s="14"/>
      <c r="X220" s="14"/>
      <c r="Z220" s="14">
        <v>10.0</v>
      </c>
      <c r="AA220" s="14">
        <v>40.0</v>
      </c>
    </row>
    <row r="221">
      <c r="J221">
        <v>5.0</v>
      </c>
      <c r="K221">
        <v>5.0</v>
      </c>
      <c r="L221" s="14">
        <v>4.0</v>
      </c>
      <c r="P221">
        <v>6.0</v>
      </c>
      <c r="Q221">
        <v>6.0</v>
      </c>
      <c r="R221" s="14">
        <v>6.0</v>
      </c>
      <c r="V221" s="14"/>
      <c r="W221" s="14"/>
      <c r="X221" s="14"/>
      <c r="Z221" s="14">
        <v>4.0</v>
      </c>
      <c r="AA221" s="14">
        <v>6.0</v>
      </c>
    </row>
    <row r="222">
      <c r="J222">
        <v>6.0</v>
      </c>
      <c r="K222">
        <v>6.0</v>
      </c>
      <c r="L222" s="14">
        <v>15.0</v>
      </c>
      <c r="P222">
        <v>10.0</v>
      </c>
      <c r="Q222">
        <v>30.0</v>
      </c>
      <c r="R222" s="14">
        <v>20.0</v>
      </c>
      <c r="V222" s="14"/>
      <c r="W222" s="14"/>
      <c r="X222" s="14"/>
      <c r="Z222" s="14">
        <v>15.0</v>
      </c>
      <c r="AA222" s="14">
        <v>20.0</v>
      </c>
    </row>
    <row r="223">
      <c r="J223">
        <v>4.0</v>
      </c>
      <c r="K223">
        <v>4.0</v>
      </c>
      <c r="L223" s="14">
        <v>5.0</v>
      </c>
      <c r="P223">
        <v>3.0</v>
      </c>
      <c r="Q223">
        <v>3.0</v>
      </c>
      <c r="R223" s="14">
        <v>6.0</v>
      </c>
      <c r="V223" s="14"/>
      <c r="W223" s="14"/>
      <c r="X223" s="14"/>
      <c r="Z223" s="14">
        <v>5.0</v>
      </c>
      <c r="AA223" s="14">
        <v>6.0</v>
      </c>
    </row>
    <row r="224">
      <c r="J224">
        <v>10.0</v>
      </c>
      <c r="K224">
        <v>5.0</v>
      </c>
      <c r="L224" s="14">
        <v>20.0</v>
      </c>
      <c r="P224">
        <v>3.0</v>
      </c>
      <c r="Q224">
        <v>4.0</v>
      </c>
      <c r="R224" s="14">
        <v>5.0</v>
      </c>
      <c r="V224" s="14"/>
      <c r="W224" s="14"/>
      <c r="X224" s="14"/>
      <c r="Z224" s="14">
        <v>20.0</v>
      </c>
      <c r="AA224" s="14">
        <v>5.0</v>
      </c>
    </row>
    <row r="225">
      <c r="J225">
        <v>3.0</v>
      </c>
      <c r="K225">
        <v>5.0</v>
      </c>
      <c r="L225" s="14">
        <v>36.0</v>
      </c>
      <c r="P225">
        <v>6.0</v>
      </c>
      <c r="Q225">
        <v>5.0</v>
      </c>
      <c r="R225" s="14">
        <v>5.0</v>
      </c>
      <c r="V225" s="14"/>
      <c r="W225" s="14"/>
      <c r="X225" s="14"/>
      <c r="Z225" s="14">
        <v>36.0</v>
      </c>
      <c r="AA225" s="14">
        <v>5.0</v>
      </c>
    </row>
    <row r="226">
      <c r="J226">
        <v>10.0</v>
      </c>
      <c r="K226">
        <v>5.0</v>
      </c>
      <c r="L226" s="14">
        <v>200.0</v>
      </c>
      <c r="P226">
        <v>4.0</v>
      </c>
      <c r="Q226">
        <v>6.0</v>
      </c>
      <c r="R226" s="14">
        <v>12.0</v>
      </c>
      <c r="V226" s="14"/>
      <c r="W226" s="14"/>
      <c r="X226" s="14"/>
      <c r="Z226" s="14">
        <v>200.0</v>
      </c>
      <c r="AA226" s="14">
        <v>12.0</v>
      </c>
    </row>
    <row r="227">
      <c r="P227">
        <v>2.0</v>
      </c>
      <c r="Q227">
        <v>3.0</v>
      </c>
      <c r="R227" s="14">
        <v>4.0</v>
      </c>
      <c r="V227" s="14"/>
      <c r="W227" s="14"/>
      <c r="X227" s="14"/>
      <c r="AA227" s="14">
        <v>4.0</v>
      </c>
    </row>
    <row r="228">
      <c r="P228">
        <v>6.0</v>
      </c>
      <c r="Q228">
        <v>6.0</v>
      </c>
      <c r="R228" s="14">
        <v>10.0</v>
      </c>
      <c r="V228" s="14"/>
      <c r="W228" s="14"/>
      <c r="X228" s="14"/>
      <c r="AA228" s="14">
        <v>10.0</v>
      </c>
    </row>
    <row r="229">
      <c r="P229">
        <v>20.0</v>
      </c>
      <c r="Q229">
        <v>6.0</v>
      </c>
      <c r="R229" s="14">
        <v>10.0</v>
      </c>
      <c r="V229" s="14"/>
      <c r="W229" s="14"/>
      <c r="X229" s="14"/>
      <c r="AA229" s="14">
        <v>10.0</v>
      </c>
    </row>
    <row r="230">
      <c r="P230">
        <v>8.0</v>
      </c>
      <c r="Q230">
        <v>5.0</v>
      </c>
      <c r="R230" s="14">
        <v>5.0</v>
      </c>
      <c r="V230" s="14"/>
      <c r="W230" s="14"/>
      <c r="X230" s="14"/>
      <c r="AA230" s="14">
        <v>5.0</v>
      </c>
    </row>
    <row r="231">
      <c r="P231">
        <v>20.0</v>
      </c>
      <c r="Q231">
        <v>10.0</v>
      </c>
      <c r="R231" s="14">
        <v>40.0</v>
      </c>
      <c r="V231" s="14"/>
      <c r="W231" s="14"/>
      <c r="X231" s="14"/>
      <c r="AA231" s="14">
        <v>40.0</v>
      </c>
    </row>
    <row r="232">
      <c r="P232">
        <v>10.0</v>
      </c>
      <c r="Q232">
        <v>10.0</v>
      </c>
      <c r="R232" s="14">
        <v>5.0</v>
      </c>
      <c r="V232" s="14"/>
      <c r="W232" s="14"/>
      <c r="X232" s="14"/>
      <c r="AA232" s="14">
        <v>5.0</v>
      </c>
    </row>
    <row r="233">
      <c r="P233">
        <v>15.0</v>
      </c>
      <c r="Q233">
        <v>10.0</v>
      </c>
      <c r="R233" s="14">
        <v>10.0</v>
      </c>
      <c r="V233" s="14"/>
      <c r="W233" s="14"/>
      <c r="X233" s="14"/>
      <c r="AA233" s="14">
        <v>10.0</v>
      </c>
    </row>
    <row r="234">
      <c r="P234">
        <v>6.0</v>
      </c>
      <c r="Q234">
        <v>6.0</v>
      </c>
      <c r="R234" s="14">
        <v>5.0</v>
      </c>
      <c r="V234" s="14"/>
      <c r="W234" s="14"/>
      <c r="X234" s="14"/>
      <c r="AA234" s="14">
        <v>5.0</v>
      </c>
    </row>
    <row r="235">
      <c r="P235">
        <v>6.0</v>
      </c>
      <c r="Q235">
        <v>6.0</v>
      </c>
      <c r="R235" s="14">
        <v>25.0</v>
      </c>
      <c r="V235" s="14"/>
      <c r="W235" s="14"/>
      <c r="X235" s="14"/>
      <c r="AA235" s="14">
        <v>25.0</v>
      </c>
    </row>
    <row r="236">
      <c r="P236">
        <v>6.0</v>
      </c>
      <c r="Q236">
        <v>3.0</v>
      </c>
      <c r="R236" s="14">
        <v>4.0</v>
      </c>
      <c r="V236" s="14"/>
      <c r="W236" s="14"/>
      <c r="X236" s="14"/>
      <c r="AA236" s="14">
        <v>4.0</v>
      </c>
    </row>
    <row r="237">
      <c r="P237">
        <v>3.0</v>
      </c>
      <c r="Q237">
        <v>5.0</v>
      </c>
      <c r="R237" s="14">
        <v>20.0</v>
      </c>
      <c r="V237" s="14"/>
      <c r="W237" s="14"/>
      <c r="X237" s="14"/>
      <c r="AA237" s="14">
        <v>20.0</v>
      </c>
    </row>
    <row r="238">
      <c r="P238">
        <v>6.0</v>
      </c>
      <c r="Q238">
        <v>10.0</v>
      </c>
      <c r="R238" s="14">
        <v>5.0</v>
      </c>
      <c r="V238" s="14"/>
      <c r="W238" s="14"/>
      <c r="X238" s="14"/>
      <c r="AA238" s="14">
        <v>5.0</v>
      </c>
    </row>
    <row r="239">
      <c r="P239">
        <v>4.0</v>
      </c>
      <c r="Q239">
        <v>10.0</v>
      </c>
      <c r="R239" s="14">
        <v>7.0</v>
      </c>
      <c r="V239" s="14"/>
      <c r="W239" s="14"/>
      <c r="X239" s="14"/>
      <c r="AA239" s="14">
        <v>7.0</v>
      </c>
    </row>
    <row r="240">
      <c r="P240">
        <v>6.0</v>
      </c>
      <c r="Q240">
        <v>6.0</v>
      </c>
      <c r="R240" s="14">
        <v>60.0</v>
      </c>
      <c r="V240" s="14"/>
      <c r="W240" s="14"/>
      <c r="X240" s="14"/>
      <c r="AA240" s="14">
        <v>60.0</v>
      </c>
    </row>
    <row r="241">
      <c r="P241">
        <v>4.0</v>
      </c>
      <c r="Q241">
        <v>2.0</v>
      </c>
      <c r="R241" s="14">
        <v>4.0</v>
      </c>
      <c r="V241" s="14"/>
      <c r="W241" s="14"/>
      <c r="X241" s="14"/>
      <c r="AA241" s="14">
        <v>4.0</v>
      </c>
    </row>
    <row r="242">
      <c r="P242">
        <v>6.0</v>
      </c>
      <c r="Q242">
        <v>8.0</v>
      </c>
      <c r="R242" s="14">
        <v>15.0</v>
      </c>
      <c r="V242" s="14"/>
      <c r="W242" s="14"/>
      <c r="X242" s="14"/>
      <c r="AA242" s="14">
        <v>15.0</v>
      </c>
    </row>
    <row r="243">
      <c r="P243">
        <v>6.0</v>
      </c>
      <c r="Q243">
        <v>6.0</v>
      </c>
      <c r="R243" s="14">
        <v>6.0</v>
      </c>
      <c r="V243" s="14"/>
      <c r="W243" s="14"/>
      <c r="X243" s="14"/>
      <c r="AA243" s="14">
        <v>6.0</v>
      </c>
    </row>
    <row r="244">
      <c r="P244">
        <v>10.0</v>
      </c>
      <c r="Q244">
        <v>5.0</v>
      </c>
      <c r="R244" s="14">
        <v>12.0</v>
      </c>
      <c r="V244" s="14"/>
      <c r="W244" s="14"/>
      <c r="X244" s="14"/>
      <c r="AA244" s="14">
        <v>12.0</v>
      </c>
    </row>
    <row r="245">
      <c r="P245">
        <v>3.0</v>
      </c>
      <c r="Q245">
        <v>1.0</v>
      </c>
      <c r="R245" s="14">
        <v>5.0</v>
      </c>
      <c r="V245" s="14"/>
      <c r="W245" s="14"/>
      <c r="X245" s="14"/>
      <c r="AA245" s="14">
        <v>5.0</v>
      </c>
    </row>
    <row r="246">
      <c r="P246">
        <v>5.0</v>
      </c>
      <c r="Q246">
        <v>3.0</v>
      </c>
      <c r="R246" s="14">
        <v>80.0</v>
      </c>
      <c r="V246" s="14"/>
      <c r="W246" s="14"/>
      <c r="X246" s="14"/>
      <c r="AA246" s="14">
        <v>80.0</v>
      </c>
    </row>
    <row r="247">
      <c r="P247">
        <v>4.0</v>
      </c>
      <c r="Q247">
        <v>5.0</v>
      </c>
      <c r="R247" s="14">
        <v>5.0</v>
      </c>
      <c r="V247" s="14"/>
      <c r="W247" s="14"/>
      <c r="X247" s="14"/>
      <c r="AA247" s="14">
        <v>5.0</v>
      </c>
    </row>
    <row r="248">
      <c r="P248">
        <v>6.0</v>
      </c>
      <c r="Q248">
        <v>6.0</v>
      </c>
      <c r="R248" s="14">
        <v>15.0</v>
      </c>
      <c r="V248" s="14"/>
      <c r="W248" s="14"/>
      <c r="X248" s="14"/>
      <c r="AA248" s="14">
        <v>15.0</v>
      </c>
    </row>
    <row r="249">
      <c r="P249">
        <v>15.0</v>
      </c>
      <c r="Q249">
        <v>10.0</v>
      </c>
      <c r="R249" s="14">
        <v>5.0</v>
      </c>
      <c r="V249" s="14"/>
      <c r="W249" s="14"/>
      <c r="X249" s="14"/>
      <c r="AA249" s="14">
        <v>5.0</v>
      </c>
    </row>
    <row r="250">
      <c r="P250">
        <v>3.0</v>
      </c>
      <c r="Q250">
        <v>5.0</v>
      </c>
      <c r="R250" s="14">
        <v>5.0</v>
      </c>
      <c r="V250" s="14"/>
      <c r="W250" s="14"/>
      <c r="X250" s="14"/>
      <c r="AA250" s="14">
        <v>5.0</v>
      </c>
    </row>
    <row r="251">
      <c r="P251">
        <v>12.0</v>
      </c>
      <c r="Q251">
        <v>8.0</v>
      </c>
      <c r="R251" s="14">
        <v>15.0</v>
      </c>
      <c r="V251" s="14"/>
      <c r="W251" s="14"/>
      <c r="X251" s="14"/>
      <c r="AA251" s="14">
        <v>15.0</v>
      </c>
    </row>
    <row r="252">
      <c r="P252">
        <v>6.0</v>
      </c>
      <c r="Q252">
        <v>3.0</v>
      </c>
      <c r="R252" s="14">
        <v>8.0</v>
      </c>
      <c r="V252" s="14"/>
      <c r="W252" s="14"/>
      <c r="X252" s="14"/>
      <c r="AA252" s="14">
        <v>8.0</v>
      </c>
    </row>
    <row r="253">
      <c r="P253">
        <v>4.0</v>
      </c>
      <c r="Q253">
        <v>5.0</v>
      </c>
      <c r="R253" s="14">
        <v>8.0</v>
      </c>
      <c r="V253" s="14"/>
      <c r="W253" s="14"/>
      <c r="X253" s="14"/>
      <c r="AA253" s="14">
        <v>8.0</v>
      </c>
    </row>
    <row r="254">
      <c r="P254">
        <v>5.0</v>
      </c>
      <c r="Q254">
        <v>3.0</v>
      </c>
      <c r="R254" s="14">
        <v>8.0</v>
      </c>
      <c r="V254" s="14"/>
      <c r="W254" s="14"/>
      <c r="X254" s="14"/>
      <c r="AA254" s="14">
        <v>8.0</v>
      </c>
    </row>
    <row r="255">
      <c r="P255">
        <v>6.0</v>
      </c>
      <c r="Q255">
        <v>3.0</v>
      </c>
      <c r="R255" s="14">
        <v>3.0</v>
      </c>
      <c r="V255" s="14"/>
      <c r="W255" s="14"/>
      <c r="X255" s="14"/>
      <c r="AA255" s="14">
        <v>3.0</v>
      </c>
    </row>
    <row r="256">
      <c r="P256">
        <v>5.0</v>
      </c>
      <c r="Q256">
        <v>12.0</v>
      </c>
      <c r="R256" s="14">
        <v>4.0</v>
      </c>
      <c r="V256" s="14"/>
      <c r="W256" s="14"/>
      <c r="X256" s="14"/>
      <c r="AA256" s="14">
        <v>4.0</v>
      </c>
    </row>
    <row r="257">
      <c r="P257">
        <v>6.0</v>
      </c>
      <c r="Q257">
        <v>6.0</v>
      </c>
      <c r="R257" s="14">
        <v>30.0</v>
      </c>
      <c r="V257" s="14"/>
      <c r="W257" s="14"/>
      <c r="X257" s="14"/>
      <c r="AA257" s="14">
        <v>30.0</v>
      </c>
    </row>
    <row r="258">
      <c r="P258">
        <v>6.0</v>
      </c>
      <c r="Q258">
        <v>6.0</v>
      </c>
      <c r="R258" s="14">
        <v>15.0</v>
      </c>
      <c r="V258" s="14"/>
      <c r="W258" s="14"/>
      <c r="X258" s="14"/>
      <c r="AA258" s="14">
        <v>15.0</v>
      </c>
    </row>
    <row r="259">
      <c r="P259">
        <v>6.0</v>
      </c>
      <c r="Q259">
        <v>3.0</v>
      </c>
      <c r="R259" s="14">
        <v>10.0</v>
      </c>
      <c r="V259" s="14"/>
      <c r="W259" s="14"/>
      <c r="X259" s="14"/>
      <c r="AA259" s="14">
        <v>10.0</v>
      </c>
    </row>
    <row r="260">
      <c r="P260">
        <v>15.0</v>
      </c>
      <c r="Q260">
        <v>10.0</v>
      </c>
      <c r="R260" s="14">
        <v>40.0</v>
      </c>
      <c r="V260" s="14"/>
      <c r="W260" s="14"/>
      <c r="X260" s="14"/>
      <c r="AA260" s="14">
        <v>40.0</v>
      </c>
    </row>
    <row r="261">
      <c r="P261">
        <v>5.0</v>
      </c>
      <c r="Q261">
        <v>12.0</v>
      </c>
      <c r="R261" s="14">
        <v>12.0</v>
      </c>
      <c r="V261" s="14"/>
      <c r="W261" s="14"/>
      <c r="X261" s="14"/>
      <c r="AA261" s="14">
        <v>12.0</v>
      </c>
    </row>
    <row r="262">
      <c r="P262">
        <v>4.0</v>
      </c>
      <c r="Q262">
        <v>3.0</v>
      </c>
      <c r="R262" s="14">
        <v>4.0</v>
      </c>
      <c r="V262" s="14"/>
      <c r="W262" s="14"/>
      <c r="X262" s="14"/>
      <c r="AA262" s="14">
        <v>4.0</v>
      </c>
    </row>
    <row r="263">
      <c r="P263">
        <v>3.0</v>
      </c>
      <c r="Q263">
        <v>6.0</v>
      </c>
      <c r="R263" s="14">
        <v>10.0</v>
      </c>
      <c r="V263" s="14"/>
      <c r="W263" s="14"/>
      <c r="X263" s="14"/>
      <c r="AA263" s="14">
        <v>10.0</v>
      </c>
    </row>
    <row r="264">
      <c r="P264">
        <v>6.0</v>
      </c>
      <c r="Q264">
        <v>6.0</v>
      </c>
      <c r="R264" s="14">
        <v>20.0</v>
      </c>
      <c r="V264" s="14"/>
      <c r="W264" s="14"/>
      <c r="X264" s="14"/>
      <c r="AA264" s="14">
        <v>20.0</v>
      </c>
    </row>
    <row r="265">
      <c r="P265">
        <v>5.0</v>
      </c>
      <c r="Q265">
        <v>6.0</v>
      </c>
      <c r="R265" s="14">
        <v>30.0</v>
      </c>
      <c r="V265" s="14"/>
      <c r="W265" s="14"/>
      <c r="X265" s="14"/>
      <c r="AA265" s="14">
        <v>30.0</v>
      </c>
    </row>
    <row r="266">
      <c r="P266">
        <v>6.0</v>
      </c>
      <c r="Q266">
        <v>6.0</v>
      </c>
      <c r="R266" s="14">
        <v>4.0</v>
      </c>
      <c r="V266" s="14"/>
      <c r="W266" s="14"/>
      <c r="X266" s="14"/>
      <c r="AA266" s="14">
        <v>4.0</v>
      </c>
    </row>
    <row r="267">
      <c r="P267">
        <v>10.0</v>
      </c>
      <c r="Q267">
        <v>5.0</v>
      </c>
      <c r="R267" s="14">
        <v>10.0</v>
      </c>
      <c r="V267" s="14"/>
      <c r="W267" s="14"/>
      <c r="X267" s="14"/>
      <c r="AA267" s="14">
        <v>10.0</v>
      </c>
    </row>
    <row r="268">
      <c r="P268">
        <v>6.0</v>
      </c>
      <c r="Q268">
        <v>4.0</v>
      </c>
      <c r="R268" s="14">
        <v>100.0</v>
      </c>
      <c r="V268" s="14"/>
      <c r="W268" s="14"/>
      <c r="X268" s="14"/>
      <c r="AA268" s="14">
        <v>100.0</v>
      </c>
    </row>
    <row r="269">
      <c r="P269">
        <v>6.0</v>
      </c>
      <c r="Q269">
        <v>6.0</v>
      </c>
      <c r="R269" s="14">
        <v>4.0</v>
      </c>
      <c r="V269" s="14"/>
      <c r="W269" s="14"/>
      <c r="X269" s="14"/>
      <c r="AA269" s="14">
        <v>4.0</v>
      </c>
    </row>
    <row r="270">
      <c r="P270">
        <v>2.0</v>
      </c>
      <c r="Q270">
        <v>2.0</v>
      </c>
      <c r="R270" s="14">
        <v>8.0</v>
      </c>
      <c r="V270" s="14"/>
      <c r="W270" s="14"/>
      <c r="X270" s="14"/>
      <c r="AA270" s="14">
        <v>8.0</v>
      </c>
    </row>
    <row r="271">
      <c r="P271">
        <v>6.0</v>
      </c>
      <c r="Q271">
        <v>2.0</v>
      </c>
      <c r="R271" s="14">
        <v>8.0</v>
      </c>
      <c r="V271" s="14"/>
      <c r="W271" s="14"/>
      <c r="X271" s="14"/>
      <c r="AA271" s="14">
        <v>8.0</v>
      </c>
    </row>
    <row r="272">
      <c r="P272">
        <v>6.0</v>
      </c>
      <c r="Q272">
        <v>6.0</v>
      </c>
      <c r="R272" s="14">
        <v>4.0</v>
      </c>
      <c r="V272" s="14"/>
      <c r="W272" s="14"/>
      <c r="X272" s="14"/>
      <c r="AA272" s="14">
        <v>4.0</v>
      </c>
    </row>
    <row r="273">
      <c r="P273">
        <v>5.0</v>
      </c>
      <c r="Q273">
        <v>8.0</v>
      </c>
      <c r="R273" s="14">
        <v>10.0</v>
      </c>
      <c r="V273" s="14"/>
      <c r="W273" s="14"/>
      <c r="X273" s="14"/>
      <c r="AA273" s="14">
        <v>10.0</v>
      </c>
    </row>
    <row r="274">
      <c r="P274">
        <v>10.0</v>
      </c>
      <c r="Q274">
        <v>6.0</v>
      </c>
      <c r="R274" s="14">
        <v>72.0</v>
      </c>
      <c r="V274" s="14"/>
      <c r="W274" s="14"/>
      <c r="X274" s="14"/>
      <c r="AA274" s="14">
        <v>72.0</v>
      </c>
    </row>
    <row r="275">
      <c r="P275">
        <v>6.0</v>
      </c>
      <c r="Q275">
        <v>6.0</v>
      </c>
      <c r="R275" s="14">
        <v>10.0</v>
      </c>
      <c r="V275" s="14"/>
      <c r="W275" s="14"/>
      <c r="X275" s="14"/>
      <c r="AA275" s="14">
        <v>10.0</v>
      </c>
    </row>
    <row r="276">
      <c r="P276">
        <v>4.0</v>
      </c>
      <c r="Q276">
        <v>4.0</v>
      </c>
      <c r="R276" s="14">
        <v>5.0</v>
      </c>
      <c r="V276" s="14"/>
      <c r="W276" s="14"/>
      <c r="X276" s="14"/>
      <c r="AA276" s="14">
        <v>5.0</v>
      </c>
    </row>
    <row r="277">
      <c r="P277">
        <v>4.0</v>
      </c>
      <c r="Q277">
        <v>2.0</v>
      </c>
      <c r="R277" s="14">
        <v>2.0</v>
      </c>
      <c r="V277" s="14"/>
      <c r="W277" s="14"/>
      <c r="X277" s="14"/>
      <c r="AA277" s="14">
        <v>2.0</v>
      </c>
    </row>
    <row r="278">
      <c r="P278">
        <v>4.0</v>
      </c>
      <c r="Q278">
        <v>4.0</v>
      </c>
      <c r="R278" s="14">
        <v>6.0</v>
      </c>
      <c r="V278" s="14"/>
      <c r="W278" s="14"/>
      <c r="X278" s="14"/>
      <c r="AA278" s="14">
        <v>6.0</v>
      </c>
    </row>
    <row r="279">
      <c r="P279">
        <v>4.0</v>
      </c>
      <c r="Q279">
        <v>6.0</v>
      </c>
      <c r="R279" s="14">
        <v>12.0</v>
      </c>
      <c r="V279" s="14"/>
      <c r="W279" s="14"/>
      <c r="X279" s="14"/>
      <c r="AA279" s="14">
        <v>12.0</v>
      </c>
    </row>
    <row r="280">
      <c r="P280">
        <v>6.0</v>
      </c>
      <c r="Q280">
        <v>6.0</v>
      </c>
      <c r="R280" s="14">
        <v>10.0</v>
      </c>
      <c r="V280" s="14"/>
      <c r="W280" s="14"/>
      <c r="X280" s="14"/>
      <c r="AA280" s="14">
        <v>10.0</v>
      </c>
    </row>
    <row r="281">
      <c r="P281">
        <v>5.0</v>
      </c>
      <c r="Q281">
        <v>5.0</v>
      </c>
      <c r="R281" s="14">
        <v>100.0</v>
      </c>
      <c r="V281" s="14"/>
      <c r="W281" s="14"/>
      <c r="X281" s="14"/>
      <c r="AA281" s="14">
        <v>100.0</v>
      </c>
    </row>
    <row r="282">
      <c r="P282">
        <v>3.0</v>
      </c>
      <c r="Q282">
        <v>3.0</v>
      </c>
      <c r="R282" s="14">
        <v>2.0</v>
      </c>
      <c r="V282" s="14"/>
      <c r="W282" s="14"/>
      <c r="X282" s="14"/>
      <c r="AA282" s="14">
        <v>2.0</v>
      </c>
    </row>
    <row r="283">
      <c r="P283">
        <v>4.0</v>
      </c>
      <c r="Q283">
        <v>3.0</v>
      </c>
      <c r="R283" s="14">
        <v>12.0</v>
      </c>
      <c r="V283" s="14"/>
      <c r="W283" s="14"/>
      <c r="X283" s="14"/>
      <c r="AA283" s="14">
        <v>12.0</v>
      </c>
    </row>
    <row r="284">
      <c r="P284">
        <v>4.0</v>
      </c>
      <c r="Q284">
        <v>2.0</v>
      </c>
      <c r="R284" s="14">
        <v>20.0</v>
      </c>
      <c r="V284" s="14"/>
      <c r="W284" s="14"/>
      <c r="X284" s="14"/>
      <c r="AA284" s="14">
        <v>20.0</v>
      </c>
    </row>
    <row r="285">
      <c r="P285">
        <v>6.0</v>
      </c>
      <c r="Q285">
        <v>1.0</v>
      </c>
      <c r="R285" s="14">
        <v>8.0</v>
      </c>
      <c r="V285" s="14"/>
      <c r="W285" s="14"/>
      <c r="X285" s="14"/>
      <c r="AA285" s="14">
        <v>8.0</v>
      </c>
    </row>
    <row r="286">
      <c r="P286">
        <v>3.0</v>
      </c>
      <c r="Q286">
        <v>1.0</v>
      </c>
      <c r="R286" s="14">
        <v>100.0</v>
      </c>
      <c r="V286" s="14"/>
      <c r="W286" s="14"/>
      <c r="X286" s="14"/>
      <c r="AA286" s="14">
        <v>100.0</v>
      </c>
    </row>
    <row r="287">
      <c r="P287">
        <v>2.0</v>
      </c>
      <c r="Q287">
        <v>4.0</v>
      </c>
      <c r="R287" s="14">
        <v>6.0</v>
      </c>
      <c r="V287" s="14"/>
      <c r="W287" s="14"/>
      <c r="X287" s="14"/>
      <c r="AA287" s="14">
        <v>6.0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0.14"/>
  </cols>
  <sheetData>
    <row r="1">
      <c r="A1" t="s">
        <v>141</v>
      </c>
      <c r="B1" t="s">
        <v>3532</v>
      </c>
      <c r="C1" t="s">
        <v>3533</v>
      </c>
      <c r="D1" t="s">
        <v>3534</v>
      </c>
      <c r="E1" t="s">
        <v>3535</v>
      </c>
      <c r="F1" t="s">
        <v>3536</v>
      </c>
    </row>
    <row r="2">
      <c r="A2" t="s">
        <v>87</v>
      </c>
      <c r="B2">
        <v>10.027777777777779</v>
      </c>
      <c r="C2">
        <v>5.0</v>
      </c>
      <c r="D2">
        <v>0.0</v>
      </c>
      <c r="E2">
        <v>120.0</v>
      </c>
      <c r="F2">
        <v>15.175795990675985</v>
      </c>
    </row>
    <row r="3">
      <c r="A3" t="s">
        <v>106</v>
      </c>
      <c r="B3">
        <v>9.25</v>
      </c>
      <c r="C3">
        <v>5.0</v>
      </c>
      <c r="D3">
        <v>0.0</v>
      </c>
      <c r="E3">
        <v>60.0</v>
      </c>
      <c r="F3">
        <v>11.152099272415851</v>
      </c>
    </row>
    <row r="4">
      <c r="A4" t="s">
        <v>70</v>
      </c>
      <c r="B4">
        <v>11.865671641791044</v>
      </c>
      <c r="C4">
        <v>6.0</v>
      </c>
      <c r="D4">
        <v>0.0</v>
      </c>
      <c r="E4">
        <v>120.0</v>
      </c>
      <c r="F4">
        <v>16.462436230353315</v>
      </c>
    </row>
    <row r="5">
      <c r="A5" t="s">
        <v>405</v>
      </c>
      <c r="B5">
        <v>11.220588235294118</v>
      </c>
      <c r="C5">
        <v>10.0</v>
      </c>
      <c r="D5">
        <v>0.0</v>
      </c>
      <c r="E5">
        <v>75.0</v>
      </c>
      <c r="F5">
        <v>12.232845838194725</v>
      </c>
    </row>
    <row r="6">
      <c r="A6" t="s">
        <v>120</v>
      </c>
      <c r="B6">
        <v>27.263157894736842</v>
      </c>
      <c r="C6">
        <v>10.0</v>
      </c>
      <c r="D6">
        <v>0.0</v>
      </c>
      <c r="E6">
        <v>600.0</v>
      </c>
      <c r="F6">
        <v>86.7647608789339</v>
      </c>
    </row>
    <row r="7">
      <c r="A7" t="s">
        <v>128</v>
      </c>
      <c r="B7">
        <v>15.838709677419354</v>
      </c>
      <c r="C7">
        <v>10.0</v>
      </c>
      <c r="D7">
        <v>1.0</v>
      </c>
      <c r="E7">
        <v>104.0</v>
      </c>
      <c r="F7">
        <v>19.730599739414995</v>
      </c>
    </row>
    <row r="8">
      <c r="A8" t="s">
        <v>167</v>
      </c>
      <c r="B8">
        <v>11.529411764705882</v>
      </c>
      <c r="C8">
        <v>7.0</v>
      </c>
      <c r="D8">
        <v>0.0</v>
      </c>
      <c r="E8">
        <v>60.0</v>
      </c>
      <c r="F8">
        <v>12.130989228170113</v>
      </c>
    </row>
    <row r="9">
      <c r="A9" t="s">
        <v>327</v>
      </c>
      <c r="B9">
        <v>12.971014492753623</v>
      </c>
      <c r="C9">
        <v>10.0</v>
      </c>
      <c r="D9">
        <v>0.0</v>
      </c>
      <c r="E9">
        <v>100.0</v>
      </c>
      <c r="F9">
        <v>17.751889888768982</v>
      </c>
    </row>
    <row r="10">
      <c r="A10" t="s">
        <v>437</v>
      </c>
      <c r="B10">
        <v>11.852459016393443</v>
      </c>
      <c r="C10">
        <v>6.0</v>
      </c>
      <c r="D10">
        <v>0.0</v>
      </c>
      <c r="E10">
        <v>56.0</v>
      </c>
      <c r="F10">
        <v>12.594346982692333</v>
      </c>
    </row>
    <row r="11">
      <c r="A11" t="s">
        <v>192</v>
      </c>
      <c r="B11">
        <v>10.517241379310345</v>
      </c>
      <c r="C11">
        <v>6.5</v>
      </c>
      <c r="D11">
        <v>0.0</v>
      </c>
      <c r="E11">
        <v>30.0</v>
      </c>
      <c r="F11">
        <v>8.965915110535134</v>
      </c>
    </row>
    <row r="12">
      <c r="A12" t="s">
        <v>134</v>
      </c>
      <c r="B12">
        <v>14.413793103448276</v>
      </c>
      <c r="C12">
        <v>8.0</v>
      </c>
      <c r="D12">
        <v>0.0</v>
      </c>
      <c r="E12">
        <v>100.0</v>
      </c>
      <c r="F12">
        <v>17.88568535966067</v>
      </c>
    </row>
    <row r="13">
      <c r="A13" t="s">
        <v>291</v>
      </c>
      <c r="B13">
        <v>15.746268656716419</v>
      </c>
      <c r="C13">
        <v>10.0</v>
      </c>
      <c r="D13">
        <v>0.0</v>
      </c>
      <c r="E13">
        <v>200.0</v>
      </c>
      <c r="F13">
        <v>25.141001347671985</v>
      </c>
    </row>
    <row r="14">
      <c r="A14" t="s">
        <v>3537</v>
      </c>
      <c r="B14">
        <v>13.48335552596538</v>
      </c>
      <c r="C14">
        <v>8.0</v>
      </c>
      <c r="D14">
        <v>0.0</v>
      </c>
      <c r="E14">
        <v>600.0</v>
      </c>
      <c r="F14">
        <v>28.855246009966805</v>
      </c>
    </row>
    <row r="18">
      <c r="A18" s="66" t="s">
        <v>143</v>
      </c>
      <c r="B18" s="67" t="s">
        <v>3505</v>
      </c>
      <c r="C18" s="66" t="s">
        <v>3504</v>
      </c>
      <c r="D18" t="s">
        <v>3534</v>
      </c>
      <c r="E18" t="s">
        <v>3535</v>
      </c>
      <c r="F18" t="s">
        <v>3536</v>
      </c>
    </row>
    <row r="19">
      <c r="A19" t="s">
        <v>87</v>
      </c>
      <c r="B19" s="68">
        <v>10.027777777777779</v>
      </c>
      <c r="C19">
        <v>5.0</v>
      </c>
      <c r="D19">
        <v>0.0</v>
      </c>
      <c r="E19">
        <v>120.0</v>
      </c>
      <c r="F19">
        <v>15.175795990675985</v>
      </c>
    </row>
    <row r="20">
      <c r="A20" t="s">
        <v>106</v>
      </c>
      <c r="B20" s="68">
        <v>9.25</v>
      </c>
      <c r="C20">
        <v>5.0</v>
      </c>
      <c r="D20">
        <v>0.0</v>
      </c>
      <c r="E20">
        <v>60.0</v>
      </c>
      <c r="F20">
        <v>11.152099272415851</v>
      </c>
    </row>
    <row r="21">
      <c r="A21" t="s">
        <v>70</v>
      </c>
      <c r="B21" s="68">
        <v>11.865671641791044</v>
      </c>
      <c r="C21">
        <v>6.0</v>
      </c>
      <c r="D21">
        <v>0.0</v>
      </c>
      <c r="E21">
        <v>120.0</v>
      </c>
      <c r="F21">
        <v>16.462436230353315</v>
      </c>
    </row>
    <row r="22">
      <c r="A22" t="s">
        <v>405</v>
      </c>
      <c r="B22" s="68">
        <v>11.220588235294118</v>
      </c>
      <c r="C22">
        <v>10.0</v>
      </c>
      <c r="D22">
        <v>0.0</v>
      </c>
      <c r="E22">
        <v>75.0</v>
      </c>
      <c r="F22">
        <v>12.232845838194725</v>
      </c>
    </row>
    <row r="23">
      <c r="A23" t="s">
        <v>120</v>
      </c>
      <c r="B23" s="68">
        <v>27.263157894736842</v>
      </c>
      <c r="C23">
        <v>10.0</v>
      </c>
      <c r="D23">
        <v>0.0</v>
      </c>
      <c r="E23">
        <v>600.0</v>
      </c>
      <c r="F23">
        <v>86.7647608789339</v>
      </c>
    </row>
    <row r="24">
      <c r="A24" t="s">
        <v>128</v>
      </c>
      <c r="B24" s="68">
        <v>15.838709677419354</v>
      </c>
      <c r="C24">
        <v>10.0</v>
      </c>
      <c r="D24">
        <v>1.0</v>
      </c>
      <c r="E24">
        <v>104.0</v>
      </c>
      <c r="F24">
        <v>19.730599739414995</v>
      </c>
    </row>
    <row r="25">
      <c r="A25" t="s">
        <v>167</v>
      </c>
      <c r="B25" s="68">
        <v>11.529411764705882</v>
      </c>
      <c r="C25">
        <v>7.0</v>
      </c>
      <c r="D25">
        <v>0.0</v>
      </c>
      <c r="E25">
        <v>60.0</v>
      </c>
      <c r="F25">
        <v>12.130989228170113</v>
      </c>
    </row>
    <row r="26">
      <c r="A26" t="s">
        <v>327</v>
      </c>
      <c r="B26" s="68">
        <v>12.971014492753623</v>
      </c>
      <c r="C26">
        <v>10.0</v>
      </c>
      <c r="D26">
        <v>0.0</v>
      </c>
      <c r="E26">
        <v>100.0</v>
      </c>
      <c r="F26">
        <v>17.751889888768982</v>
      </c>
    </row>
    <row r="27">
      <c r="A27" t="s">
        <v>437</v>
      </c>
      <c r="B27" s="68">
        <v>11.852459016393443</v>
      </c>
      <c r="C27">
        <v>6.0</v>
      </c>
      <c r="D27">
        <v>0.0</v>
      </c>
      <c r="E27">
        <v>56.0</v>
      </c>
      <c r="F27">
        <v>12.594346982692333</v>
      </c>
    </row>
    <row r="28">
      <c r="A28" t="s">
        <v>192</v>
      </c>
      <c r="B28" s="68">
        <v>10.517241379310345</v>
      </c>
      <c r="C28">
        <v>6.5</v>
      </c>
      <c r="D28">
        <v>0.0</v>
      </c>
      <c r="E28">
        <v>30.0</v>
      </c>
      <c r="F28">
        <v>8.965915110535134</v>
      </c>
    </row>
    <row r="29">
      <c r="A29" t="s">
        <v>134</v>
      </c>
      <c r="B29" s="68">
        <v>14.413793103448276</v>
      </c>
      <c r="C29">
        <v>8.0</v>
      </c>
      <c r="D29">
        <v>0.0</v>
      </c>
      <c r="E29">
        <v>100.0</v>
      </c>
      <c r="F29">
        <v>17.88568535966067</v>
      </c>
    </row>
    <row r="30">
      <c r="A30" t="s">
        <v>291</v>
      </c>
      <c r="B30" s="68">
        <v>15.746268656716419</v>
      </c>
      <c r="C30">
        <v>10.0</v>
      </c>
      <c r="D30">
        <v>0.0</v>
      </c>
      <c r="E30">
        <v>200.0</v>
      </c>
      <c r="F30">
        <v>25.141001347671985</v>
      </c>
    </row>
    <row r="31">
      <c r="A31" s="2" t="s">
        <v>3551</v>
      </c>
      <c r="B31" s="68">
        <v>13.48335552596538</v>
      </c>
      <c r="C31">
        <v>8.0</v>
      </c>
      <c r="D31">
        <v>0.0</v>
      </c>
      <c r="E31">
        <v>600.0</v>
      </c>
      <c r="F31">
        <v>28.855246009966805</v>
      </c>
    </row>
    <row r="32">
      <c r="B32" s="68">
        <f>MIN(B19:B30)</f>
        <v>9.25</v>
      </c>
    </row>
    <row r="33">
      <c r="B33" s="68">
        <f>max(B19:B30)</f>
        <v>27.26315789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FC5E8"/>
    <outlinePr summaryBelow="0" summaryRight="0"/>
  </sheetPr>
  <sheetViews>
    <sheetView workbookViewId="0"/>
  </sheetViews>
  <sheetFormatPr customHeight="1" defaultColWidth="14.43" defaultRowHeight="15.75"/>
  <cols>
    <col customWidth="1" min="1" max="1" width="21.14"/>
    <col customWidth="1" min="2" max="8" width="20.57"/>
  </cols>
  <sheetData>
    <row r="1">
      <c r="A1" s="69" t="s">
        <v>3561</v>
      </c>
      <c r="B1" s="70" t="s">
        <v>3545</v>
      </c>
      <c r="C1" s="71" t="s">
        <v>3546</v>
      </c>
      <c r="D1" s="72" t="s">
        <v>3547</v>
      </c>
      <c r="E1" s="72" t="s">
        <v>3562</v>
      </c>
      <c r="F1" s="72" t="s">
        <v>3549</v>
      </c>
      <c r="G1" s="72" t="s">
        <v>3550</v>
      </c>
      <c r="H1" s="73" t="s">
        <v>3563</v>
      </c>
      <c r="J1" s="2" t="s">
        <v>3564</v>
      </c>
    </row>
    <row r="2">
      <c r="A2" s="74" t="s">
        <v>1229</v>
      </c>
      <c r="B2" s="75">
        <v>7.0</v>
      </c>
      <c r="C2" s="75">
        <v>5.0</v>
      </c>
      <c r="D2" s="75"/>
      <c r="E2" s="75">
        <v>4.0</v>
      </c>
      <c r="F2" s="75">
        <v>6.0</v>
      </c>
      <c r="G2" s="75"/>
      <c r="H2" s="75">
        <v>12.0</v>
      </c>
      <c r="J2" s="2" t="s">
        <v>3565</v>
      </c>
    </row>
    <row r="3">
      <c r="A3" s="74" t="s">
        <v>78</v>
      </c>
      <c r="B3" s="75">
        <v>159.0</v>
      </c>
      <c r="C3" s="75">
        <v>104.0</v>
      </c>
      <c r="D3" s="75">
        <v>28.0</v>
      </c>
      <c r="E3" s="75">
        <v>70.0</v>
      </c>
      <c r="F3" s="75">
        <v>149.0</v>
      </c>
      <c r="G3" s="75">
        <v>2.0</v>
      </c>
      <c r="H3" s="75">
        <v>283.0</v>
      </c>
      <c r="J3" s="2" t="s">
        <v>3566</v>
      </c>
    </row>
    <row r="4">
      <c r="A4" s="74" t="s">
        <v>236</v>
      </c>
      <c r="B4" s="75">
        <v>11.0</v>
      </c>
      <c r="C4" s="75">
        <v>8.0</v>
      </c>
      <c r="D4" s="75">
        <v>6.0</v>
      </c>
      <c r="E4" s="75">
        <v>6.0</v>
      </c>
      <c r="F4" s="75">
        <v>17.0</v>
      </c>
      <c r="G4" s="75"/>
      <c r="H4" s="75">
        <v>24.0</v>
      </c>
    </row>
    <row r="5">
      <c r="A5" s="74" t="s">
        <v>114</v>
      </c>
      <c r="B5" s="75">
        <v>175.0</v>
      </c>
      <c r="C5" s="75">
        <v>143.0</v>
      </c>
      <c r="D5" s="75">
        <v>26.0</v>
      </c>
      <c r="E5" s="75">
        <v>35.0</v>
      </c>
      <c r="F5" s="75">
        <v>175.0</v>
      </c>
      <c r="G5" s="75">
        <v>4.0</v>
      </c>
      <c r="H5" s="75">
        <v>316.0</v>
      </c>
    </row>
    <row r="6">
      <c r="A6" s="74" t="s">
        <v>464</v>
      </c>
      <c r="B6" s="75">
        <v>32.0</v>
      </c>
      <c r="C6" s="75">
        <v>15.0</v>
      </c>
      <c r="D6" s="75">
        <v>6.0</v>
      </c>
      <c r="E6" s="75">
        <v>6.0</v>
      </c>
      <c r="F6" s="75">
        <v>26.0</v>
      </c>
      <c r="G6" s="75">
        <v>1.0</v>
      </c>
      <c r="H6" s="75">
        <v>45.0</v>
      </c>
    </row>
    <row r="7">
      <c r="A7" t="s">
        <v>96</v>
      </c>
      <c r="B7" s="75">
        <v>31.0</v>
      </c>
      <c r="C7" s="75">
        <v>37.0</v>
      </c>
      <c r="D7" s="75">
        <v>22.0</v>
      </c>
      <c r="E7" s="75">
        <v>3.0</v>
      </c>
      <c r="F7" s="75">
        <v>38.0</v>
      </c>
      <c r="G7" s="75"/>
      <c r="H7" s="75">
        <v>73.0</v>
      </c>
    </row>
    <row r="8">
      <c r="A8" s="76" t="s">
        <v>3537</v>
      </c>
      <c r="B8" s="76">
        <v>415.0</v>
      </c>
      <c r="C8" s="76">
        <v>312.0</v>
      </c>
      <c r="D8" s="76">
        <v>88.0</v>
      </c>
      <c r="E8" s="76">
        <v>124.0</v>
      </c>
      <c r="F8" s="76">
        <v>411.0</v>
      </c>
      <c r="G8" s="76">
        <v>7.0</v>
      </c>
      <c r="H8" s="76">
        <v>753.0</v>
      </c>
    </row>
  </sheetData>
  <conditionalFormatting sqref="B2:G7">
    <cfRule type="colorScale" priority="1">
      <colorScale>
        <cfvo type="min"/>
        <cfvo type="percentile" val="50"/>
        <cfvo type="max"/>
        <color rgb="FF57BB8A"/>
        <color rgb="FFFFD666"/>
        <color rgb="FFE67C73"/>
      </colorScale>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26.57"/>
    <col customWidth="1" min="11" max="11" width="17.86"/>
  </cols>
  <sheetData>
    <row r="1">
      <c r="A1" s="69" t="s">
        <v>3569</v>
      </c>
      <c r="B1" s="73" t="s">
        <v>33</v>
      </c>
      <c r="C1" s="73" t="s">
        <v>34</v>
      </c>
      <c r="D1" s="73" t="s">
        <v>35</v>
      </c>
      <c r="E1" s="73" t="s">
        <v>36</v>
      </c>
      <c r="F1" s="73" t="s">
        <v>37</v>
      </c>
      <c r="G1" s="73" t="s">
        <v>38</v>
      </c>
      <c r="H1" s="73" t="s">
        <v>39</v>
      </c>
      <c r="I1" s="73" t="s">
        <v>40</v>
      </c>
      <c r="J1" s="73" t="s">
        <v>41</v>
      </c>
      <c r="K1" s="71" t="s">
        <v>11</v>
      </c>
      <c r="L1" s="78" t="s">
        <v>3570</v>
      </c>
      <c r="M1" s="79"/>
      <c r="N1" s="79"/>
      <c r="O1" s="79"/>
      <c r="P1" s="79"/>
      <c r="Q1" s="79"/>
      <c r="R1" s="79"/>
      <c r="S1" s="79"/>
      <c r="T1" s="79"/>
      <c r="U1" s="79"/>
      <c r="V1" s="79"/>
      <c r="W1" s="79"/>
      <c r="X1" s="79"/>
      <c r="Y1" s="79"/>
    </row>
    <row r="2">
      <c r="A2" s="74" t="s">
        <v>1229</v>
      </c>
      <c r="B2" s="75">
        <v>0.0</v>
      </c>
      <c r="C2" s="75">
        <v>0.0</v>
      </c>
      <c r="D2" s="75">
        <v>1.0</v>
      </c>
      <c r="E2" s="75">
        <v>2.0</v>
      </c>
      <c r="F2" s="75">
        <v>2.0</v>
      </c>
      <c r="G2" s="75">
        <v>7.0</v>
      </c>
      <c r="H2" s="75">
        <v>1.0</v>
      </c>
      <c r="I2" s="75">
        <v>0.0</v>
      </c>
      <c r="J2" s="75">
        <v>1.0</v>
      </c>
      <c r="K2" s="75">
        <v>0.0</v>
      </c>
      <c r="L2" s="80">
        <v>12.0</v>
      </c>
    </row>
    <row r="3">
      <c r="A3" s="74" t="s">
        <v>78</v>
      </c>
      <c r="B3" s="75">
        <v>11.0</v>
      </c>
      <c r="C3" s="75">
        <v>11.0</v>
      </c>
      <c r="D3" s="75">
        <v>60.0</v>
      </c>
      <c r="E3" s="75">
        <v>81.0</v>
      </c>
      <c r="F3" s="75">
        <v>37.0</v>
      </c>
      <c r="G3" s="75">
        <v>117.0</v>
      </c>
      <c r="H3" s="75">
        <v>5.0</v>
      </c>
      <c r="I3" s="75">
        <v>5.0</v>
      </c>
      <c r="J3" s="75">
        <v>17.0</v>
      </c>
      <c r="K3" s="75">
        <v>20.0</v>
      </c>
      <c r="L3" s="80">
        <v>283.0</v>
      </c>
    </row>
    <row r="4">
      <c r="A4" s="74" t="s">
        <v>236</v>
      </c>
      <c r="B4" s="75">
        <v>0.0</v>
      </c>
      <c r="C4" s="75">
        <v>0.0</v>
      </c>
      <c r="D4" s="75">
        <v>3.0</v>
      </c>
      <c r="E4" s="75">
        <v>11.0</v>
      </c>
      <c r="F4" s="75">
        <v>1.0</v>
      </c>
      <c r="G4" s="75">
        <v>8.0</v>
      </c>
      <c r="H4" s="75">
        <v>0.0</v>
      </c>
      <c r="I4" s="75">
        <v>1.0</v>
      </c>
      <c r="J4" s="75">
        <v>5.0</v>
      </c>
      <c r="K4" s="75">
        <v>3.0</v>
      </c>
      <c r="L4" s="80">
        <v>24.0</v>
      </c>
    </row>
    <row r="5">
      <c r="A5" s="74" t="s">
        <v>114</v>
      </c>
      <c r="B5" s="75">
        <v>9.0</v>
      </c>
      <c r="C5" s="75">
        <v>8.0</v>
      </c>
      <c r="D5" s="75">
        <v>65.0</v>
      </c>
      <c r="E5" s="75">
        <v>97.0</v>
      </c>
      <c r="F5" s="75">
        <v>51.0</v>
      </c>
      <c r="G5" s="75">
        <v>113.0</v>
      </c>
      <c r="H5" s="75">
        <v>4.0</v>
      </c>
      <c r="I5" s="75">
        <v>2.0</v>
      </c>
      <c r="J5" s="75">
        <v>20.0</v>
      </c>
      <c r="K5" s="75">
        <v>10.0</v>
      </c>
      <c r="L5" s="80">
        <v>316.0</v>
      </c>
    </row>
    <row r="6">
      <c r="A6" s="74" t="s">
        <v>464</v>
      </c>
      <c r="B6" s="75">
        <v>3.0</v>
      </c>
      <c r="C6" s="75">
        <v>0.0</v>
      </c>
      <c r="D6" s="75">
        <v>13.0</v>
      </c>
      <c r="E6" s="75">
        <v>18.0</v>
      </c>
      <c r="F6" s="75">
        <v>4.0</v>
      </c>
      <c r="G6" s="75">
        <v>18.0</v>
      </c>
      <c r="H6" s="75">
        <v>1.0</v>
      </c>
      <c r="I6" s="75">
        <v>0.0</v>
      </c>
      <c r="J6" s="75">
        <v>0.0</v>
      </c>
      <c r="K6" s="75">
        <v>7.0</v>
      </c>
      <c r="L6" s="80">
        <v>45.0</v>
      </c>
    </row>
    <row r="7">
      <c r="A7" s="74" t="s">
        <v>96</v>
      </c>
      <c r="B7" s="75">
        <v>0.0</v>
      </c>
      <c r="C7" s="75">
        <v>0.0</v>
      </c>
      <c r="D7" s="75">
        <v>15.0</v>
      </c>
      <c r="E7" s="75">
        <v>26.0</v>
      </c>
      <c r="F7" s="75">
        <v>16.0</v>
      </c>
      <c r="G7" s="75">
        <v>28.0</v>
      </c>
      <c r="H7" s="75">
        <v>4.0</v>
      </c>
      <c r="I7" s="75">
        <v>0.0</v>
      </c>
      <c r="J7" s="75">
        <v>3.0</v>
      </c>
      <c r="K7" s="75">
        <v>3.0</v>
      </c>
      <c r="L7" s="81">
        <v>73.0</v>
      </c>
    </row>
    <row r="8">
      <c r="A8" s="76" t="s">
        <v>3537</v>
      </c>
      <c r="B8" s="76">
        <v>23.0</v>
      </c>
      <c r="C8" s="76">
        <v>19.0</v>
      </c>
      <c r="D8" s="76">
        <v>157.0</v>
      </c>
      <c r="E8" s="76">
        <v>235.0</v>
      </c>
      <c r="F8" s="76">
        <v>111.0</v>
      </c>
      <c r="G8" s="76">
        <v>291.0</v>
      </c>
      <c r="H8" s="76">
        <v>15.0</v>
      </c>
      <c r="I8" s="76">
        <v>8.0</v>
      </c>
      <c r="J8" s="76">
        <v>46.0</v>
      </c>
      <c r="K8" s="76">
        <v>43.0</v>
      </c>
      <c r="L8" s="82">
        <v>753.0</v>
      </c>
    </row>
  </sheetData>
  <conditionalFormatting sqref="B2:K7">
    <cfRule type="colorScale" priority="1">
      <colorScale>
        <cfvo type="min"/>
        <cfvo type="percentile" val="50"/>
        <cfvo type="max"/>
        <color rgb="FF57BB8A"/>
        <color rgb="FFFFD666"/>
        <color rgb="FFE67C73"/>
      </colorScale>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7" max="7" width="19.86"/>
  </cols>
  <sheetData>
    <row r="1">
      <c r="A1" t="s">
        <v>523</v>
      </c>
      <c r="B1" t="s">
        <v>3499</v>
      </c>
      <c r="C1" s="2" t="s">
        <v>3567</v>
      </c>
      <c r="E1" s="2" t="s">
        <v>3568</v>
      </c>
      <c r="G1" t="s">
        <v>523</v>
      </c>
    </row>
    <row r="2">
      <c r="A2" t="s">
        <v>101</v>
      </c>
      <c r="B2">
        <v>446.0</v>
      </c>
      <c r="C2">
        <f t="shared" ref="C2:C97" si="1">if(iserror(find("remember", A2)), 0, 1)</f>
        <v>0</v>
      </c>
      <c r="D2" t="str">
        <f t="shared" ref="D2:D97" si="2">lower(A2)</f>
        <v>google</v>
      </c>
      <c r="E2">
        <f t="shared" ref="E2:E97" si="3">if(iserror(find("news", D2)), 0, 1)</f>
        <v>0</v>
      </c>
      <c r="G2" t="s">
        <v>101</v>
      </c>
      <c r="H2">
        <v>446.0</v>
      </c>
    </row>
    <row r="3">
      <c r="A3" t="s">
        <v>84</v>
      </c>
      <c r="B3">
        <v>147.0</v>
      </c>
      <c r="C3">
        <f t="shared" si="1"/>
        <v>0</v>
      </c>
      <c r="D3" t="str">
        <f t="shared" si="2"/>
        <v>friend / word of mouth</v>
      </c>
      <c r="E3">
        <f t="shared" si="3"/>
        <v>0</v>
      </c>
      <c r="G3" t="s">
        <v>84</v>
      </c>
      <c r="H3">
        <v>147.0</v>
      </c>
    </row>
    <row r="4">
      <c r="A4" t="s">
        <v>292</v>
      </c>
      <c r="B4">
        <v>26.0</v>
      </c>
      <c r="C4">
        <f t="shared" si="1"/>
        <v>0</v>
      </c>
      <c r="D4" t="str">
        <f t="shared" si="2"/>
        <v>facebook</v>
      </c>
      <c r="E4">
        <f t="shared" si="3"/>
        <v>0</v>
      </c>
      <c r="G4" t="s">
        <v>292</v>
      </c>
      <c r="H4">
        <v>26.0</v>
      </c>
    </row>
    <row r="5">
      <c r="A5" t="s">
        <v>294</v>
      </c>
      <c r="B5">
        <v>16.0</v>
      </c>
      <c r="C5">
        <f t="shared" si="1"/>
        <v>0</v>
      </c>
      <c r="D5" t="str">
        <f t="shared" si="2"/>
        <v>twitter</v>
      </c>
      <c r="E5">
        <f t="shared" si="3"/>
        <v>0</v>
      </c>
      <c r="G5" t="s">
        <v>294</v>
      </c>
      <c r="H5">
        <v>16.0</v>
      </c>
    </row>
    <row r="6">
      <c r="A6" t="s">
        <v>478</v>
      </c>
      <c r="B6">
        <v>11.0</v>
      </c>
      <c r="C6">
        <f t="shared" si="1"/>
        <v>0</v>
      </c>
      <c r="D6" t="str">
        <f t="shared" si="2"/>
        <v>linkedin</v>
      </c>
      <c r="E6">
        <f t="shared" si="3"/>
        <v>0</v>
      </c>
      <c r="G6" t="s">
        <v>478</v>
      </c>
      <c r="H6">
        <v>11.0</v>
      </c>
    </row>
    <row r="7">
      <c r="A7" t="s">
        <v>528</v>
      </c>
      <c r="B7">
        <v>5.0</v>
      </c>
      <c r="C7">
        <f t="shared" si="1"/>
        <v>0</v>
      </c>
      <c r="D7" t="str">
        <f t="shared" si="2"/>
        <v>reddit</v>
      </c>
      <c r="E7">
        <f t="shared" si="3"/>
        <v>0</v>
      </c>
      <c r="G7" s="2" t="s">
        <v>1438</v>
      </c>
      <c r="H7">
        <v>5.0</v>
      </c>
    </row>
    <row r="8">
      <c r="A8" t="s">
        <v>1536</v>
      </c>
      <c r="B8">
        <v>3.0</v>
      </c>
      <c r="C8">
        <f t="shared" si="1"/>
        <v>1</v>
      </c>
      <c r="D8" t="str">
        <f t="shared" si="2"/>
        <v>don't remember</v>
      </c>
      <c r="E8">
        <f t="shared" si="3"/>
        <v>0</v>
      </c>
      <c r="G8" s="2" t="s">
        <v>3527</v>
      </c>
      <c r="H8" s="2">
        <v>13.0</v>
      </c>
    </row>
    <row r="9">
      <c r="A9" t="s">
        <v>1047</v>
      </c>
      <c r="B9">
        <v>3.0</v>
      </c>
      <c r="C9">
        <f t="shared" si="1"/>
        <v>0</v>
      </c>
      <c r="D9" t="str">
        <f t="shared" si="2"/>
        <v>wechat</v>
      </c>
      <c r="E9">
        <f t="shared" si="3"/>
        <v>0</v>
      </c>
      <c r="G9" t="s">
        <v>1536</v>
      </c>
      <c r="H9" s="2">
        <v>9.0</v>
      </c>
    </row>
    <row r="10">
      <c r="A10" t="s">
        <v>2590</v>
      </c>
      <c r="B10">
        <v>2.0</v>
      </c>
      <c r="C10">
        <f t="shared" si="1"/>
        <v>0</v>
      </c>
      <c r="D10" t="str">
        <f t="shared" si="2"/>
        <v>billboard</v>
      </c>
      <c r="E10">
        <f t="shared" si="3"/>
        <v>0</v>
      </c>
    </row>
    <row r="11">
      <c r="A11" t="s">
        <v>1986</v>
      </c>
      <c r="B11">
        <v>2.0</v>
      </c>
      <c r="C11">
        <f t="shared" si="1"/>
        <v>0</v>
      </c>
      <c r="D11" t="str">
        <f t="shared" si="2"/>
        <v>email</v>
      </c>
      <c r="E11">
        <f t="shared" si="3"/>
        <v>0</v>
      </c>
    </row>
    <row r="12">
      <c r="A12" t="s">
        <v>2280</v>
      </c>
      <c r="B12">
        <v>2.0</v>
      </c>
      <c r="C12">
        <f t="shared" si="1"/>
        <v>0</v>
      </c>
      <c r="D12" t="str">
        <f t="shared" si="2"/>
        <v>hacker news</v>
      </c>
      <c r="E12">
        <f t="shared" si="3"/>
        <v>1</v>
      </c>
    </row>
    <row r="13">
      <c r="A13" t="s">
        <v>2327</v>
      </c>
      <c r="B13">
        <v>2.0</v>
      </c>
      <c r="C13">
        <f t="shared" si="1"/>
        <v>0</v>
      </c>
      <c r="D13" t="str">
        <f t="shared" si="2"/>
        <v>internet</v>
      </c>
      <c r="E13">
        <f t="shared" si="3"/>
        <v>0</v>
      </c>
    </row>
    <row r="14">
      <c r="A14" t="s">
        <v>2229</v>
      </c>
      <c r="B14">
        <v>2.0</v>
      </c>
      <c r="C14">
        <f t="shared" si="1"/>
        <v>0</v>
      </c>
      <c r="D14" t="str">
        <f t="shared" si="2"/>
        <v>media</v>
      </c>
      <c r="E14">
        <f t="shared" si="3"/>
        <v>0</v>
      </c>
    </row>
    <row r="15">
      <c r="A15" t="s">
        <v>1254</v>
      </c>
      <c r="B15">
        <v>2.0</v>
      </c>
      <c r="C15">
        <f t="shared" si="1"/>
        <v>0</v>
      </c>
      <c r="D15" t="str">
        <f t="shared" si="2"/>
        <v>news</v>
      </c>
      <c r="E15">
        <f t="shared" si="3"/>
        <v>1</v>
      </c>
    </row>
    <row r="16">
      <c r="A16" t="s">
        <v>553</v>
      </c>
      <c r="B16">
        <v>2.0</v>
      </c>
      <c r="C16">
        <f t="shared" si="1"/>
        <v>0</v>
      </c>
      <c r="D16" t="str">
        <f t="shared" si="2"/>
        <v>tech news</v>
      </c>
      <c r="E16">
        <f t="shared" si="3"/>
        <v>1</v>
      </c>
    </row>
    <row r="17">
      <c r="A17" t="s">
        <v>1029</v>
      </c>
      <c r="B17">
        <v>2.0</v>
      </c>
      <c r="C17">
        <f t="shared" si="1"/>
        <v>0</v>
      </c>
      <c r="D17" t="str">
        <f t="shared" si="2"/>
        <v>techcrunch</v>
      </c>
      <c r="E17">
        <f t="shared" si="3"/>
        <v>0</v>
      </c>
    </row>
    <row r="18">
      <c r="A18" t="s">
        <v>2870</v>
      </c>
      <c r="B18">
        <v>1.0</v>
      </c>
      <c r="C18">
        <f t="shared" si="1"/>
        <v>0</v>
      </c>
      <c r="D18" t="str">
        <f t="shared" si="2"/>
        <v>a podcast - programming throwdown</v>
      </c>
      <c r="E18">
        <f t="shared" si="3"/>
        <v>0</v>
      </c>
    </row>
    <row r="19">
      <c r="A19" t="s">
        <v>265</v>
      </c>
      <c r="B19">
        <v>1.0</v>
      </c>
      <c r="C19">
        <f t="shared" si="1"/>
        <v>0</v>
      </c>
      <c r="D19" t="str">
        <f t="shared" si="2"/>
        <v>ai-class</v>
      </c>
      <c r="E19">
        <f t="shared" si="3"/>
        <v>0</v>
      </c>
    </row>
    <row r="20">
      <c r="A20" t="s">
        <v>1102</v>
      </c>
      <c r="B20">
        <v>1.0</v>
      </c>
      <c r="C20">
        <f t="shared" si="1"/>
        <v>0</v>
      </c>
      <c r="D20" t="str">
        <f t="shared" si="2"/>
        <v>at&amp;t gatech/omscs arrangement</v>
      </c>
      <c r="E20">
        <f t="shared" si="3"/>
        <v>0</v>
      </c>
    </row>
    <row r="21">
      <c r="A21" t="s">
        <v>1884</v>
      </c>
      <c r="B21">
        <v>1.0</v>
      </c>
      <c r="C21">
        <f t="shared" si="1"/>
        <v>0</v>
      </c>
      <c r="D21" t="str">
        <f t="shared" si="2"/>
        <v>baidu</v>
      </c>
      <c r="E21">
        <f t="shared" si="3"/>
        <v>0</v>
      </c>
    </row>
    <row r="22">
      <c r="A22" t="s">
        <v>1835</v>
      </c>
      <c r="B22">
        <v>1.0</v>
      </c>
      <c r="C22">
        <f t="shared" si="1"/>
        <v>0</v>
      </c>
      <c r="D22" t="str">
        <f t="shared" si="2"/>
        <v>blog</v>
      </c>
      <c r="E22">
        <f t="shared" si="3"/>
        <v>0</v>
      </c>
    </row>
    <row r="23">
      <c r="A23" t="s">
        <v>2991</v>
      </c>
      <c r="B23">
        <v>1.0</v>
      </c>
      <c r="C23">
        <f t="shared" si="1"/>
        <v>0</v>
      </c>
      <c r="D23" t="str">
        <f t="shared" si="2"/>
        <v>blog post</v>
      </c>
      <c r="E23">
        <f t="shared" si="3"/>
        <v>0</v>
      </c>
    </row>
    <row r="24">
      <c r="A24" t="s">
        <v>2011</v>
      </c>
      <c r="B24">
        <v>1.0</v>
      </c>
      <c r="C24">
        <f t="shared" si="1"/>
        <v>0</v>
      </c>
      <c r="D24" t="str">
        <f t="shared" si="2"/>
        <v>bloomberg</v>
      </c>
      <c r="E24">
        <f t="shared" si="3"/>
        <v>0</v>
      </c>
    </row>
    <row r="25">
      <c r="A25" t="s">
        <v>440</v>
      </c>
      <c r="B25">
        <v>1.0</v>
      </c>
      <c r="C25">
        <f t="shared" si="1"/>
        <v>0</v>
      </c>
      <c r="D25" t="str">
        <f t="shared" si="2"/>
        <v>books</v>
      </c>
      <c r="E25">
        <f t="shared" si="3"/>
        <v>0</v>
      </c>
    </row>
    <row r="26">
      <c r="A26" t="s">
        <v>710</v>
      </c>
      <c r="B26">
        <v>1.0</v>
      </c>
      <c r="C26">
        <f t="shared" si="1"/>
        <v>1</v>
      </c>
      <c r="D26" t="str">
        <f t="shared" si="2"/>
        <v>can't remember</v>
      </c>
      <c r="E26">
        <f t="shared" si="3"/>
        <v>0</v>
      </c>
    </row>
    <row r="27">
      <c r="A27" t="s">
        <v>1417</v>
      </c>
      <c r="B27">
        <v>1.0</v>
      </c>
      <c r="C27">
        <f t="shared" si="1"/>
        <v>0</v>
      </c>
      <c r="D27" t="str">
        <f t="shared" si="2"/>
        <v>class-central</v>
      </c>
      <c r="E27">
        <f t="shared" si="3"/>
        <v>0</v>
      </c>
    </row>
    <row r="28">
      <c r="A28" t="s">
        <v>1163</v>
      </c>
      <c r="B28">
        <v>1.0</v>
      </c>
      <c r="C28">
        <f t="shared" si="1"/>
        <v>0</v>
      </c>
      <c r="D28" t="str">
        <f t="shared" si="2"/>
        <v>company partner (general electric)</v>
      </c>
      <c r="E28">
        <f t="shared" si="3"/>
        <v>0</v>
      </c>
    </row>
    <row r="29">
      <c r="A29" t="s">
        <v>1197</v>
      </c>
      <c r="B29">
        <v>1.0</v>
      </c>
      <c r="C29">
        <f t="shared" si="1"/>
        <v>1</v>
      </c>
      <c r="D29" t="str">
        <f t="shared" si="2"/>
        <v>don't remember, joined in 2012 :)</v>
      </c>
      <c r="E29">
        <f t="shared" si="3"/>
        <v>0</v>
      </c>
    </row>
    <row r="30">
      <c r="A30" t="s">
        <v>1778</v>
      </c>
      <c r="B30">
        <v>1.0</v>
      </c>
      <c r="C30">
        <f t="shared" si="1"/>
        <v>1</v>
      </c>
      <c r="D30" t="str">
        <f t="shared" si="2"/>
        <v>don't remember.</v>
      </c>
      <c r="E30">
        <f t="shared" si="3"/>
        <v>0</v>
      </c>
    </row>
    <row r="31">
      <c r="A31" t="s">
        <v>1705</v>
      </c>
      <c r="B31">
        <v>1.0</v>
      </c>
      <c r="C31">
        <f t="shared" si="1"/>
        <v>0</v>
      </c>
      <c r="D31" t="str">
        <f t="shared" si="2"/>
        <v>email advertisement</v>
      </c>
      <c r="E31">
        <f t="shared" si="3"/>
        <v>0</v>
      </c>
    </row>
    <row r="32">
      <c r="A32" t="s">
        <v>3456</v>
      </c>
      <c r="B32">
        <v>1.0</v>
      </c>
      <c r="C32">
        <f t="shared" si="1"/>
        <v>0</v>
      </c>
      <c r="D32" t="str">
        <f t="shared" si="2"/>
        <v>followed first course of p. thrun</v>
      </c>
      <c r="E32">
        <f t="shared" si="3"/>
        <v>0</v>
      </c>
    </row>
    <row r="33">
      <c r="A33" t="s">
        <v>2565</v>
      </c>
      <c r="B33">
        <v>1.0</v>
      </c>
      <c r="C33">
        <f t="shared" si="1"/>
        <v>0</v>
      </c>
      <c r="D33" t="str">
        <f t="shared" si="2"/>
        <v>following dr. thurn</v>
      </c>
      <c r="E33">
        <f t="shared" si="3"/>
        <v>0</v>
      </c>
    </row>
    <row r="34">
      <c r="A34" t="s">
        <v>1145</v>
      </c>
      <c r="B34">
        <v>1.0</v>
      </c>
      <c r="C34">
        <f t="shared" si="1"/>
        <v>0</v>
      </c>
      <c r="D34" t="str">
        <f t="shared" si="2"/>
        <v>german online news</v>
      </c>
      <c r="E34">
        <f t="shared" si="3"/>
        <v>1</v>
      </c>
    </row>
    <row r="35">
      <c r="A35" t="s">
        <v>3472</v>
      </c>
      <c r="B35">
        <v>1.0</v>
      </c>
      <c r="C35">
        <f t="shared" si="1"/>
        <v>0</v>
      </c>
      <c r="D35" t="str">
        <f t="shared" si="2"/>
        <v>github backpack</v>
      </c>
      <c r="E35">
        <f t="shared" si="3"/>
        <v>0</v>
      </c>
    </row>
    <row r="36">
      <c r="A36" t="s">
        <v>2655</v>
      </c>
      <c r="B36">
        <v>1.0</v>
      </c>
      <c r="C36">
        <f t="shared" si="1"/>
        <v>0</v>
      </c>
      <c r="D36" t="str">
        <f t="shared" si="2"/>
        <v>google i/o</v>
      </c>
      <c r="E36">
        <f t="shared" si="3"/>
        <v>0</v>
      </c>
    </row>
    <row r="37">
      <c r="A37" t="s">
        <v>1288</v>
      </c>
      <c r="B37">
        <v>1.0</v>
      </c>
      <c r="C37">
        <f t="shared" si="1"/>
        <v>0</v>
      </c>
      <c r="D37" t="str">
        <f t="shared" si="2"/>
        <v>google i/o 2016</v>
      </c>
      <c r="E37">
        <f t="shared" si="3"/>
        <v>0</v>
      </c>
    </row>
    <row r="38">
      <c r="A38" t="s">
        <v>1374</v>
      </c>
      <c r="B38">
        <v>1.0</v>
      </c>
      <c r="C38">
        <f t="shared" si="1"/>
        <v>0</v>
      </c>
      <c r="D38" t="str">
        <f t="shared" si="2"/>
        <v>google plus</v>
      </c>
      <c r="E38">
        <f t="shared" si="3"/>
        <v>0</v>
      </c>
    </row>
    <row r="39">
      <c r="A39" t="s">
        <v>3154</v>
      </c>
      <c r="B39">
        <v>1.0</v>
      </c>
      <c r="C39">
        <f t="shared" si="1"/>
        <v>0</v>
      </c>
      <c r="D39" t="str">
        <f t="shared" si="2"/>
        <v>guokr</v>
      </c>
      <c r="E39">
        <f t="shared" si="3"/>
        <v>0</v>
      </c>
    </row>
    <row r="40">
      <c r="A40" t="s">
        <v>2976</v>
      </c>
      <c r="B40">
        <v>1.0</v>
      </c>
      <c r="C40">
        <f t="shared" si="1"/>
        <v>0</v>
      </c>
      <c r="D40" t="str">
        <f t="shared" si="2"/>
        <v>hacker news, when sebastian announced it, several years ago.</v>
      </c>
      <c r="E40">
        <f t="shared" si="3"/>
        <v>1</v>
      </c>
    </row>
    <row r="41">
      <c r="A41" t="s">
        <v>484</v>
      </c>
      <c r="B41">
        <v>1.0</v>
      </c>
      <c r="C41">
        <f t="shared" si="1"/>
        <v>0</v>
      </c>
      <c r="D41" t="str">
        <f t="shared" si="2"/>
        <v>i don't know</v>
      </c>
      <c r="E41">
        <f t="shared" si="3"/>
        <v>0</v>
      </c>
    </row>
    <row r="42">
      <c r="A42" t="s">
        <v>855</v>
      </c>
      <c r="B42">
        <v>1.0</v>
      </c>
      <c r="C42">
        <f t="shared" si="1"/>
        <v>1</v>
      </c>
      <c r="D42" t="str">
        <f t="shared" si="2"/>
        <v>i don't really remember.</v>
      </c>
      <c r="E42">
        <f t="shared" si="3"/>
        <v>0</v>
      </c>
    </row>
    <row r="43">
      <c r="A43" t="s">
        <v>277</v>
      </c>
      <c r="B43">
        <v>1.0</v>
      </c>
      <c r="C43">
        <f t="shared" si="1"/>
        <v>1</v>
      </c>
      <c r="D43" t="str">
        <f t="shared" si="2"/>
        <v>i don't remember</v>
      </c>
      <c r="E43">
        <f t="shared" si="3"/>
        <v>0</v>
      </c>
    </row>
    <row r="44">
      <c r="A44" t="s">
        <v>620</v>
      </c>
      <c r="B44">
        <v>1.0</v>
      </c>
      <c r="C44">
        <f t="shared" si="1"/>
        <v>1</v>
      </c>
      <c r="D44" t="str">
        <f t="shared" si="2"/>
        <v>i dont remember</v>
      </c>
      <c r="E44">
        <f t="shared" si="3"/>
        <v>0</v>
      </c>
    </row>
    <row r="45">
      <c r="A45" t="s">
        <v>2226</v>
      </c>
      <c r="B45">
        <v>1.0</v>
      </c>
      <c r="C45">
        <f t="shared" si="1"/>
        <v>0</v>
      </c>
      <c r="D45" t="str">
        <f t="shared" si="2"/>
        <v>i had participated in the first ai class before udacity was founded? and just followed the steps of mr. thrun</v>
      </c>
      <c r="E45">
        <f t="shared" si="3"/>
        <v>0</v>
      </c>
    </row>
    <row r="46">
      <c r="A46" t="s">
        <v>3266</v>
      </c>
      <c r="B46">
        <v>1.0</v>
      </c>
      <c r="C46">
        <f t="shared" si="1"/>
        <v>0</v>
      </c>
      <c r="D46" t="str">
        <f t="shared" si="2"/>
        <v>i know udacity since 2010 with the ai-class.org (the first round of artificial intelligence introduction mooc)</v>
      </c>
      <c r="E46">
        <f t="shared" si="3"/>
        <v>0</v>
      </c>
    </row>
    <row r="47">
      <c r="A47" t="s">
        <v>1431</v>
      </c>
      <c r="B47">
        <v>1.0</v>
      </c>
      <c r="C47">
        <f t="shared" si="1"/>
        <v>0</v>
      </c>
      <c r="D47" t="str">
        <f t="shared" si="2"/>
        <v>i searched myself for something like udacity. so in some sense i found you in google.</v>
      </c>
      <c r="E47">
        <f t="shared" si="3"/>
        <v>0</v>
      </c>
    </row>
    <row r="48">
      <c r="A48" t="s">
        <v>1318</v>
      </c>
      <c r="B48">
        <v>1.0</v>
      </c>
      <c r="C48">
        <f t="shared" si="1"/>
        <v>0</v>
      </c>
      <c r="D48" t="str">
        <f t="shared" si="2"/>
        <v>i started using coursera and then kind of read about udacity somewhere on the internet...</v>
      </c>
      <c r="E48">
        <f t="shared" si="3"/>
        <v>0</v>
      </c>
    </row>
    <row r="49">
      <c r="A49" t="s">
        <v>2721</v>
      </c>
      <c r="B49">
        <v>1.0</v>
      </c>
      <c r="C49">
        <f t="shared" si="1"/>
        <v>0</v>
      </c>
      <c r="D49" t="str">
        <f t="shared" si="2"/>
        <v>i took the db-class.com online course before moocs were a thing. this lead me to andrew ng's ml-class course, and to the original ai course by thrun and norvig.</v>
      </c>
      <c r="E49">
        <f t="shared" si="3"/>
        <v>0</v>
      </c>
    </row>
    <row r="50">
      <c r="A50" t="s">
        <v>3239</v>
      </c>
      <c r="B50">
        <v>1.0</v>
      </c>
      <c r="C50">
        <f t="shared" si="1"/>
        <v>0</v>
      </c>
      <c r="D50" t="str">
        <f t="shared" si="2"/>
        <v>i took the very first ai course by sebastian thrun and peter norvig. i think i heard about it on hacker news</v>
      </c>
      <c r="E50">
        <f t="shared" si="3"/>
        <v>1</v>
      </c>
    </row>
    <row r="51">
      <c r="A51" t="s">
        <v>1592</v>
      </c>
      <c r="B51">
        <v>1.0</v>
      </c>
      <c r="C51">
        <f t="shared" si="1"/>
        <v>0</v>
      </c>
      <c r="D51" t="str">
        <f t="shared" si="2"/>
        <v>i was part of the ai for robotics stanford pilot</v>
      </c>
      <c r="E51">
        <f t="shared" si="3"/>
        <v>0</v>
      </c>
    </row>
    <row r="52">
      <c r="A52" t="s">
        <v>3136</v>
      </c>
      <c r="B52">
        <v>1.0</v>
      </c>
      <c r="C52">
        <f t="shared" si="1"/>
        <v>0</v>
      </c>
      <c r="D52" t="str">
        <f t="shared" si="2"/>
        <v>i watched a documentation on tv (https://www.zdf.de/dokumentation/dokumentation/schoene-neue-welt-120.html), where stefan thrun gave an interview. i was really impressed and after announcing the self driving car engineer nanodegree i jumped on the udacity train ...</v>
      </c>
      <c r="E52">
        <f t="shared" si="3"/>
        <v>0</v>
      </c>
    </row>
    <row r="53">
      <c r="A53" t="s">
        <v>1928</v>
      </c>
      <c r="B53">
        <v>1.0</v>
      </c>
      <c r="C53">
        <f t="shared" si="1"/>
        <v>0</v>
      </c>
      <c r="D53" t="str">
        <f t="shared" si="2"/>
        <v>internet news</v>
      </c>
      <c r="E53">
        <f t="shared" si="3"/>
        <v>1</v>
      </c>
    </row>
    <row r="54">
      <c r="A54" t="s">
        <v>1636</v>
      </c>
      <c r="B54">
        <v>1.0</v>
      </c>
      <c r="C54">
        <f t="shared" si="1"/>
        <v>0</v>
      </c>
      <c r="D54" t="str">
        <f t="shared" si="2"/>
        <v>intro to ai course at stanford</v>
      </c>
      <c r="E54">
        <f t="shared" si="3"/>
        <v>0</v>
      </c>
    </row>
    <row r="55">
      <c r="A55" t="s">
        <v>2503</v>
      </c>
      <c r="B55">
        <v>1.0</v>
      </c>
      <c r="C55">
        <f t="shared" si="1"/>
        <v>1</v>
      </c>
      <c r="D55" t="str">
        <f t="shared" si="2"/>
        <v>it was a long time ago. i don't remember.</v>
      </c>
      <c r="E55">
        <f t="shared" si="3"/>
        <v>0</v>
      </c>
    </row>
    <row r="56">
      <c r="A56" t="s">
        <v>1089</v>
      </c>
      <c r="B56">
        <v>1.0</v>
      </c>
      <c r="C56">
        <f t="shared" si="1"/>
        <v>0</v>
      </c>
      <c r="D56" t="str">
        <f t="shared" si="2"/>
        <v>joined the very first ai course by sebastian and peter norvig</v>
      </c>
      <c r="E56">
        <f t="shared" si="3"/>
        <v>0</v>
      </c>
    </row>
    <row r="57">
      <c r="A57" t="s">
        <v>3451</v>
      </c>
      <c r="B57">
        <v>1.0</v>
      </c>
      <c r="C57">
        <f t="shared" si="1"/>
        <v>0</v>
      </c>
      <c r="D57" t="str">
        <f t="shared" si="2"/>
        <v>known for a while now...</v>
      </c>
      <c r="E57">
        <f t="shared" si="3"/>
        <v>0</v>
      </c>
    </row>
    <row r="58">
      <c r="A58" t="s">
        <v>2782</v>
      </c>
      <c r="B58">
        <v>1.0</v>
      </c>
      <c r="C58">
        <f t="shared" si="1"/>
        <v>0</v>
      </c>
      <c r="D58" t="str">
        <f t="shared" si="2"/>
        <v>links from somewhere</v>
      </c>
      <c r="E58">
        <f t="shared" si="3"/>
        <v>0</v>
      </c>
    </row>
    <row r="59">
      <c r="A59" t="s">
        <v>1655</v>
      </c>
      <c r="B59">
        <v>1.0</v>
      </c>
      <c r="C59">
        <f t="shared" si="1"/>
        <v>0</v>
      </c>
      <c r="D59" t="str">
        <f t="shared" si="2"/>
        <v>medium</v>
      </c>
      <c r="E59">
        <f t="shared" si="3"/>
        <v>0</v>
      </c>
    </row>
    <row r="60">
      <c r="A60" t="s">
        <v>2489</v>
      </c>
      <c r="B60">
        <v>1.0</v>
      </c>
      <c r="C60">
        <f t="shared" si="1"/>
        <v>0</v>
      </c>
      <c r="D60" t="str">
        <f t="shared" si="2"/>
        <v>meetup</v>
      </c>
      <c r="E60">
        <f t="shared" si="3"/>
        <v>0</v>
      </c>
    </row>
    <row r="61">
      <c r="A61" t="s">
        <v>861</v>
      </c>
      <c r="B61">
        <v>1.0</v>
      </c>
      <c r="C61">
        <f t="shared" si="1"/>
        <v>0</v>
      </c>
      <c r="D61" t="str">
        <f t="shared" si="2"/>
        <v>mit technology review</v>
      </c>
      <c r="E61">
        <f t="shared" si="3"/>
        <v>0</v>
      </c>
    </row>
    <row r="62">
      <c r="A62" t="s">
        <v>1947</v>
      </c>
      <c r="B62">
        <v>1.0</v>
      </c>
      <c r="C62">
        <f t="shared" si="1"/>
        <v>0</v>
      </c>
      <c r="D62" t="str">
        <f t="shared" si="2"/>
        <v>mooc sites</v>
      </c>
      <c r="E62">
        <f t="shared" si="3"/>
        <v>0</v>
      </c>
    </row>
    <row r="63">
      <c r="A63" t="s">
        <v>824</v>
      </c>
      <c r="B63">
        <v>1.0</v>
      </c>
      <c r="C63">
        <f t="shared" si="1"/>
        <v>1</v>
      </c>
      <c r="D63" t="str">
        <f t="shared" si="2"/>
        <v>news about the free ai course that started it all. i do not remember the site.</v>
      </c>
      <c r="E63">
        <f t="shared" si="3"/>
        <v>1</v>
      </c>
    </row>
    <row r="64">
      <c r="A64" t="s">
        <v>633</v>
      </c>
      <c r="B64">
        <v>1.0</v>
      </c>
      <c r="C64">
        <f t="shared" si="1"/>
        <v>0</v>
      </c>
      <c r="D64" t="str">
        <f t="shared" si="2"/>
        <v>news sites</v>
      </c>
      <c r="E64">
        <f t="shared" si="3"/>
        <v>1</v>
      </c>
    </row>
    <row r="65">
      <c r="A65" t="s">
        <v>2006</v>
      </c>
      <c r="B65">
        <v>1.0</v>
      </c>
      <c r="C65">
        <f t="shared" si="1"/>
        <v>0</v>
      </c>
      <c r="D65" t="str">
        <f t="shared" si="2"/>
        <v>news? google? i used to be a computer science and engineering professor, so it was in my field.</v>
      </c>
      <c r="E65">
        <f t="shared" si="3"/>
        <v>1</v>
      </c>
    </row>
    <row r="66">
      <c r="A66" t="s">
        <v>1219</v>
      </c>
      <c r="B66">
        <v>1.0</v>
      </c>
      <c r="C66">
        <f t="shared" si="1"/>
        <v>0</v>
      </c>
      <c r="D66" t="str">
        <f t="shared" si="2"/>
        <v>nvidia dev group</v>
      </c>
      <c r="E66">
        <f t="shared" si="3"/>
        <v>0</v>
      </c>
    </row>
    <row r="67">
      <c r="A67" t="s">
        <v>497</v>
      </c>
      <c r="B67">
        <v>1.0</v>
      </c>
      <c r="C67">
        <f t="shared" si="1"/>
        <v>0</v>
      </c>
      <c r="D67" t="str">
        <f t="shared" si="2"/>
        <v>old ai mooc student</v>
      </c>
      <c r="E67">
        <f t="shared" si="3"/>
        <v>0</v>
      </c>
    </row>
    <row r="68">
      <c r="A68" t="s">
        <v>3421</v>
      </c>
      <c r="B68">
        <v>1.0</v>
      </c>
      <c r="C68">
        <f t="shared" si="1"/>
        <v>0</v>
      </c>
      <c r="D68" t="str">
        <f t="shared" si="2"/>
        <v>on netflix video " lo and behold, reveries of the connected worl " </v>
      </c>
      <c r="E68">
        <f t="shared" si="3"/>
        <v>0</v>
      </c>
    </row>
    <row r="69">
      <c r="A69" t="s">
        <v>3245</v>
      </c>
      <c r="B69">
        <v>1.0</v>
      </c>
      <c r="C69">
        <f t="shared" si="1"/>
        <v>0</v>
      </c>
      <c r="D69" t="str">
        <f t="shared" si="2"/>
        <v>online tech news</v>
      </c>
      <c r="E69">
        <f t="shared" si="3"/>
        <v>1</v>
      </c>
    </row>
    <row r="70">
      <c r="A70" t="s">
        <v>698</v>
      </c>
      <c r="B70">
        <v>1.0</v>
      </c>
      <c r="C70">
        <f t="shared" si="1"/>
        <v>0</v>
      </c>
      <c r="D70" t="str">
        <f t="shared" si="2"/>
        <v>originally, internet search for online programming classes</v>
      </c>
      <c r="E70">
        <f t="shared" si="3"/>
        <v>0</v>
      </c>
    </row>
    <row r="71">
      <c r="A71" t="s">
        <v>2336</v>
      </c>
      <c r="B71">
        <v>1.0</v>
      </c>
      <c r="C71">
        <f t="shared" si="1"/>
        <v>0</v>
      </c>
      <c r="D71" t="str">
        <f t="shared" si="2"/>
        <v>popular science - mooc's article</v>
      </c>
      <c r="E71">
        <f t="shared" si="3"/>
        <v>0</v>
      </c>
    </row>
    <row r="72">
      <c r="A72" t="s">
        <v>1426</v>
      </c>
      <c r="B72">
        <v>1.0</v>
      </c>
      <c r="C72">
        <f t="shared" si="1"/>
        <v>0</v>
      </c>
      <c r="D72" t="str">
        <f t="shared" si="2"/>
        <v>quora</v>
      </c>
      <c r="E72">
        <f t="shared" si="3"/>
        <v>0</v>
      </c>
    </row>
    <row r="73">
      <c r="A73" t="s">
        <v>2522</v>
      </c>
      <c r="B73">
        <v>1.0</v>
      </c>
      <c r="C73">
        <f t="shared" si="1"/>
        <v>0</v>
      </c>
      <c r="D73" t="str">
        <f t="shared" si="2"/>
        <v>read a news article.</v>
      </c>
      <c r="E73">
        <f t="shared" si="3"/>
        <v>1</v>
      </c>
    </row>
    <row r="74">
      <c r="A74" t="s">
        <v>3287</v>
      </c>
      <c r="B74">
        <v>1.0</v>
      </c>
      <c r="C74">
        <f t="shared" si="1"/>
        <v>0</v>
      </c>
      <c r="D74" t="str">
        <f t="shared" si="2"/>
        <v>read about it in the news</v>
      </c>
      <c r="E74">
        <f t="shared" si="3"/>
        <v>1</v>
      </c>
    </row>
    <row r="75">
      <c r="A75" t="s">
        <v>1465</v>
      </c>
      <c r="B75">
        <v>1.0</v>
      </c>
      <c r="C75">
        <f t="shared" si="1"/>
        <v>0</v>
      </c>
      <c r="D75" t="str">
        <f t="shared" si="2"/>
        <v>read an article about moocs 4-5 years ago.</v>
      </c>
      <c r="E75">
        <f t="shared" si="3"/>
        <v>0</v>
      </c>
    </row>
    <row r="76">
      <c r="A76" t="s">
        <v>907</v>
      </c>
      <c r="B76">
        <v>1.0</v>
      </c>
      <c r="C76">
        <f t="shared" si="1"/>
        <v>0</v>
      </c>
      <c r="D76" t="str">
        <f t="shared" si="2"/>
        <v>received email by sebastian thrun about the opening of udacity.</v>
      </c>
      <c r="E76">
        <f t="shared" si="3"/>
        <v>0</v>
      </c>
    </row>
    <row r="77">
      <c r="A77" t="s">
        <v>2891</v>
      </c>
      <c r="B77">
        <v>1.0</v>
      </c>
      <c r="C77">
        <f t="shared" si="1"/>
        <v>0</v>
      </c>
      <c r="D77" t="str">
        <f t="shared" si="2"/>
        <v>research into moocs when they were first becoming popular</v>
      </c>
      <c r="E77">
        <f t="shared" si="3"/>
        <v>0</v>
      </c>
    </row>
    <row r="78">
      <c r="A78" t="s">
        <v>2397</v>
      </c>
      <c r="B78">
        <v>1.0</v>
      </c>
      <c r="C78">
        <f t="shared" si="1"/>
        <v>0</v>
      </c>
      <c r="D78" t="str">
        <f t="shared" si="2"/>
        <v>search for moocs</v>
      </c>
      <c r="E78">
        <f t="shared" si="3"/>
        <v>0</v>
      </c>
    </row>
    <row r="79">
      <c r="A79" t="s">
        <v>927</v>
      </c>
      <c r="B79">
        <v>1.0</v>
      </c>
      <c r="C79">
        <f t="shared" si="1"/>
        <v>0</v>
      </c>
      <c r="D79" t="str">
        <f t="shared" si="2"/>
        <v>sebastian keynote @ ibm world of watson.</v>
      </c>
      <c r="E79">
        <f t="shared" si="3"/>
        <v>0</v>
      </c>
    </row>
    <row r="80">
      <c r="A80" t="s">
        <v>1259</v>
      </c>
      <c r="B80">
        <v>1.0</v>
      </c>
      <c r="C80">
        <f t="shared" si="1"/>
        <v>0</v>
      </c>
      <c r="D80" t="str">
        <f t="shared" si="2"/>
        <v>sebastien</v>
      </c>
      <c r="E80">
        <f t="shared" si="3"/>
        <v>0</v>
      </c>
    </row>
    <row r="81">
      <c r="A81" t="s">
        <v>1069</v>
      </c>
      <c r="B81">
        <v>1.0</v>
      </c>
      <c r="C81">
        <f t="shared" si="1"/>
        <v>0</v>
      </c>
      <c r="D81" t="str">
        <f t="shared" si="2"/>
        <v>sirajology on youtube</v>
      </c>
      <c r="E81">
        <f t="shared" si="3"/>
        <v>0</v>
      </c>
    </row>
    <row r="82">
      <c r="A82" t="s">
        <v>3019</v>
      </c>
      <c r="B82">
        <v>1.0</v>
      </c>
      <c r="C82">
        <f t="shared" si="1"/>
        <v>0</v>
      </c>
      <c r="D82" t="str">
        <f t="shared" si="2"/>
        <v>started at inception after reading about thrun/norvig ai  course.</v>
      </c>
      <c r="E82">
        <f t="shared" si="3"/>
        <v>0</v>
      </c>
    </row>
    <row r="83">
      <c r="A83" t="s">
        <v>3122</v>
      </c>
      <c r="B83">
        <v>1.0</v>
      </c>
      <c r="C83">
        <f t="shared" si="1"/>
        <v>0</v>
      </c>
      <c r="D83" t="str">
        <f t="shared" si="2"/>
        <v>technology blogs</v>
      </c>
      <c r="E83">
        <f t="shared" si="3"/>
        <v>0</v>
      </c>
    </row>
    <row r="84">
      <c r="A84" t="s">
        <v>2748</v>
      </c>
      <c r="B84">
        <v>1.0</v>
      </c>
      <c r="C84">
        <f t="shared" si="1"/>
        <v>0</v>
      </c>
      <c r="D84" t="str">
        <f t="shared" si="2"/>
        <v>the netflix movie 'lo and behold'.</v>
      </c>
      <c r="E84">
        <f t="shared" si="3"/>
        <v>0</v>
      </c>
    </row>
    <row r="85">
      <c r="A85" t="s">
        <v>2641</v>
      </c>
      <c r="B85">
        <v>1.0</v>
      </c>
      <c r="C85">
        <f t="shared" si="1"/>
        <v>0</v>
      </c>
      <c r="D85" t="str">
        <f t="shared" si="2"/>
        <v>the original ai class. :-)</v>
      </c>
      <c r="E85">
        <f t="shared" si="3"/>
        <v>0</v>
      </c>
    </row>
    <row r="86">
      <c r="A86" t="s">
        <v>2620</v>
      </c>
      <c r="B86">
        <v>1.0</v>
      </c>
      <c r="C86">
        <f t="shared" si="1"/>
        <v>0</v>
      </c>
      <c r="D86" t="str">
        <f t="shared" si="2"/>
        <v>tv sebastian on. loomberg</v>
      </c>
      <c r="E86">
        <f t="shared" si="3"/>
        <v>0</v>
      </c>
    </row>
    <row r="87">
      <c r="A87" t="s">
        <v>637</v>
      </c>
      <c r="B87">
        <v>1.0</v>
      </c>
      <c r="C87">
        <f t="shared" si="1"/>
        <v>0</v>
      </c>
      <c r="D87" t="str">
        <f t="shared" si="2"/>
        <v>twiml podcast</v>
      </c>
      <c r="E87">
        <f t="shared" si="3"/>
        <v>0</v>
      </c>
    </row>
    <row r="88">
      <c r="A88" t="s">
        <v>941</v>
      </c>
      <c r="B88">
        <v>1.0</v>
      </c>
      <c r="C88">
        <f t="shared" si="1"/>
        <v>0</v>
      </c>
      <c r="D88" t="str">
        <f t="shared" si="2"/>
        <v>university</v>
      </c>
      <c r="E88">
        <f t="shared" si="3"/>
        <v>0</v>
      </c>
    </row>
    <row r="89">
      <c r="A89" t="s">
        <v>2897</v>
      </c>
      <c r="B89">
        <v>1.0</v>
      </c>
      <c r="C89">
        <f t="shared" si="1"/>
        <v>0</v>
      </c>
      <c r="D89" t="str">
        <f t="shared" si="2"/>
        <v>unknown</v>
      </c>
      <c r="E89">
        <f t="shared" si="3"/>
        <v>0</v>
      </c>
    </row>
    <row r="90">
      <c r="A90" t="s">
        <v>2290</v>
      </c>
      <c r="B90">
        <v>1.0</v>
      </c>
      <c r="C90">
        <f t="shared" si="1"/>
        <v>0</v>
      </c>
      <c r="D90" s="77" t="str">
        <f t="shared" si="2"/>
        <v>vc.ru</v>
      </c>
      <c r="E90">
        <f t="shared" si="3"/>
        <v>0</v>
      </c>
    </row>
    <row r="91">
      <c r="A91" t="s">
        <v>543</v>
      </c>
      <c r="B91">
        <v>1.0</v>
      </c>
      <c r="C91">
        <f t="shared" si="1"/>
        <v>0</v>
      </c>
      <c r="D91" t="str">
        <f t="shared" si="2"/>
        <v>website</v>
      </c>
      <c r="E91">
        <f t="shared" si="3"/>
        <v>0</v>
      </c>
    </row>
    <row r="92">
      <c r="A92" t="s">
        <v>1797</v>
      </c>
      <c r="B92">
        <v>1.0</v>
      </c>
      <c r="C92">
        <f t="shared" si="1"/>
        <v>0</v>
      </c>
      <c r="D92" t="str">
        <f t="shared" si="2"/>
        <v>when it was created after the first ai course.</v>
      </c>
      <c r="E92">
        <f t="shared" si="3"/>
        <v>0</v>
      </c>
    </row>
    <row r="93">
      <c r="A93" t="s">
        <v>3338</v>
      </c>
      <c r="B93">
        <v>1.0</v>
      </c>
      <c r="C93">
        <f t="shared" si="1"/>
        <v>0</v>
      </c>
      <c r="D93" t="str">
        <f t="shared" si="2"/>
        <v>workplace</v>
      </c>
      <c r="E93">
        <f t="shared" si="3"/>
        <v>0</v>
      </c>
    </row>
    <row r="94">
      <c r="A94" t="s">
        <v>303</v>
      </c>
      <c r="B94">
        <v>1.0</v>
      </c>
      <c r="C94">
        <f t="shared" si="1"/>
        <v>0</v>
      </c>
      <c r="D94" t="str">
        <f t="shared" si="2"/>
        <v>world of watson , ibm</v>
      </c>
      <c r="E94">
        <f t="shared" si="3"/>
        <v>0</v>
      </c>
    </row>
    <row r="95">
      <c r="A95" t="s">
        <v>1802</v>
      </c>
      <c r="B95">
        <v>1.0</v>
      </c>
      <c r="C95">
        <f t="shared" si="1"/>
        <v>0</v>
      </c>
      <c r="D95" t="str">
        <f t="shared" si="2"/>
        <v>youtube</v>
      </c>
      <c r="E95">
        <f t="shared" si="3"/>
        <v>0</v>
      </c>
    </row>
    <row r="96">
      <c r="A96" t="s">
        <v>3202</v>
      </c>
      <c r="B96">
        <v>1.0</v>
      </c>
      <c r="C96">
        <f t="shared" si="1"/>
        <v>0</v>
      </c>
      <c r="D96" t="str">
        <f t="shared" si="2"/>
        <v>youtube channel of siraj raval</v>
      </c>
      <c r="E96">
        <f t="shared" si="3"/>
        <v>0</v>
      </c>
    </row>
    <row r="97">
      <c r="A97" t="s">
        <v>2244</v>
      </c>
      <c r="B97">
        <v>1.0</v>
      </c>
      <c r="C97">
        <f t="shared" si="1"/>
        <v>0</v>
      </c>
      <c r="D97" t="str">
        <f t="shared" si="2"/>
        <v>youtube interview of peter diamandis</v>
      </c>
      <c r="E97">
        <f t="shared" si="3"/>
        <v>0</v>
      </c>
    </row>
    <row r="98">
      <c r="C98">
        <f>SUM(C2:C97)</f>
        <v>9</v>
      </c>
      <c r="E98">
        <f>SUM(E2:E97)</f>
        <v>13</v>
      </c>
    </row>
  </sheetData>
  <drawing r:id="rId1"/>
</worksheet>
</file>