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unqin/Desktop/Homework/graduate/MSCI609/homework/project/MSCI609-Project/"/>
    </mc:Choice>
  </mc:AlternateContent>
  <xr:revisionPtr revIDLastSave="0" documentId="13_ncr:1_{2235DA36-A617-BB43-B989-583F1C6A60A0}" xr6:coauthVersionLast="45" xr6:coauthVersionMax="45" xr10:uidLastSave="{00000000-0000-0000-0000-000000000000}"/>
  <bookViews>
    <workbookView xWindow="28800" yWindow="1240" windowWidth="38400" windowHeight="21600" activeTab="3" xr2:uid="{00000000-000D-0000-FFFF-FFFF00000000}"/>
  </bookViews>
  <sheets>
    <sheet name="regression" sheetId="3" r:id="rId1"/>
    <sheet name="Sheet1" sheetId="4" r:id="rId2"/>
    <sheet name="Sheet2" sheetId="5" r:id="rId3"/>
    <sheet name="data_source" sheetId="1" r:id="rId4"/>
    <sheet name="Normality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" i="2" l="1"/>
  <c r="V7" i="2"/>
  <c r="V8" i="2"/>
  <c r="V9" i="2"/>
  <c r="V10" i="2"/>
  <c r="L5" i="2"/>
  <c r="O5" i="2" s="1"/>
  <c r="L4" i="2"/>
  <c r="L3" i="2"/>
  <c r="O3" i="2" s="1"/>
  <c r="L2" i="2"/>
  <c r="V5" i="2"/>
  <c r="N8" i="2" l="1"/>
  <c r="N9" i="2" s="1"/>
  <c r="N10" i="2" s="1"/>
  <c r="I46" i="2"/>
  <c r="F43" i="2"/>
  <c r="F44" i="2"/>
  <c r="F45" i="2"/>
  <c r="F46" i="2"/>
  <c r="F47" i="2"/>
  <c r="F48" i="2"/>
  <c r="F49" i="2"/>
  <c r="F50" i="2"/>
  <c r="F51" i="2"/>
  <c r="F52" i="2"/>
  <c r="F42" i="2"/>
  <c r="E43" i="2"/>
  <c r="E44" i="2"/>
  <c r="E45" i="2"/>
  <c r="E46" i="2"/>
  <c r="E47" i="2"/>
  <c r="E48" i="2"/>
  <c r="E49" i="2"/>
  <c r="E50" i="2"/>
  <c r="E51" i="2"/>
  <c r="E52" i="2"/>
  <c r="E42" i="2"/>
  <c r="D43" i="2"/>
  <c r="D44" i="2"/>
  <c r="D45" i="2"/>
  <c r="D46" i="2"/>
  <c r="D47" i="2"/>
  <c r="D48" i="2"/>
  <c r="D49" i="2"/>
  <c r="D50" i="2"/>
  <c r="D51" i="2"/>
  <c r="D52" i="2"/>
  <c r="D42" i="2"/>
  <c r="C43" i="2"/>
  <c r="C44" i="2"/>
  <c r="C45" i="2"/>
  <c r="C46" i="2"/>
  <c r="C47" i="2"/>
  <c r="C48" i="2"/>
  <c r="C49" i="2"/>
  <c r="C50" i="2"/>
  <c r="C51" i="2"/>
  <c r="C52" i="2"/>
  <c r="C42" i="2"/>
  <c r="I44" i="2"/>
  <c r="I43" i="2"/>
  <c r="I33" i="2"/>
  <c r="F30" i="2"/>
  <c r="F31" i="2"/>
  <c r="F32" i="2"/>
  <c r="F33" i="2"/>
  <c r="F34" i="2"/>
  <c r="F35" i="2"/>
  <c r="F36" i="2"/>
  <c r="F37" i="2"/>
  <c r="F38" i="2"/>
  <c r="F39" i="2"/>
  <c r="F29" i="2"/>
  <c r="E30" i="2"/>
  <c r="E31" i="2"/>
  <c r="E32" i="2"/>
  <c r="E33" i="2"/>
  <c r="E34" i="2"/>
  <c r="E35" i="2"/>
  <c r="E36" i="2"/>
  <c r="E37" i="2"/>
  <c r="E38" i="2"/>
  <c r="E39" i="2"/>
  <c r="E29" i="2"/>
  <c r="D30" i="2"/>
  <c r="D31" i="2"/>
  <c r="D32" i="2"/>
  <c r="D33" i="2"/>
  <c r="D34" i="2"/>
  <c r="D35" i="2"/>
  <c r="D36" i="2"/>
  <c r="D37" i="2"/>
  <c r="D38" i="2"/>
  <c r="D39" i="2"/>
  <c r="D29" i="2"/>
  <c r="C30" i="2"/>
  <c r="C31" i="2"/>
  <c r="C32" i="2"/>
  <c r="C33" i="2"/>
  <c r="C34" i="2"/>
  <c r="C35" i="2"/>
  <c r="C36" i="2"/>
  <c r="C37" i="2"/>
  <c r="C38" i="2"/>
  <c r="C39" i="2"/>
  <c r="C29" i="2"/>
  <c r="I31" i="2"/>
  <c r="I5" i="2"/>
  <c r="E8" i="2"/>
  <c r="I30" i="2"/>
  <c r="I20" i="2"/>
  <c r="F17" i="2"/>
  <c r="F18" i="2"/>
  <c r="F19" i="2"/>
  <c r="F20" i="2"/>
  <c r="F21" i="2"/>
  <c r="F22" i="2"/>
  <c r="F23" i="2"/>
  <c r="F24" i="2"/>
  <c r="F25" i="2"/>
  <c r="F26" i="2"/>
  <c r="F16" i="2"/>
  <c r="E17" i="2"/>
  <c r="E18" i="2"/>
  <c r="E19" i="2"/>
  <c r="E20" i="2"/>
  <c r="E21" i="2"/>
  <c r="E22" i="2"/>
  <c r="E23" i="2"/>
  <c r="E24" i="2"/>
  <c r="E25" i="2"/>
  <c r="E26" i="2"/>
  <c r="E16" i="2"/>
  <c r="D17" i="2"/>
  <c r="D18" i="2"/>
  <c r="D19" i="2"/>
  <c r="D20" i="2"/>
  <c r="D21" i="2"/>
  <c r="D22" i="2"/>
  <c r="D23" i="2"/>
  <c r="D24" i="2"/>
  <c r="D25" i="2"/>
  <c r="D26" i="2"/>
  <c r="D16" i="2"/>
  <c r="C17" i="2"/>
  <c r="C18" i="2"/>
  <c r="C19" i="2"/>
  <c r="C20" i="2"/>
  <c r="C21" i="2"/>
  <c r="C22" i="2"/>
  <c r="C23" i="2"/>
  <c r="C24" i="2"/>
  <c r="C25" i="2"/>
  <c r="C26" i="2"/>
  <c r="C16" i="2"/>
  <c r="I18" i="2"/>
  <c r="I17" i="2"/>
  <c r="I16" i="2"/>
  <c r="C3" i="2"/>
  <c r="C4" i="2"/>
  <c r="I4" i="2"/>
  <c r="I3" i="2"/>
  <c r="E5" i="2" l="1"/>
  <c r="E12" i="2"/>
  <c r="E4" i="2"/>
  <c r="C11" i="2"/>
  <c r="D13" i="2"/>
  <c r="D9" i="2"/>
  <c r="D5" i="2"/>
  <c r="C10" i="2"/>
  <c r="D12" i="2"/>
  <c r="D8" i="2"/>
  <c r="F8" i="2" s="1"/>
  <c r="D4" i="2"/>
  <c r="F4" i="2" s="1"/>
  <c r="E11" i="2"/>
  <c r="E7" i="2"/>
  <c r="C9" i="2"/>
  <c r="D11" i="2"/>
  <c r="D7" i="2"/>
  <c r="E3" i="2"/>
  <c r="E10" i="2"/>
  <c r="F10" i="2" s="1"/>
  <c r="E6" i="2"/>
  <c r="F6" i="2" s="1"/>
  <c r="D3" i="2"/>
  <c r="D10" i="2"/>
  <c r="D6" i="2"/>
  <c r="E13" i="2"/>
  <c r="F13" i="2" s="1"/>
  <c r="E9" i="2"/>
  <c r="C5" i="2"/>
  <c r="C6" i="2"/>
  <c r="C13" i="2"/>
  <c r="C7" i="2"/>
  <c r="C12" i="2"/>
  <c r="C8" i="2"/>
  <c r="F5" i="2" l="1"/>
  <c r="F12" i="2"/>
  <c r="F9" i="2"/>
  <c r="F3" i="2"/>
  <c r="F7" i="2"/>
  <c r="F11" i="2"/>
  <c r="I7" i="2" l="1"/>
</calcChain>
</file>

<file path=xl/sharedStrings.xml><?xml version="1.0" encoding="utf-8"?>
<sst xmlns="http://schemas.openxmlformats.org/spreadsheetml/2006/main" count="243" uniqueCount="74">
  <si>
    <t>Country</t>
  </si>
  <si>
    <t>Code</t>
  </si>
  <si>
    <t>Year</t>
  </si>
  <si>
    <t>GDP per capita, current U.S. dollars</t>
  </si>
  <si>
    <t>Household consumption as percent of GDP</t>
  </si>
  <si>
    <t>Unemployment rate</t>
  </si>
  <si>
    <t>Personal income tax rate</t>
  </si>
  <si>
    <t>Taxes on goods and services, percent of total revenue</t>
  </si>
  <si>
    <t>Real interest rate: Bank lending rate minus inflation</t>
  </si>
  <si>
    <t>Population size, in millions</t>
  </si>
  <si>
    <t>Percent urban population</t>
  </si>
  <si>
    <t>Population density, people per square km</t>
  </si>
  <si>
    <t>Annual HPI</t>
  </si>
  <si>
    <t>China</t>
  </si>
  <si>
    <t>CHN</t>
  </si>
  <si>
    <t>India</t>
  </si>
  <si>
    <t>IND</t>
  </si>
  <si>
    <t>Japan</t>
  </si>
  <si>
    <t>JPN</t>
  </si>
  <si>
    <t>Philippines</t>
  </si>
  <si>
    <t>PHL</t>
  </si>
  <si>
    <t>Country code</t>
  </si>
  <si>
    <t>Scores</t>
  </si>
  <si>
    <t>Cumulative</t>
  </si>
  <si>
    <t>Expected</t>
  </si>
  <si>
    <t>(Rank-1)/n</t>
  </si>
  <si>
    <t xml:space="preserve">Actual </t>
  </si>
  <si>
    <t>Difference</t>
  </si>
  <si>
    <t>count</t>
  </si>
  <si>
    <t>mean</t>
  </si>
  <si>
    <t>std</t>
  </si>
  <si>
    <t>maximum</t>
  </si>
  <si>
    <t>CHINA</t>
  </si>
  <si>
    <t>JAPAN</t>
  </si>
  <si>
    <t>INDIA</t>
  </si>
  <si>
    <t>mean 1</t>
  </si>
  <si>
    <t>mean 2</t>
  </si>
  <si>
    <t>std 1</t>
  </si>
  <si>
    <t>std 2</t>
  </si>
  <si>
    <t>Calculation</t>
  </si>
  <si>
    <t>S pool</t>
  </si>
  <si>
    <t xml:space="preserve">variance </t>
  </si>
  <si>
    <t>Standard error of the difference</t>
  </si>
  <si>
    <t>T obj</t>
  </si>
  <si>
    <t xml:space="preserve">T critical </t>
  </si>
  <si>
    <t>T objective</t>
  </si>
  <si>
    <t>T critical</t>
  </si>
  <si>
    <t>result</t>
  </si>
  <si>
    <t>Country A</t>
  </si>
  <si>
    <t>Country 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</si>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</sst>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theme="1"/>
      <name val="Consolas"/>
      <family val="2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0" fillId="35" borderId="0" xfId="0" applyFill="1"/>
    <xf numFmtId="0" fontId="18" fillId="35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8771-22A8-C244-9594-2392BD443C30}">
  <dimension ref="A1:I26"/>
  <sheetViews>
    <sheetView topLeftCell="A2" zoomScale="92" workbookViewId="0">
      <selection activeCell="E18" sqref="E18"/>
    </sheetView>
  </sheetViews>
  <sheetFormatPr baseColWidth="10" defaultRowHeight="16" x14ac:dyDescent="0.2"/>
  <cols>
    <col min="1" max="9" width="29.5" customWidth="1"/>
  </cols>
  <sheetData>
    <row r="1" spans="1:9" x14ac:dyDescent="0.2">
      <c r="A1" t="s">
        <v>50</v>
      </c>
    </row>
    <row r="2" spans="1:9" ht="17" thickBot="1" x14ac:dyDescent="0.25"/>
    <row r="3" spans="1:9" x14ac:dyDescent="0.2">
      <c r="A3" s="10" t="s">
        <v>51</v>
      </c>
      <c r="B3" s="10"/>
    </row>
    <row r="4" spans="1:9" x14ac:dyDescent="0.2">
      <c r="A4" s="7" t="s">
        <v>52</v>
      </c>
      <c r="B4" s="7">
        <v>0.99076773431902787</v>
      </c>
    </row>
    <row r="5" spans="1:9" x14ac:dyDescent="0.2">
      <c r="A5" s="7" t="s">
        <v>53</v>
      </c>
      <c r="B5" s="7">
        <v>0.98162070336765972</v>
      </c>
    </row>
    <row r="6" spans="1:9" x14ac:dyDescent="0.2">
      <c r="A6" s="7" t="s">
        <v>54</v>
      </c>
      <c r="B6" s="7">
        <v>0.81620703367659786</v>
      </c>
    </row>
    <row r="7" spans="1:9" x14ac:dyDescent="0.2">
      <c r="A7" s="7" t="s">
        <v>55</v>
      </c>
      <c r="B7" s="7">
        <v>6.0126318118005928</v>
      </c>
    </row>
    <row r="8" spans="1:9" ht="17" thickBot="1" x14ac:dyDescent="0.25">
      <c r="A8" s="8" t="s">
        <v>56</v>
      </c>
      <c r="B8" s="8">
        <v>11</v>
      </c>
    </row>
    <row r="10" spans="1:9" ht="17" thickBot="1" x14ac:dyDescent="0.25">
      <c r="A10" t="s">
        <v>57</v>
      </c>
    </row>
    <row r="11" spans="1:9" x14ac:dyDescent="0.2">
      <c r="A11" s="9"/>
      <c r="B11" s="9" t="s">
        <v>62</v>
      </c>
      <c r="C11" s="9" t="s">
        <v>63</v>
      </c>
      <c r="D11" s="9" t="s">
        <v>64</v>
      </c>
      <c r="E11" s="9" t="s">
        <v>65</v>
      </c>
      <c r="F11" s="9" t="s">
        <v>66</v>
      </c>
    </row>
    <row r="12" spans="1:9" x14ac:dyDescent="0.2">
      <c r="A12" s="7" t="s">
        <v>58</v>
      </c>
      <c r="B12" s="7">
        <v>9</v>
      </c>
      <c r="C12" s="7">
        <v>1930.8300223320866</v>
      </c>
      <c r="D12" s="7">
        <v>214.53666914800962</v>
      </c>
      <c r="E12" s="7">
        <v>5.9343384691301591</v>
      </c>
      <c r="F12" s="7">
        <v>0.30896062559431775</v>
      </c>
    </row>
    <row r="13" spans="1:9" x14ac:dyDescent="0.2">
      <c r="A13" s="7" t="s">
        <v>59</v>
      </c>
      <c r="B13" s="7">
        <v>1</v>
      </c>
      <c r="C13" s="7">
        <v>36.151741304276477</v>
      </c>
      <c r="D13" s="7">
        <v>36.151741304276477</v>
      </c>
      <c r="E13" s="7"/>
      <c r="F13" s="7"/>
    </row>
    <row r="14" spans="1:9" ht="17" thickBot="1" x14ac:dyDescent="0.25">
      <c r="A14" s="8" t="s">
        <v>60</v>
      </c>
      <c r="B14" s="8">
        <v>10</v>
      </c>
      <c r="C14" s="8">
        <v>1966.9817636363632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67</v>
      </c>
      <c r="C16" s="9" t="s">
        <v>55</v>
      </c>
      <c r="D16" s="9" t="s">
        <v>68</v>
      </c>
      <c r="E16" s="9" t="s">
        <v>69</v>
      </c>
      <c r="F16" s="9" t="s">
        <v>70</v>
      </c>
      <c r="G16" s="9" t="s">
        <v>71</v>
      </c>
      <c r="H16" s="9" t="s">
        <v>72</v>
      </c>
      <c r="I16" s="9" t="s">
        <v>73</v>
      </c>
    </row>
    <row r="17" spans="1:9" x14ac:dyDescent="0.2">
      <c r="A17" s="7" t="s">
        <v>61</v>
      </c>
      <c r="B17" s="7">
        <v>-4162.5354034843385</v>
      </c>
      <c r="C17" s="7">
        <v>10669.170089627387</v>
      </c>
      <c r="D17" s="7">
        <v>-0.3901461283789236</v>
      </c>
      <c r="E17" s="7">
        <v>0.76318832825760308</v>
      </c>
      <c r="F17" s="7">
        <v>-139727.19492736136</v>
      </c>
      <c r="G17" s="7">
        <v>131402.12412039269</v>
      </c>
      <c r="H17" s="7">
        <v>-139727.19492736136</v>
      </c>
      <c r="I17" s="7">
        <v>131402.12412039269</v>
      </c>
    </row>
    <row r="18" spans="1:9" x14ac:dyDescent="0.2">
      <c r="A18" s="7" t="s">
        <v>3</v>
      </c>
      <c r="B18" s="7">
        <v>-1.8753474857124762E-3</v>
      </c>
      <c r="C18" s="7">
        <v>1.3158928767279978E-2</v>
      </c>
      <c r="D18" s="7">
        <v>-0.14251520916927349</v>
      </c>
      <c r="E18" s="7">
        <v>0.90987886771454507</v>
      </c>
      <c r="F18" s="7">
        <v>-0.16907539051151091</v>
      </c>
      <c r="G18" s="7">
        <v>0.16532469554008597</v>
      </c>
      <c r="H18" s="7">
        <v>-0.16907539051151091</v>
      </c>
      <c r="I18" s="7">
        <v>0.16532469554008597</v>
      </c>
    </row>
    <row r="19" spans="1:9" x14ac:dyDescent="0.2">
      <c r="A19" s="7" t="s">
        <v>4</v>
      </c>
      <c r="B19" s="7">
        <v>-1.5662134088979325</v>
      </c>
      <c r="C19" s="7">
        <v>10.938991236613679</v>
      </c>
      <c r="D19" s="7">
        <v>-0.14317713352358222</v>
      </c>
      <c r="E19" s="7">
        <v>0.90946590021041329</v>
      </c>
      <c r="F19" s="7">
        <v>-140.55927566853228</v>
      </c>
      <c r="G19" s="7">
        <v>137.42684885073641</v>
      </c>
      <c r="H19" s="7">
        <v>-140.55927566853228</v>
      </c>
      <c r="I19" s="7">
        <v>137.42684885073641</v>
      </c>
    </row>
    <row r="20" spans="1:9" x14ac:dyDescent="0.2">
      <c r="A20" s="7" t="s">
        <v>5</v>
      </c>
      <c r="B20" s="7">
        <v>4.0152554164788663</v>
      </c>
      <c r="C20" s="7">
        <v>139.55232297742222</v>
      </c>
      <c r="D20" s="7">
        <v>2.8772401138234604E-2</v>
      </c>
      <c r="E20" s="7">
        <v>0.98168797263231</v>
      </c>
      <c r="F20" s="7">
        <v>-1769.1651317434257</v>
      </c>
      <c r="G20" s="7">
        <v>1777.1956425763833</v>
      </c>
      <c r="H20" s="7">
        <v>-1769.1651317434257</v>
      </c>
      <c r="I20" s="7">
        <v>1777.1956425763833</v>
      </c>
    </row>
    <row r="21" spans="1:9" x14ac:dyDescent="0.2">
      <c r="A21" s="7" t="s">
        <v>6</v>
      </c>
      <c r="B21" s="7">
        <v>0</v>
      </c>
      <c r="C21" s="7">
        <v>0</v>
      </c>
      <c r="D21" s="7">
        <v>65535</v>
      </c>
      <c r="E21" s="7" t="e">
        <v>#NUM!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">
      <c r="A22" s="7" t="s">
        <v>7</v>
      </c>
      <c r="B22" s="7">
        <v>0.58117740137204055</v>
      </c>
      <c r="C22" s="7">
        <v>1.3012124446957687</v>
      </c>
      <c r="D22" s="7">
        <v>0.44664297804800301</v>
      </c>
      <c r="E22" s="7" t="e">
        <v>#NUM!</v>
      </c>
      <c r="F22" s="7">
        <v>-15.952294326190804</v>
      </c>
      <c r="G22" s="7">
        <v>17.114649128934886</v>
      </c>
      <c r="H22" s="7">
        <v>-15.952294326190804</v>
      </c>
      <c r="I22" s="7">
        <v>17.114649128934886</v>
      </c>
    </row>
    <row r="23" spans="1:9" x14ac:dyDescent="0.2">
      <c r="A23" s="7" t="s">
        <v>8</v>
      </c>
      <c r="B23" s="7">
        <v>0.21491911686952564</v>
      </c>
      <c r="C23" s="7">
        <v>1.9189484461083808</v>
      </c>
      <c r="D23" s="7">
        <v>0.11199837979252683</v>
      </c>
      <c r="E23" s="7">
        <v>0.92899551518192292</v>
      </c>
      <c r="F23" s="7">
        <v>-24.167632717547878</v>
      </c>
      <c r="G23" s="7">
        <v>24.597470951286926</v>
      </c>
      <c r="H23" s="7">
        <v>-24.167632717547878</v>
      </c>
      <c r="I23" s="7">
        <v>24.597470951286926</v>
      </c>
    </row>
    <row r="24" spans="1:9" x14ac:dyDescent="0.2">
      <c r="A24" s="7" t="s">
        <v>9</v>
      </c>
      <c r="B24" s="7">
        <v>4.1613776349678755</v>
      </c>
      <c r="C24" s="7">
        <v>10.621992239719642</v>
      </c>
      <c r="D24" s="7">
        <v>0.3917699750718055</v>
      </c>
      <c r="E24" s="7">
        <v>0.76229161625246356</v>
      </c>
      <c r="F24" s="7">
        <v>-130.80383046896884</v>
      </c>
      <c r="G24" s="7">
        <v>139.12658573890457</v>
      </c>
      <c r="H24" s="7">
        <v>-130.80383046896884</v>
      </c>
      <c r="I24" s="7">
        <v>139.12658573890457</v>
      </c>
    </row>
    <row r="25" spans="1:9" x14ac:dyDescent="0.2">
      <c r="A25" s="7" t="s">
        <v>10</v>
      </c>
      <c r="B25" s="7">
        <v>-13.774338726245469</v>
      </c>
      <c r="C25" s="7">
        <v>48.033150679620697</v>
      </c>
      <c r="D25" s="7">
        <v>-0.28676733737746646</v>
      </c>
      <c r="E25" s="7">
        <v>0.82220930921420854</v>
      </c>
      <c r="F25" s="7">
        <v>-624.09338538503528</v>
      </c>
      <c r="G25" s="7">
        <v>596.54470793254438</v>
      </c>
      <c r="H25" s="7">
        <v>-624.09338538503528</v>
      </c>
      <c r="I25" s="7">
        <v>596.54470793254438</v>
      </c>
    </row>
    <row r="26" spans="1:9" ht="17" thickBot="1" x14ac:dyDescent="0.25">
      <c r="A26" s="8" t="s">
        <v>11</v>
      </c>
      <c r="B26" s="8">
        <v>-4.3405422471327428</v>
      </c>
      <c r="C26" s="8">
        <v>15.781839520259002</v>
      </c>
      <c r="D26" s="8">
        <v>-0.27503398710656185</v>
      </c>
      <c r="E26" s="8">
        <v>0.82913264845646695</v>
      </c>
      <c r="F26" s="8">
        <v>-204.86782630499681</v>
      </c>
      <c r="G26" s="8">
        <v>196.18674181073135</v>
      </c>
      <c r="H26" s="8">
        <v>-204.86782630499681</v>
      </c>
      <c r="I26" s="8">
        <v>196.18674181073135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ECB6-EE04-1541-83B9-3F1595324586}">
  <dimension ref="A1:I20"/>
  <sheetViews>
    <sheetView workbookViewId="0">
      <selection activeCell="E20" sqref="E20"/>
    </sheetView>
  </sheetViews>
  <sheetFormatPr baseColWidth="10" defaultRowHeight="16" x14ac:dyDescent="0.2"/>
  <cols>
    <col min="1" max="1" width="36.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9" width="12.83203125" bestFit="1" customWidth="1"/>
  </cols>
  <sheetData>
    <row r="1" spans="1:9" x14ac:dyDescent="0.2">
      <c r="A1" t="s">
        <v>50</v>
      </c>
    </row>
    <row r="2" spans="1:9" ht="17" thickBot="1" x14ac:dyDescent="0.25"/>
    <row r="3" spans="1:9" x14ac:dyDescent="0.2">
      <c r="A3" s="10" t="s">
        <v>51</v>
      </c>
      <c r="B3" s="10"/>
    </row>
    <row r="4" spans="1:9" x14ac:dyDescent="0.2">
      <c r="A4" s="7" t="s">
        <v>52</v>
      </c>
      <c r="B4" s="7">
        <v>0.9814272966001536</v>
      </c>
    </row>
    <row r="5" spans="1:9" x14ac:dyDescent="0.2">
      <c r="A5" s="7" t="s">
        <v>53</v>
      </c>
      <c r="B5" s="7">
        <v>0.96319953851188589</v>
      </c>
    </row>
    <row r="6" spans="1:9" x14ac:dyDescent="0.2">
      <c r="A6" s="7" t="s">
        <v>54</v>
      </c>
      <c r="B6" s="7">
        <v>0.94742791215983702</v>
      </c>
    </row>
    <row r="7" spans="1:9" x14ac:dyDescent="0.2">
      <c r="A7" s="7" t="s">
        <v>55</v>
      </c>
      <c r="B7" s="7">
        <v>3.2157166861819402</v>
      </c>
    </row>
    <row r="8" spans="1:9" ht="17" thickBot="1" x14ac:dyDescent="0.25">
      <c r="A8" s="8" t="s">
        <v>56</v>
      </c>
      <c r="B8" s="8">
        <v>11</v>
      </c>
    </row>
    <row r="10" spans="1:9" ht="17" thickBot="1" x14ac:dyDescent="0.25">
      <c r="A10" t="s">
        <v>57</v>
      </c>
    </row>
    <row r="11" spans="1:9" x14ac:dyDescent="0.2">
      <c r="A11" s="9"/>
      <c r="B11" s="9" t="s">
        <v>62</v>
      </c>
      <c r="C11" s="9" t="s">
        <v>63</v>
      </c>
      <c r="D11" s="9" t="s">
        <v>64</v>
      </c>
      <c r="E11" s="9" t="s">
        <v>65</v>
      </c>
      <c r="F11" s="9" t="s">
        <v>66</v>
      </c>
    </row>
    <row r="12" spans="1:9" x14ac:dyDescent="0.2">
      <c r="A12" s="7" t="s">
        <v>58</v>
      </c>
      <c r="B12" s="7">
        <v>3</v>
      </c>
      <c r="C12" s="7">
        <v>1894.5959269958405</v>
      </c>
      <c r="D12" s="7">
        <v>631.53197566528013</v>
      </c>
      <c r="E12" s="7">
        <v>61.071668641627213</v>
      </c>
      <c r="F12" s="7">
        <v>2.1938151754613476E-5</v>
      </c>
    </row>
    <row r="13" spans="1:9" x14ac:dyDescent="0.2">
      <c r="A13" s="7" t="s">
        <v>59</v>
      </c>
      <c r="B13" s="7">
        <v>7</v>
      </c>
      <c r="C13" s="7">
        <v>72.385836640522712</v>
      </c>
      <c r="D13" s="7">
        <v>10.340833805788959</v>
      </c>
      <c r="E13" s="7"/>
      <c r="F13" s="7"/>
    </row>
    <row r="14" spans="1:9" ht="17" thickBot="1" x14ac:dyDescent="0.25">
      <c r="A14" s="8" t="s">
        <v>60</v>
      </c>
      <c r="B14" s="8">
        <v>10</v>
      </c>
      <c r="C14" s="8">
        <v>1966.9817636363632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67</v>
      </c>
      <c r="C16" s="9" t="s">
        <v>55</v>
      </c>
      <c r="D16" s="9" t="s">
        <v>68</v>
      </c>
      <c r="E16" s="9" t="s">
        <v>69</v>
      </c>
      <c r="F16" s="9" t="s">
        <v>70</v>
      </c>
      <c r="G16" s="9" t="s">
        <v>71</v>
      </c>
      <c r="H16" s="9" t="s">
        <v>72</v>
      </c>
      <c r="I16" s="9" t="s">
        <v>73</v>
      </c>
    </row>
    <row r="17" spans="1:9" x14ac:dyDescent="0.2">
      <c r="A17" s="7" t="s">
        <v>61</v>
      </c>
      <c r="B17" s="7">
        <v>274.8709042666402</v>
      </c>
      <c r="C17" s="7">
        <v>63.569994143421908</v>
      </c>
      <c r="D17" s="7">
        <v>4.3239095420788747</v>
      </c>
      <c r="E17" s="7">
        <v>3.4635670859795454E-3</v>
      </c>
      <c r="F17" s="7">
        <v>124.55175444149344</v>
      </c>
      <c r="G17" s="7">
        <v>425.19005409178692</v>
      </c>
      <c r="H17" s="7">
        <v>124.55175444149344</v>
      </c>
      <c r="I17" s="7">
        <v>425.19005409178692</v>
      </c>
    </row>
    <row r="18" spans="1:9" x14ac:dyDescent="0.2">
      <c r="A18" s="7" t="s">
        <v>3</v>
      </c>
      <c r="B18" s="7">
        <v>2.4643274874822795E-3</v>
      </c>
      <c r="C18" s="7">
        <v>1.4873109840809341E-3</v>
      </c>
      <c r="D18" s="7">
        <v>1.6569012895477815</v>
      </c>
      <c r="E18" s="7">
        <v>0.141507938421015</v>
      </c>
      <c r="F18" s="7">
        <v>-1.0526041351358278E-3</v>
      </c>
      <c r="G18" s="7">
        <v>5.9812591101003863E-3</v>
      </c>
      <c r="H18" s="7">
        <v>-1.0526041351358278E-3</v>
      </c>
      <c r="I18" s="7">
        <v>5.9812591101003863E-3</v>
      </c>
    </row>
    <row r="19" spans="1:9" x14ac:dyDescent="0.2">
      <c r="A19" s="7" t="s">
        <v>4</v>
      </c>
      <c r="B19" s="7">
        <v>1.7203911322130563</v>
      </c>
      <c r="C19" s="7">
        <v>1.4853701903129397</v>
      </c>
      <c r="D19" s="7">
        <v>1.1582238174919897</v>
      </c>
      <c r="E19" s="7">
        <v>0.28475708023370611</v>
      </c>
      <c r="F19" s="7">
        <v>-1.7919512423939112</v>
      </c>
      <c r="G19" s="7">
        <v>5.2327335068200238</v>
      </c>
      <c r="H19" s="7">
        <v>-1.7919512423939112</v>
      </c>
      <c r="I19" s="7">
        <v>5.2327335068200238</v>
      </c>
    </row>
    <row r="20" spans="1:9" ht="17" thickBot="1" x14ac:dyDescent="0.25">
      <c r="A20" s="8" t="s">
        <v>5</v>
      </c>
      <c r="B20" s="8">
        <v>-53.533462276637195</v>
      </c>
      <c r="C20" s="8">
        <v>12.614094535800994</v>
      </c>
      <c r="D20" s="8">
        <v>-4.243940151605802</v>
      </c>
      <c r="E20" s="8">
        <v>3.8216429970256665E-3</v>
      </c>
      <c r="F20" s="8">
        <v>-83.361056127876253</v>
      </c>
      <c r="G20" s="8">
        <v>-23.70586842539813</v>
      </c>
      <c r="H20" s="8">
        <v>-83.361056127876253</v>
      </c>
      <c r="I20" s="8">
        <v>-23.70586842539813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293F-1D6B-6B46-A37D-3D9A7F0E46AD}">
  <dimension ref="A1:I18"/>
  <sheetViews>
    <sheetView workbookViewId="0">
      <selection activeCell="M12" sqref="M12"/>
    </sheetView>
  </sheetViews>
  <sheetFormatPr baseColWidth="10" defaultRowHeight="16" x14ac:dyDescent="0.2"/>
  <sheetData>
    <row r="1" spans="1:9" x14ac:dyDescent="0.2">
      <c r="A1" t="s">
        <v>50</v>
      </c>
    </row>
    <row r="2" spans="1:9" ht="17" thickBot="1" x14ac:dyDescent="0.25"/>
    <row r="3" spans="1:9" x14ac:dyDescent="0.2">
      <c r="A3" s="10" t="s">
        <v>51</v>
      </c>
      <c r="B3" s="10"/>
    </row>
    <row r="4" spans="1:9" x14ac:dyDescent="0.2">
      <c r="A4" s="7" t="s">
        <v>52</v>
      </c>
      <c r="B4" s="7">
        <v>0.89994165467799359</v>
      </c>
    </row>
    <row r="5" spans="1:9" x14ac:dyDescent="0.2">
      <c r="A5" s="7" t="s">
        <v>53</v>
      </c>
      <c r="B5" s="7">
        <v>0.8098949818245651</v>
      </c>
    </row>
    <row r="6" spans="1:9" x14ac:dyDescent="0.2">
      <c r="A6" s="7" t="s">
        <v>54</v>
      </c>
      <c r="B6" s="7">
        <v>0.78877220202729448</v>
      </c>
    </row>
    <row r="7" spans="1:9" x14ac:dyDescent="0.2">
      <c r="A7" s="7" t="s">
        <v>55</v>
      </c>
      <c r="B7" s="7">
        <v>6.4457833238899482</v>
      </c>
    </row>
    <row r="8" spans="1:9" ht="17" thickBot="1" x14ac:dyDescent="0.25">
      <c r="A8" s="8" t="s">
        <v>56</v>
      </c>
      <c r="B8" s="8">
        <v>11</v>
      </c>
    </row>
    <row r="10" spans="1:9" ht="17" thickBot="1" x14ac:dyDescent="0.25">
      <c r="A10" t="s">
        <v>57</v>
      </c>
    </row>
    <row r="11" spans="1:9" x14ac:dyDescent="0.2">
      <c r="A11" s="9"/>
      <c r="B11" s="9" t="s">
        <v>62</v>
      </c>
      <c r="C11" s="9" t="s">
        <v>63</v>
      </c>
      <c r="D11" s="9" t="s">
        <v>64</v>
      </c>
      <c r="E11" s="9" t="s">
        <v>65</v>
      </c>
      <c r="F11" s="9" t="s">
        <v>66</v>
      </c>
    </row>
    <row r="12" spans="1:9" x14ac:dyDescent="0.2">
      <c r="A12" s="7" t="s">
        <v>58</v>
      </c>
      <c r="B12" s="7">
        <v>1</v>
      </c>
      <c r="C12" s="7">
        <v>1593.0486597095235</v>
      </c>
      <c r="D12" s="7">
        <v>1593.0486597095235</v>
      </c>
      <c r="E12" s="7">
        <v>38.342253699450048</v>
      </c>
      <c r="F12" s="7">
        <v>1.6037795167416752E-4</v>
      </c>
    </row>
    <row r="13" spans="1:9" x14ac:dyDescent="0.2">
      <c r="A13" s="7" t="s">
        <v>59</v>
      </c>
      <c r="B13" s="7">
        <v>9</v>
      </c>
      <c r="C13" s="7">
        <v>373.93310392683975</v>
      </c>
      <c r="D13" s="7">
        <v>41.54812265853775</v>
      </c>
      <c r="E13" s="7"/>
      <c r="F13" s="7"/>
    </row>
    <row r="14" spans="1:9" ht="17" thickBot="1" x14ac:dyDescent="0.25">
      <c r="A14" s="8" t="s">
        <v>60</v>
      </c>
      <c r="B14" s="8">
        <v>10</v>
      </c>
      <c r="C14" s="8">
        <v>1966.9817636363632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67</v>
      </c>
      <c r="C16" s="9" t="s">
        <v>55</v>
      </c>
      <c r="D16" s="9" t="s">
        <v>68</v>
      </c>
      <c r="E16" s="9" t="s">
        <v>69</v>
      </c>
      <c r="F16" s="9" t="s">
        <v>70</v>
      </c>
      <c r="G16" s="9" t="s">
        <v>71</v>
      </c>
      <c r="H16" s="9" t="s">
        <v>72</v>
      </c>
      <c r="I16" s="9" t="s">
        <v>73</v>
      </c>
    </row>
    <row r="17" spans="1:9" x14ac:dyDescent="0.2">
      <c r="A17" s="7" t="s">
        <v>61</v>
      </c>
      <c r="B17" s="7">
        <v>548.77795540797001</v>
      </c>
      <c r="C17" s="7">
        <v>70.251676749642442</v>
      </c>
      <c r="D17" s="7">
        <v>7.8115993923342639</v>
      </c>
      <c r="E17" s="7">
        <v>2.6763602054829389E-5</v>
      </c>
      <c r="F17" s="7">
        <v>389.85762165018218</v>
      </c>
      <c r="G17" s="7">
        <v>707.69828916575784</v>
      </c>
      <c r="H17" s="7">
        <v>389.85762165018218</v>
      </c>
      <c r="I17" s="7">
        <v>707.69828916575784</v>
      </c>
    </row>
    <row r="18" spans="1:9" ht="17" thickBot="1" x14ac:dyDescent="0.25">
      <c r="A18" s="8" t="s">
        <v>5</v>
      </c>
      <c r="B18" s="8">
        <v>-96.106841661395819</v>
      </c>
      <c r="C18" s="8">
        <v>15.520849478172794</v>
      </c>
      <c r="D18" s="8">
        <v>-6.1921122163160156</v>
      </c>
      <c r="E18" s="8">
        <v>1.6037795167416781E-4</v>
      </c>
      <c r="F18" s="8">
        <v>-131.21744248115721</v>
      </c>
      <c r="G18" s="8">
        <v>-60.996240841634446</v>
      </c>
      <c r="H18" s="8">
        <v>-131.21744248115721</v>
      </c>
      <c r="I18" s="8">
        <v>-60.996240841634446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zoomScale="84" workbookViewId="0">
      <pane xSplit="1" topLeftCell="B1" activePane="topRight" state="frozen"/>
      <selection pane="topRight" activeCell="H1" sqref="H1"/>
    </sheetView>
  </sheetViews>
  <sheetFormatPr baseColWidth="10" defaultRowHeight="16" x14ac:dyDescent="0.2"/>
  <cols>
    <col min="1" max="1" width="10" bestFit="1" customWidth="1"/>
    <col min="2" max="3" width="5.1640625" bestFit="1" customWidth="1"/>
    <col min="4" max="4" width="30.5" bestFit="1" customWidth="1"/>
    <col min="5" max="5" width="36.5" bestFit="1" customWidth="1"/>
    <col min="6" max="6" width="17.83203125" bestFit="1" customWidth="1"/>
    <col min="7" max="7" width="21.83203125" bestFit="1" customWidth="1"/>
    <col min="8" max="8" width="45.83203125" bestFit="1" customWidth="1"/>
    <col min="9" max="9" width="44.6640625" bestFit="1" customWidth="1"/>
    <col min="10" max="10" width="23.33203125" bestFit="1" customWidth="1"/>
    <col min="11" max="11" width="22" bestFit="1" customWidth="1"/>
    <col min="12" max="12" width="35.5" bestFit="1" customWidth="1"/>
    <col min="13" max="13" width="10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2009</v>
      </c>
      <c r="D2">
        <v>3832.24</v>
      </c>
      <c r="E2">
        <v>35.33</v>
      </c>
      <c r="F2">
        <v>4.72</v>
      </c>
      <c r="G2">
        <v>45</v>
      </c>
      <c r="H2">
        <v>60.11</v>
      </c>
      <c r="I2">
        <v>5.53</v>
      </c>
      <c r="J2">
        <v>1331.26</v>
      </c>
      <c r="K2">
        <v>47.88</v>
      </c>
      <c r="L2">
        <v>142</v>
      </c>
      <c r="M2">
        <v>94.76</v>
      </c>
    </row>
    <row r="3" spans="1:13" x14ac:dyDescent="0.2">
      <c r="A3" t="s">
        <v>13</v>
      </c>
      <c r="B3" t="s">
        <v>14</v>
      </c>
      <c r="C3">
        <v>2010</v>
      </c>
      <c r="D3">
        <v>4550.45</v>
      </c>
      <c r="E3">
        <v>34.33</v>
      </c>
      <c r="F3">
        <v>4.53</v>
      </c>
      <c r="G3">
        <v>45</v>
      </c>
      <c r="H3">
        <v>63.37</v>
      </c>
      <c r="I3">
        <v>-1</v>
      </c>
      <c r="J3">
        <v>1337.7</v>
      </c>
      <c r="K3">
        <v>49.23</v>
      </c>
      <c r="L3">
        <v>142</v>
      </c>
      <c r="M3">
        <v>101.86</v>
      </c>
    </row>
    <row r="4" spans="1:13" x14ac:dyDescent="0.2">
      <c r="A4" t="s">
        <v>13</v>
      </c>
      <c r="B4" t="s">
        <v>14</v>
      </c>
      <c r="C4">
        <v>2011</v>
      </c>
      <c r="D4">
        <v>5618.13</v>
      </c>
      <c r="E4">
        <v>34.92</v>
      </c>
      <c r="F4">
        <v>4.55</v>
      </c>
      <c r="G4">
        <v>45</v>
      </c>
      <c r="H4">
        <v>62.13</v>
      </c>
      <c r="I4">
        <v>-1.4</v>
      </c>
      <c r="J4">
        <v>1344.13</v>
      </c>
      <c r="K4">
        <v>50.51</v>
      </c>
      <c r="L4">
        <v>143</v>
      </c>
      <c r="M4">
        <v>104.2</v>
      </c>
    </row>
    <row r="5" spans="1:13" x14ac:dyDescent="0.2">
      <c r="A5" t="s">
        <v>13</v>
      </c>
      <c r="B5" t="s">
        <v>14</v>
      </c>
      <c r="C5">
        <v>2012</v>
      </c>
      <c r="D5">
        <v>6316.92</v>
      </c>
      <c r="E5">
        <v>35.39</v>
      </c>
      <c r="F5">
        <v>4.57</v>
      </c>
      <c r="G5">
        <v>45</v>
      </c>
      <c r="H5">
        <v>61.33</v>
      </c>
      <c r="I5">
        <v>3.58</v>
      </c>
      <c r="J5">
        <v>1350.7</v>
      </c>
      <c r="K5">
        <v>51.76</v>
      </c>
      <c r="L5">
        <v>144</v>
      </c>
      <c r="M5">
        <v>103.66</v>
      </c>
    </row>
    <row r="6" spans="1:13" x14ac:dyDescent="0.2">
      <c r="A6" t="s">
        <v>13</v>
      </c>
      <c r="B6" t="s">
        <v>14</v>
      </c>
      <c r="C6">
        <v>2013</v>
      </c>
      <c r="D6">
        <v>7050.65</v>
      </c>
      <c r="E6">
        <v>35.83</v>
      </c>
      <c r="F6">
        <v>4.59</v>
      </c>
      <c r="G6">
        <v>45</v>
      </c>
      <c r="H6">
        <v>57.98</v>
      </c>
      <c r="I6">
        <v>3.76</v>
      </c>
      <c r="J6">
        <v>1357.38</v>
      </c>
      <c r="K6">
        <v>53.01</v>
      </c>
      <c r="L6">
        <v>145</v>
      </c>
      <c r="M6">
        <v>113.06</v>
      </c>
    </row>
    <row r="7" spans="1:13" x14ac:dyDescent="0.2">
      <c r="A7" t="s">
        <v>13</v>
      </c>
      <c r="B7" t="s">
        <v>14</v>
      </c>
      <c r="C7">
        <v>2014</v>
      </c>
      <c r="D7">
        <v>7678.6</v>
      </c>
      <c r="E7">
        <v>36.71</v>
      </c>
      <c r="F7">
        <v>4.6100000000000003</v>
      </c>
      <c r="G7">
        <v>45</v>
      </c>
      <c r="H7">
        <v>38.42</v>
      </c>
      <c r="I7">
        <v>4.5199999999999996</v>
      </c>
      <c r="J7">
        <v>1364.27</v>
      </c>
      <c r="K7">
        <v>54.26</v>
      </c>
      <c r="L7">
        <v>145</v>
      </c>
      <c r="M7">
        <v>109.16</v>
      </c>
    </row>
    <row r="8" spans="1:13" x14ac:dyDescent="0.2">
      <c r="A8" t="s">
        <v>13</v>
      </c>
      <c r="B8" t="s">
        <v>14</v>
      </c>
      <c r="C8">
        <v>2015</v>
      </c>
      <c r="D8">
        <v>8066.94</v>
      </c>
      <c r="E8">
        <v>37.770000000000003</v>
      </c>
      <c r="F8">
        <v>4.63</v>
      </c>
      <c r="G8">
        <v>45</v>
      </c>
      <c r="H8">
        <v>35.31</v>
      </c>
      <c r="I8">
        <v>4.3499999999999996</v>
      </c>
      <c r="J8">
        <v>1371.22</v>
      </c>
      <c r="K8">
        <v>55.5</v>
      </c>
      <c r="L8">
        <v>146</v>
      </c>
      <c r="M8">
        <v>108.84</v>
      </c>
    </row>
    <row r="9" spans="1:13" x14ac:dyDescent="0.2">
      <c r="A9" t="s">
        <v>13</v>
      </c>
      <c r="B9" t="s">
        <v>14</v>
      </c>
      <c r="C9">
        <v>2016</v>
      </c>
      <c r="D9">
        <v>8147.94</v>
      </c>
      <c r="E9">
        <v>38.67</v>
      </c>
      <c r="F9">
        <v>4.53</v>
      </c>
      <c r="G9">
        <v>45</v>
      </c>
      <c r="H9">
        <v>34.75</v>
      </c>
      <c r="I9">
        <v>2.9</v>
      </c>
      <c r="J9">
        <v>1378.66</v>
      </c>
      <c r="K9">
        <v>56.74</v>
      </c>
      <c r="L9">
        <v>147</v>
      </c>
      <c r="M9">
        <v>119.21</v>
      </c>
    </row>
    <row r="10" spans="1:13" x14ac:dyDescent="0.2">
      <c r="A10" t="s">
        <v>13</v>
      </c>
      <c r="B10" t="s">
        <v>14</v>
      </c>
      <c r="C10">
        <v>2017</v>
      </c>
      <c r="D10">
        <v>8879.44</v>
      </c>
      <c r="E10">
        <v>38.54</v>
      </c>
      <c r="F10">
        <v>4.4400000000000004</v>
      </c>
      <c r="G10">
        <v>45</v>
      </c>
      <c r="H10">
        <v>32.880000000000003</v>
      </c>
      <c r="I10">
        <v>0.11</v>
      </c>
      <c r="J10">
        <v>1386.4</v>
      </c>
      <c r="K10">
        <v>57.96</v>
      </c>
      <c r="L10">
        <v>148</v>
      </c>
      <c r="M10">
        <v>125.16</v>
      </c>
    </row>
    <row r="11" spans="1:13" x14ac:dyDescent="0.2">
      <c r="A11" t="s">
        <v>13</v>
      </c>
      <c r="B11" t="s">
        <v>14</v>
      </c>
      <c r="C11">
        <v>2018</v>
      </c>
      <c r="D11">
        <v>9976.68</v>
      </c>
      <c r="E11">
        <v>38.520000000000003</v>
      </c>
      <c r="F11">
        <v>4.28</v>
      </c>
      <c r="G11">
        <v>45</v>
      </c>
      <c r="H11">
        <v>34.14</v>
      </c>
      <c r="I11">
        <v>0.82</v>
      </c>
      <c r="J11">
        <v>1392.73</v>
      </c>
      <c r="K11">
        <v>59.15</v>
      </c>
      <c r="L11">
        <v>148</v>
      </c>
      <c r="M11">
        <v>134.16999999999999</v>
      </c>
    </row>
    <row r="12" spans="1:13" x14ac:dyDescent="0.2">
      <c r="A12" t="s">
        <v>13</v>
      </c>
      <c r="B12" t="s">
        <v>14</v>
      </c>
      <c r="C12">
        <v>2019</v>
      </c>
      <c r="D12">
        <v>10261.68</v>
      </c>
      <c r="E12">
        <v>38.56</v>
      </c>
      <c r="F12">
        <v>4.32</v>
      </c>
      <c r="G12">
        <v>45</v>
      </c>
      <c r="H12">
        <v>33.85</v>
      </c>
      <c r="I12">
        <v>2.73</v>
      </c>
      <c r="J12">
        <v>1397.71</v>
      </c>
      <c r="K12">
        <v>60.31</v>
      </c>
      <c r="L12">
        <v>148</v>
      </c>
      <c r="M12">
        <v>139.24</v>
      </c>
    </row>
    <row r="13" spans="1:13" x14ac:dyDescent="0.2">
      <c r="A13" t="s">
        <v>15</v>
      </c>
      <c r="B13" t="s">
        <v>16</v>
      </c>
      <c r="C13">
        <v>2009</v>
      </c>
      <c r="D13">
        <v>1101.96</v>
      </c>
      <c r="E13">
        <v>55.96</v>
      </c>
      <c r="F13">
        <v>5.57</v>
      </c>
      <c r="G13">
        <v>30</v>
      </c>
      <c r="H13">
        <v>23.78</v>
      </c>
      <c r="I13">
        <v>4.8099999999999996</v>
      </c>
      <c r="J13">
        <v>1217.73</v>
      </c>
      <c r="K13">
        <v>30.59</v>
      </c>
      <c r="L13">
        <v>410</v>
      </c>
      <c r="M13">
        <v>89.42</v>
      </c>
    </row>
    <row r="14" spans="1:13" x14ac:dyDescent="0.2">
      <c r="A14" t="s">
        <v>15</v>
      </c>
      <c r="B14" t="s">
        <v>16</v>
      </c>
      <c r="C14">
        <v>2010</v>
      </c>
      <c r="D14">
        <v>1357.56</v>
      </c>
      <c r="E14">
        <v>54.72</v>
      </c>
      <c r="F14">
        <v>5.64</v>
      </c>
      <c r="G14">
        <v>30</v>
      </c>
      <c r="H14">
        <v>21.68</v>
      </c>
      <c r="I14">
        <v>-1.98</v>
      </c>
      <c r="J14">
        <v>1234.28</v>
      </c>
      <c r="K14">
        <v>30.93</v>
      </c>
      <c r="L14">
        <v>415</v>
      </c>
      <c r="M14">
        <v>103.97</v>
      </c>
    </row>
    <row r="15" spans="1:13" x14ac:dyDescent="0.2">
      <c r="A15" t="s">
        <v>15</v>
      </c>
      <c r="B15" t="s">
        <v>16</v>
      </c>
      <c r="C15">
        <v>2011</v>
      </c>
      <c r="D15">
        <v>1458.1</v>
      </c>
      <c r="E15">
        <v>56.21</v>
      </c>
      <c r="F15">
        <v>5.64</v>
      </c>
      <c r="G15">
        <v>30</v>
      </c>
      <c r="H15">
        <v>24.98</v>
      </c>
      <c r="I15">
        <v>1.32</v>
      </c>
      <c r="J15">
        <v>1250.29</v>
      </c>
      <c r="K15">
        <v>31.28</v>
      </c>
      <c r="L15">
        <v>421</v>
      </c>
      <c r="M15">
        <v>131.27000000000001</v>
      </c>
    </row>
    <row r="16" spans="1:13" x14ac:dyDescent="0.2">
      <c r="A16" t="s">
        <v>15</v>
      </c>
      <c r="B16" t="s">
        <v>16</v>
      </c>
      <c r="C16">
        <v>2012</v>
      </c>
      <c r="D16">
        <v>1443.88</v>
      </c>
      <c r="E16">
        <v>56.46</v>
      </c>
      <c r="F16">
        <v>5.65</v>
      </c>
      <c r="G16">
        <v>30</v>
      </c>
      <c r="H16">
        <v>26</v>
      </c>
      <c r="I16">
        <v>2.4700000000000002</v>
      </c>
      <c r="J16">
        <v>1265.78</v>
      </c>
      <c r="K16">
        <v>31.63</v>
      </c>
      <c r="L16">
        <v>426</v>
      </c>
      <c r="M16">
        <v>164.22</v>
      </c>
    </row>
    <row r="17" spans="1:13" x14ac:dyDescent="0.2">
      <c r="A17" t="s">
        <v>15</v>
      </c>
      <c r="B17" t="s">
        <v>16</v>
      </c>
      <c r="C17">
        <v>2013</v>
      </c>
      <c r="D17">
        <v>1449.61</v>
      </c>
      <c r="E17">
        <v>57.65</v>
      </c>
      <c r="F17">
        <v>5.67</v>
      </c>
      <c r="G17">
        <v>34</v>
      </c>
      <c r="H17">
        <v>27.3</v>
      </c>
      <c r="I17">
        <v>3.87</v>
      </c>
      <c r="J17">
        <v>1280.8499999999999</v>
      </c>
      <c r="K17">
        <v>32</v>
      </c>
      <c r="L17">
        <v>431</v>
      </c>
      <c r="M17">
        <v>180.75</v>
      </c>
    </row>
    <row r="18" spans="1:13" x14ac:dyDescent="0.2">
      <c r="A18" t="s">
        <v>15</v>
      </c>
      <c r="B18" t="s">
        <v>16</v>
      </c>
      <c r="C18">
        <v>2014</v>
      </c>
      <c r="D18">
        <v>1573.88</v>
      </c>
      <c r="E18">
        <v>58.13</v>
      </c>
      <c r="F18">
        <v>5.61</v>
      </c>
      <c r="G18">
        <v>34</v>
      </c>
      <c r="H18">
        <v>25.56</v>
      </c>
      <c r="I18">
        <v>6.7</v>
      </c>
      <c r="J18">
        <v>1295.5999999999999</v>
      </c>
      <c r="K18">
        <v>32.380000000000003</v>
      </c>
      <c r="L18">
        <v>436</v>
      </c>
      <c r="M18">
        <v>211.29</v>
      </c>
    </row>
    <row r="19" spans="1:13" x14ac:dyDescent="0.2">
      <c r="A19" t="s">
        <v>15</v>
      </c>
      <c r="B19" t="s">
        <v>16</v>
      </c>
      <c r="C19">
        <v>2015</v>
      </c>
      <c r="D19">
        <v>1605.61</v>
      </c>
      <c r="E19">
        <v>59.01</v>
      </c>
      <c r="F19">
        <v>5.57</v>
      </c>
      <c r="G19">
        <v>35</v>
      </c>
      <c r="H19">
        <v>29.83</v>
      </c>
      <c r="I19">
        <v>7.56</v>
      </c>
      <c r="J19">
        <v>1310.1500000000001</v>
      </c>
      <c r="K19">
        <v>32.78</v>
      </c>
      <c r="L19">
        <v>441</v>
      </c>
      <c r="M19">
        <v>231.89</v>
      </c>
    </row>
    <row r="20" spans="1:13" x14ac:dyDescent="0.2">
      <c r="A20" t="s">
        <v>15</v>
      </c>
      <c r="B20" t="s">
        <v>16</v>
      </c>
      <c r="C20">
        <v>2016</v>
      </c>
      <c r="D20">
        <v>1732.56</v>
      </c>
      <c r="E20">
        <v>59.3</v>
      </c>
      <c r="F20">
        <v>5.51</v>
      </c>
      <c r="G20">
        <v>36</v>
      </c>
      <c r="H20">
        <v>31.76</v>
      </c>
      <c r="I20">
        <v>6.23</v>
      </c>
      <c r="J20">
        <v>1324.51</v>
      </c>
      <c r="K20">
        <v>33.18</v>
      </c>
      <c r="L20">
        <v>445</v>
      </c>
      <c r="M20">
        <v>251.24</v>
      </c>
    </row>
    <row r="21" spans="1:13" x14ac:dyDescent="0.2">
      <c r="A21" t="s">
        <v>15</v>
      </c>
      <c r="B21" t="s">
        <v>16</v>
      </c>
      <c r="C21">
        <v>2017</v>
      </c>
      <c r="D21">
        <v>1981.65</v>
      </c>
      <c r="E21">
        <v>59.02</v>
      </c>
      <c r="F21">
        <v>5.42</v>
      </c>
      <c r="G21">
        <v>36</v>
      </c>
      <c r="H21">
        <v>31.54</v>
      </c>
      <c r="I21">
        <v>5.52</v>
      </c>
      <c r="J21">
        <v>1338.66</v>
      </c>
      <c r="K21">
        <v>33.6</v>
      </c>
      <c r="L21">
        <v>450</v>
      </c>
      <c r="M21">
        <v>269.33999999999997</v>
      </c>
    </row>
    <row r="22" spans="1:13" x14ac:dyDescent="0.2">
      <c r="A22" t="s">
        <v>15</v>
      </c>
      <c r="B22" t="s">
        <v>16</v>
      </c>
      <c r="C22">
        <v>2018</v>
      </c>
      <c r="D22">
        <v>2005.86</v>
      </c>
      <c r="E22">
        <v>59.32</v>
      </c>
      <c r="F22">
        <v>5.33</v>
      </c>
      <c r="G22">
        <v>36</v>
      </c>
      <c r="H22">
        <v>31.19</v>
      </c>
      <c r="I22">
        <v>4.6900000000000004</v>
      </c>
      <c r="J22">
        <v>1352.62</v>
      </c>
      <c r="K22">
        <v>34.03</v>
      </c>
      <c r="L22">
        <v>455</v>
      </c>
      <c r="M22">
        <v>283.17</v>
      </c>
    </row>
    <row r="23" spans="1:13" x14ac:dyDescent="0.2">
      <c r="A23" t="s">
        <v>15</v>
      </c>
      <c r="B23" t="s">
        <v>16</v>
      </c>
      <c r="C23">
        <v>2019</v>
      </c>
      <c r="D23">
        <v>2104.15</v>
      </c>
      <c r="E23">
        <v>60.24</v>
      </c>
      <c r="F23">
        <v>5.36</v>
      </c>
      <c r="G23">
        <v>36</v>
      </c>
      <c r="H23">
        <v>31.45</v>
      </c>
      <c r="I23">
        <v>6.99</v>
      </c>
      <c r="J23">
        <v>1366.42</v>
      </c>
      <c r="K23">
        <v>34.47</v>
      </c>
      <c r="L23">
        <v>451</v>
      </c>
      <c r="M23">
        <v>291.58999999999997</v>
      </c>
    </row>
    <row r="24" spans="1:13" x14ac:dyDescent="0.2">
      <c r="A24" t="s">
        <v>17</v>
      </c>
      <c r="B24" t="s">
        <v>18</v>
      </c>
      <c r="C24">
        <v>2009</v>
      </c>
      <c r="D24">
        <v>40855.18</v>
      </c>
      <c r="E24">
        <v>58.49</v>
      </c>
      <c r="F24">
        <v>5.0999999999999996</v>
      </c>
      <c r="G24">
        <v>50</v>
      </c>
      <c r="H24">
        <v>38.520000000000003</v>
      </c>
      <c r="I24">
        <v>2.35</v>
      </c>
      <c r="J24">
        <v>128.05000000000001</v>
      </c>
      <c r="K24">
        <v>89.99</v>
      </c>
      <c r="L24">
        <v>351</v>
      </c>
      <c r="M24">
        <v>98.27</v>
      </c>
    </row>
    <row r="25" spans="1:13" x14ac:dyDescent="0.2">
      <c r="A25" t="s">
        <v>17</v>
      </c>
      <c r="B25" t="s">
        <v>18</v>
      </c>
      <c r="C25">
        <v>2010</v>
      </c>
      <c r="D25">
        <v>44507.68</v>
      </c>
      <c r="E25">
        <v>57.75</v>
      </c>
      <c r="F25">
        <v>5.0999999999999996</v>
      </c>
      <c r="G25">
        <v>50</v>
      </c>
      <c r="H25">
        <v>36.9</v>
      </c>
      <c r="I25">
        <v>3.56</v>
      </c>
      <c r="J25">
        <v>128.07</v>
      </c>
      <c r="K25">
        <v>90.81</v>
      </c>
      <c r="L25">
        <v>351</v>
      </c>
      <c r="M25">
        <v>100.24</v>
      </c>
    </row>
    <row r="26" spans="1:13" x14ac:dyDescent="0.2">
      <c r="A26" t="s">
        <v>17</v>
      </c>
      <c r="B26" t="s">
        <v>18</v>
      </c>
      <c r="C26">
        <v>2011</v>
      </c>
      <c r="D26">
        <v>48168</v>
      </c>
      <c r="E26">
        <v>58.25</v>
      </c>
      <c r="F26">
        <v>4.5199999999999996</v>
      </c>
      <c r="G26">
        <v>50</v>
      </c>
      <c r="H26">
        <v>35.869999999999997</v>
      </c>
      <c r="I26">
        <v>3.23</v>
      </c>
      <c r="J26">
        <v>127.83</v>
      </c>
      <c r="K26">
        <v>91.07</v>
      </c>
      <c r="L26">
        <v>351</v>
      </c>
      <c r="M26">
        <v>99.24</v>
      </c>
    </row>
    <row r="27" spans="1:13" x14ac:dyDescent="0.2">
      <c r="A27" t="s">
        <v>17</v>
      </c>
      <c r="B27" t="s">
        <v>18</v>
      </c>
      <c r="C27">
        <v>2012</v>
      </c>
      <c r="D27">
        <v>48603.48</v>
      </c>
      <c r="E27">
        <v>58.64</v>
      </c>
      <c r="F27">
        <v>4.3</v>
      </c>
      <c r="G27">
        <v>50</v>
      </c>
      <c r="H27">
        <v>34.590000000000003</v>
      </c>
      <c r="I27">
        <v>2.19</v>
      </c>
      <c r="J27">
        <v>127.63</v>
      </c>
      <c r="K27">
        <v>91.15</v>
      </c>
      <c r="L27">
        <v>350</v>
      </c>
      <c r="M27">
        <v>98.81</v>
      </c>
    </row>
    <row r="28" spans="1:13" x14ac:dyDescent="0.2">
      <c r="A28" t="s">
        <v>17</v>
      </c>
      <c r="B28" t="s">
        <v>18</v>
      </c>
      <c r="C28">
        <v>2013</v>
      </c>
      <c r="D28">
        <v>40454.449999999997</v>
      </c>
      <c r="E28">
        <v>58.96</v>
      </c>
      <c r="F28">
        <v>4</v>
      </c>
      <c r="G28">
        <v>51</v>
      </c>
      <c r="H28">
        <v>32.729999999999997</v>
      </c>
      <c r="I28">
        <v>1.64</v>
      </c>
      <c r="J28">
        <v>127.45</v>
      </c>
      <c r="K28">
        <v>91.23</v>
      </c>
      <c r="L28">
        <v>350</v>
      </c>
      <c r="M28">
        <v>101.58</v>
      </c>
    </row>
    <row r="29" spans="1:13" x14ac:dyDescent="0.2">
      <c r="A29" t="s">
        <v>17</v>
      </c>
      <c r="B29" t="s">
        <v>18</v>
      </c>
      <c r="C29">
        <v>2014</v>
      </c>
      <c r="D29">
        <v>38109.410000000003</v>
      </c>
      <c r="E29">
        <v>58.4</v>
      </c>
      <c r="F29">
        <v>3.6</v>
      </c>
      <c r="G29">
        <v>51</v>
      </c>
      <c r="H29">
        <v>37.090000000000003</v>
      </c>
      <c r="I29">
        <v>-0.52</v>
      </c>
      <c r="J29">
        <v>127.28</v>
      </c>
      <c r="K29">
        <v>91.3</v>
      </c>
      <c r="L29">
        <v>349</v>
      </c>
      <c r="M29">
        <v>102.18</v>
      </c>
    </row>
    <row r="30" spans="1:13" x14ac:dyDescent="0.2">
      <c r="A30" t="s">
        <v>17</v>
      </c>
      <c r="B30" t="s">
        <v>18</v>
      </c>
      <c r="C30">
        <v>2015</v>
      </c>
      <c r="D30">
        <v>34524.47</v>
      </c>
      <c r="E30">
        <v>56.58</v>
      </c>
      <c r="F30">
        <v>3.4</v>
      </c>
      <c r="G30">
        <v>51</v>
      </c>
      <c r="H30">
        <v>37.630000000000003</v>
      </c>
      <c r="I30">
        <v>-0.98</v>
      </c>
      <c r="J30">
        <v>127.14</v>
      </c>
      <c r="K30">
        <v>91.38</v>
      </c>
      <c r="L30">
        <v>349</v>
      </c>
      <c r="M30">
        <v>104.18</v>
      </c>
    </row>
    <row r="31" spans="1:13" x14ac:dyDescent="0.2">
      <c r="A31" t="s">
        <v>17</v>
      </c>
      <c r="B31" t="s">
        <v>18</v>
      </c>
      <c r="C31">
        <v>2016</v>
      </c>
      <c r="D31">
        <v>38761.82</v>
      </c>
      <c r="E31">
        <v>55.69</v>
      </c>
      <c r="F31">
        <v>3.1</v>
      </c>
      <c r="G31">
        <v>56</v>
      </c>
      <c r="H31">
        <v>38.03</v>
      </c>
      <c r="I31">
        <v>0.77</v>
      </c>
      <c r="J31">
        <v>126.99</v>
      </c>
      <c r="K31">
        <v>91.46</v>
      </c>
      <c r="L31">
        <v>348</v>
      </c>
      <c r="M31">
        <v>106.81</v>
      </c>
    </row>
    <row r="32" spans="1:13" x14ac:dyDescent="0.2">
      <c r="A32" t="s">
        <v>17</v>
      </c>
      <c r="B32" t="s">
        <v>18</v>
      </c>
      <c r="C32">
        <v>2017</v>
      </c>
      <c r="D32">
        <v>38386.51</v>
      </c>
      <c r="E32">
        <v>55.44</v>
      </c>
      <c r="F32">
        <v>2.8</v>
      </c>
      <c r="G32">
        <v>56</v>
      </c>
      <c r="H32">
        <v>36.08</v>
      </c>
      <c r="I32">
        <v>1.23</v>
      </c>
      <c r="J32">
        <v>126.79</v>
      </c>
      <c r="K32">
        <v>91.54</v>
      </c>
      <c r="L32">
        <v>348</v>
      </c>
      <c r="M32">
        <v>108.74</v>
      </c>
    </row>
    <row r="33" spans="1:13" x14ac:dyDescent="0.2">
      <c r="A33" t="s">
        <v>17</v>
      </c>
      <c r="B33" t="s">
        <v>18</v>
      </c>
      <c r="C33">
        <v>2018</v>
      </c>
      <c r="D33">
        <v>39159.42</v>
      </c>
      <c r="E33">
        <v>55.64</v>
      </c>
      <c r="F33">
        <v>2.4</v>
      </c>
      <c r="G33">
        <v>56</v>
      </c>
      <c r="H33">
        <v>35.28</v>
      </c>
      <c r="I33">
        <v>0.52</v>
      </c>
      <c r="J33">
        <v>126.53</v>
      </c>
      <c r="K33">
        <v>91.62</v>
      </c>
      <c r="L33">
        <v>347</v>
      </c>
      <c r="M33">
        <v>111.48</v>
      </c>
    </row>
    <row r="34" spans="1:13" x14ac:dyDescent="0.2">
      <c r="A34" t="s">
        <v>17</v>
      </c>
      <c r="B34" t="s">
        <v>18</v>
      </c>
      <c r="C34">
        <v>2019</v>
      </c>
      <c r="D34">
        <v>40246.879999999997</v>
      </c>
      <c r="E34">
        <v>55.58</v>
      </c>
      <c r="F34">
        <v>2.29</v>
      </c>
      <c r="G34">
        <v>56</v>
      </c>
      <c r="H34">
        <v>36.25</v>
      </c>
      <c r="I34">
        <v>0.84</v>
      </c>
      <c r="J34">
        <v>126.26</v>
      </c>
      <c r="K34">
        <v>91.7</v>
      </c>
      <c r="L34">
        <v>348</v>
      </c>
      <c r="M34">
        <v>112.84</v>
      </c>
    </row>
    <row r="35" spans="1:13" x14ac:dyDescent="0.2">
      <c r="A35" t="s">
        <v>19</v>
      </c>
      <c r="B35" t="s">
        <v>20</v>
      </c>
      <c r="C35">
        <v>2009</v>
      </c>
      <c r="D35">
        <v>1905.89</v>
      </c>
      <c r="E35">
        <v>73.19</v>
      </c>
      <c r="F35">
        <v>3.86</v>
      </c>
      <c r="G35">
        <v>32</v>
      </c>
      <c r="H35">
        <v>24.99</v>
      </c>
      <c r="I35">
        <v>5.67</v>
      </c>
      <c r="J35">
        <v>92.41</v>
      </c>
      <c r="K35">
        <v>45.37</v>
      </c>
      <c r="L35">
        <v>310</v>
      </c>
      <c r="M35">
        <v>98.4</v>
      </c>
    </row>
    <row r="36" spans="1:13" x14ac:dyDescent="0.2">
      <c r="A36" t="s">
        <v>19</v>
      </c>
      <c r="B36" t="s">
        <v>20</v>
      </c>
      <c r="C36">
        <v>2010</v>
      </c>
      <c r="D36">
        <v>2217.4699999999998</v>
      </c>
      <c r="E36">
        <v>70.19</v>
      </c>
      <c r="F36">
        <v>3.61</v>
      </c>
      <c r="G36">
        <v>32</v>
      </c>
      <c r="H36">
        <v>24.36</v>
      </c>
      <c r="I36">
        <v>3.16</v>
      </c>
      <c r="J36">
        <v>93.97</v>
      </c>
      <c r="K36">
        <v>45.33</v>
      </c>
      <c r="L36">
        <v>315</v>
      </c>
      <c r="M36">
        <v>101.47</v>
      </c>
    </row>
    <row r="37" spans="1:13" x14ac:dyDescent="0.2">
      <c r="A37" t="s">
        <v>19</v>
      </c>
      <c r="B37" t="s">
        <v>20</v>
      </c>
      <c r="C37">
        <v>2011</v>
      </c>
      <c r="D37">
        <v>2450.73</v>
      </c>
      <c r="E37">
        <v>72.13</v>
      </c>
      <c r="F37">
        <v>3.59</v>
      </c>
      <c r="G37">
        <v>32</v>
      </c>
      <c r="H37">
        <v>22.67</v>
      </c>
      <c r="I37">
        <v>2.64</v>
      </c>
      <c r="J37">
        <v>95.57</v>
      </c>
      <c r="K37">
        <v>45.52</v>
      </c>
      <c r="L37">
        <v>321</v>
      </c>
      <c r="M37">
        <v>108.34</v>
      </c>
    </row>
    <row r="38" spans="1:13" x14ac:dyDescent="0.2">
      <c r="A38" t="s">
        <v>19</v>
      </c>
      <c r="B38" t="s">
        <v>20</v>
      </c>
      <c r="C38">
        <v>2012</v>
      </c>
      <c r="D38">
        <v>2694.31</v>
      </c>
      <c r="E38">
        <v>72.55</v>
      </c>
      <c r="F38">
        <v>3.5</v>
      </c>
      <c r="G38">
        <v>32</v>
      </c>
      <c r="H38">
        <v>23.91</v>
      </c>
      <c r="I38">
        <v>3.61</v>
      </c>
      <c r="J38">
        <v>97.21</v>
      </c>
      <c r="K38">
        <v>45.71</v>
      </c>
      <c r="L38">
        <v>326</v>
      </c>
      <c r="M38">
        <v>117</v>
      </c>
    </row>
    <row r="39" spans="1:13" x14ac:dyDescent="0.2">
      <c r="A39" t="s">
        <v>19</v>
      </c>
      <c r="B39" t="s">
        <v>20</v>
      </c>
      <c r="C39">
        <v>2013</v>
      </c>
      <c r="D39">
        <v>2871.43</v>
      </c>
      <c r="E39">
        <v>72.010000000000005</v>
      </c>
      <c r="F39">
        <v>3.5</v>
      </c>
      <c r="G39">
        <v>32</v>
      </c>
      <c r="H39">
        <v>25.73</v>
      </c>
      <c r="I39">
        <v>3.63</v>
      </c>
      <c r="J39">
        <v>98.87</v>
      </c>
      <c r="K39">
        <v>45.9</v>
      </c>
      <c r="L39">
        <v>332</v>
      </c>
      <c r="M39">
        <v>134.36000000000001</v>
      </c>
    </row>
    <row r="40" spans="1:13" x14ac:dyDescent="0.2">
      <c r="A40" t="s">
        <v>19</v>
      </c>
      <c r="B40" t="s">
        <v>20</v>
      </c>
      <c r="C40">
        <v>2014</v>
      </c>
      <c r="D40">
        <v>2959.65</v>
      </c>
      <c r="E40">
        <v>71.27</v>
      </c>
      <c r="F40">
        <v>3.6</v>
      </c>
      <c r="G40">
        <v>32</v>
      </c>
      <c r="H40">
        <v>25.3</v>
      </c>
      <c r="I40">
        <v>2.4</v>
      </c>
      <c r="J40">
        <v>100.51</v>
      </c>
      <c r="K40">
        <v>46.09</v>
      </c>
      <c r="L40">
        <v>337</v>
      </c>
      <c r="M40">
        <v>147.81</v>
      </c>
    </row>
    <row r="41" spans="1:13" x14ac:dyDescent="0.2">
      <c r="A41" t="s">
        <v>19</v>
      </c>
      <c r="B41" t="s">
        <v>20</v>
      </c>
      <c r="C41">
        <v>2015</v>
      </c>
      <c r="D41">
        <v>3001.04</v>
      </c>
      <c r="E41">
        <v>72.47</v>
      </c>
      <c r="F41">
        <v>3.07</v>
      </c>
      <c r="G41">
        <v>32</v>
      </c>
      <c r="H41">
        <v>25.77</v>
      </c>
      <c r="I41">
        <v>6.34</v>
      </c>
      <c r="J41">
        <v>102.11</v>
      </c>
      <c r="K41">
        <v>46.28</v>
      </c>
      <c r="L41">
        <v>342</v>
      </c>
      <c r="M41">
        <v>162.59</v>
      </c>
    </row>
    <row r="42" spans="1:13" x14ac:dyDescent="0.2">
      <c r="A42" t="s">
        <v>19</v>
      </c>
      <c r="B42" t="s">
        <v>20</v>
      </c>
      <c r="C42">
        <v>2016</v>
      </c>
      <c r="D42">
        <v>3073.65</v>
      </c>
      <c r="E42">
        <v>72.55</v>
      </c>
      <c r="F42">
        <v>2.71</v>
      </c>
      <c r="G42">
        <v>32</v>
      </c>
      <c r="H42">
        <v>26.03</v>
      </c>
      <c r="I42">
        <v>4.3099999999999996</v>
      </c>
      <c r="J42">
        <v>103.66</v>
      </c>
      <c r="K42">
        <v>46.47</v>
      </c>
      <c r="L42">
        <v>348</v>
      </c>
      <c r="M42">
        <v>178.85</v>
      </c>
    </row>
    <row r="43" spans="1:13" x14ac:dyDescent="0.2">
      <c r="A43" t="s">
        <v>19</v>
      </c>
      <c r="B43" t="s">
        <v>20</v>
      </c>
      <c r="C43">
        <v>2017</v>
      </c>
      <c r="D43">
        <v>3123.23</v>
      </c>
      <c r="E43">
        <v>72.180000000000007</v>
      </c>
      <c r="F43">
        <v>2.5499999999999998</v>
      </c>
      <c r="G43">
        <v>32</v>
      </c>
      <c r="H43">
        <v>26.96</v>
      </c>
      <c r="I43">
        <v>3.23</v>
      </c>
      <c r="J43">
        <v>105.17</v>
      </c>
      <c r="K43">
        <v>46.68</v>
      </c>
      <c r="L43">
        <v>353</v>
      </c>
      <c r="M43">
        <v>197.45</v>
      </c>
    </row>
    <row r="44" spans="1:13" x14ac:dyDescent="0.2">
      <c r="A44" t="s">
        <v>19</v>
      </c>
      <c r="B44" t="s">
        <v>20</v>
      </c>
      <c r="C44">
        <v>2018</v>
      </c>
      <c r="D44">
        <v>3252.09</v>
      </c>
      <c r="E44">
        <v>72.540000000000006</v>
      </c>
      <c r="F44">
        <v>2.34</v>
      </c>
      <c r="G44">
        <v>35</v>
      </c>
      <c r="H44">
        <v>27.28</v>
      </c>
      <c r="I44">
        <v>2.29</v>
      </c>
      <c r="J44">
        <v>106.65</v>
      </c>
      <c r="K44">
        <v>46.91</v>
      </c>
      <c r="L44">
        <v>358</v>
      </c>
      <c r="M44">
        <v>228.06</v>
      </c>
    </row>
    <row r="45" spans="1:13" x14ac:dyDescent="0.2">
      <c r="A45" t="s">
        <v>19</v>
      </c>
      <c r="B45" t="s">
        <v>20</v>
      </c>
      <c r="C45">
        <v>2019</v>
      </c>
      <c r="D45">
        <v>3485.08</v>
      </c>
      <c r="E45">
        <v>73.209999999999994</v>
      </c>
      <c r="F45">
        <v>2.15</v>
      </c>
      <c r="G45">
        <v>35</v>
      </c>
      <c r="H45">
        <v>26.86</v>
      </c>
      <c r="I45">
        <v>6.32</v>
      </c>
      <c r="J45">
        <v>108.12</v>
      </c>
      <c r="K45">
        <v>47.15</v>
      </c>
      <c r="L45">
        <v>354</v>
      </c>
      <c r="M45">
        <v>296.5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2"/>
  <sheetViews>
    <sheetView workbookViewId="0">
      <selection activeCell="Q24" sqref="Q24"/>
    </sheetView>
  </sheetViews>
  <sheetFormatPr baseColWidth="10" defaultRowHeight="16" x14ac:dyDescent="0.2"/>
  <cols>
    <col min="20" max="20" width="16" bestFit="1" customWidth="1"/>
    <col min="21" max="21" width="10" bestFit="1" customWidth="1"/>
    <col min="22" max="22" width="8.1640625" bestFit="1" customWidth="1"/>
    <col min="23" max="23" width="5.83203125" bestFit="1" customWidth="1"/>
  </cols>
  <sheetData>
    <row r="1" spans="1:23" ht="22" x14ac:dyDescent="0.3">
      <c r="A1" t="s">
        <v>21</v>
      </c>
      <c r="K1" s="2"/>
      <c r="L1" s="2"/>
      <c r="M1" s="2"/>
      <c r="N1" s="2"/>
      <c r="O1" s="2"/>
    </row>
    <row r="2" spans="1:23" ht="22" x14ac:dyDescent="0.3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I2" t="s">
        <v>32</v>
      </c>
      <c r="K2" s="2" t="s">
        <v>35</v>
      </c>
      <c r="L2">
        <f>I4</f>
        <v>113.93818181818182</v>
      </c>
      <c r="M2" s="2"/>
      <c r="N2" s="2"/>
      <c r="O2" s="2"/>
    </row>
    <row r="3" spans="1:23" ht="22" x14ac:dyDescent="0.3">
      <c r="A3">
        <v>94.76</v>
      </c>
      <c r="B3">
        <v>1</v>
      </c>
      <c r="C3" s="1">
        <f t="shared" ref="C3:C13" si="0">B3/$I$3</f>
        <v>9.0909090909090912E-2</v>
      </c>
      <c r="D3" s="1">
        <f t="shared" ref="D3:D13" si="1">(B3-1)/$I$3</f>
        <v>0</v>
      </c>
      <c r="E3" s="1">
        <f t="shared" ref="E3:E13" si="2">_xlfn.NORM.DIST(A3,$I$4,$I$5,TRUE)</f>
        <v>8.5744216333255324E-2</v>
      </c>
      <c r="F3" s="1">
        <f t="shared" ref="F3:F13" si="3">ABS(E3-D3)</f>
        <v>8.5744216333255324E-2</v>
      </c>
      <c r="H3" t="s">
        <v>28</v>
      </c>
      <c r="I3">
        <f>COUNT(A3:A13)</f>
        <v>11</v>
      </c>
      <c r="K3" s="2" t="s">
        <v>37</v>
      </c>
      <c r="L3" s="2">
        <f>I5</f>
        <v>14.024912704314323</v>
      </c>
      <c r="M3" s="2"/>
      <c r="N3" s="3" t="s">
        <v>41</v>
      </c>
      <c r="O3" s="3">
        <f>L3*L3</f>
        <v>196.69817636363729</v>
      </c>
    </row>
    <row r="4" spans="1:23" ht="22" x14ac:dyDescent="0.3">
      <c r="A4">
        <v>101.86</v>
      </c>
      <c r="B4">
        <v>2</v>
      </c>
      <c r="C4" s="1">
        <f t="shared" si="0"/>
        <v>0.18181818181818182</v>
      </c>
      <c r="D4" s="1">
        <f t="shared" si="1"/>
        <v>9.0909090909090912E-2</v>
      </c>
      <c r="E4" s="1">
        <f t="shared" si="2"/>
        <v>0.19456538321500552</v>
      </c>
      <c r="F4" s="1">
        <f t="shared" si="3"/>
        <v>0.10365629230591461</v>
      </c>
      <c r="H4" t="s">
        <v>29</v>
      </c>
      <c r="I4">
        <f>AVERAGE(A3:A13)</f>
        <v>113.93818181818182</v>
      </c>
      <c r="K4" s="2" t="s">
        <v>36</v>
      </c>
      <c r="L4" s="2">
        <f>I17</f>
        <v>200.7409090909091</v>
      </c>
      <c r="M4" s="2"/>
      <c r="N4" s="3"/>
      <c r="O4" s="3"/>
      <c r="S4" s="5" t="s">
        <v>48</v>
      </c>
      <c r="T4" s="5" t="s">
        <v>49</v>
      </c>
      <c r="U4" s="5" t="s">
        <v>45</v>
      </c>
      <c r="V4" s="5" t="s">
        <v>46</v>
      </c>
      <c r="W4" s="5" t="s">
        <v>47</v>
      </c>
    </row>
    <row r="5" spans="1:23" ht="22" x14ac:dyDescent="0.3">
      <c r="A5">
        <v>103.66</v>
      </c>
      <c r="B5">
        <v>4</v>
      </c>
      <c r="C5" s="1">
        <f t="shared" si="0"/>
        <v>0.36363636363636365</v>
      </c>
      <c r="D5" s="1">
        <f t="shared" si="1"/>
        <v>0.27272727272727271</v>
      </c>
      <c r="E5" s="1">
        <f t="shared" si="2"/>
        <v>0.23182442711191886</v>
      </c>
      <c r="F5" s="1">
        <f t="shared" si="3"/>
        <v>4.0902845615353844E-2</v>
      </c>
      <c r="H5" t="s">
        <v>30</v>
      </c>
      <c r="I5">
        <f>_xlfn.STDEV.S(A3:A13)</f>
        <v>14.024912704314323</v>
      </c>
      <c r="K5" s="2" t="s">
        <v>38</v>
      </c>
      <c r="L5" s="2">
        <f>I18</f>
        <v>71.904262106574052</v>
      </c>
      <c r="M5" s="2"/>
      <c r="N5" s="3"/>
      <c r="O5" s="3">
        <f>L5*L5</f>
        <v>5170.2229090909013</v>
      </c>
      <c r="S5" s="5" t="s">
        <v>19</v>
      </c>
      <c r="T5" s="5" t="s">
        <v>15</v>
      </c>
      <c r="U5" s="6">
        <v>-1.3956077629833812</v>
      </c>
      <c r="V5" s="5">
        <f>$N$12</f>
        <v>2.0859999999999999</v>
      </c>
      <c r="W5" s="5">
        <v>0</v>
      </c>
    </row>
    <row r="6" spans="1:23" ht="22" x14ac:dyDescent="0.3">
      <c r="A6">
        <v>104.2</v>
      </c>
      <c r="B6">
        <v>3</v>
      </c>
      <c r="C6" s="1">
        <f t="shared" si="0"/>
        <v>0.27272727272727271</v>
      </c>
      <c r="D6" s="1">
        <f t="shared" si="1"/>
        <v>0.18181818181818182</v>
      </c>
      <c r="E6" s="1">
        <f t="shared" si="2"/>
        <v>0.24373173565350675</v>
      </c>
      <c r="F6" s="1">
        <f t="shared" si="3"/>
        <v>6.191355383532493E-2</v>
      </c>
      <c r="K6" s="2"/>
      <c r="L6" s="2"/>
      <c r="M6" s="2"/>
      <c r="N6" s="2"/>
      <c r="O6" s="2"/>
      <c r="S6" s="5" t="s">
        <v>19</v>
      </c>
      <c r="T6" s="5" t="s">
        <v>13</v>
      </c>
      <c r="U6" s="6">
        <v>2.4817759855432326</v>
      </c>
      <c r="V6" s="5">
        <f t="shared" ref="V6:V10" si="4">$N$12</f>
        <v>2.0859999999999999</v>
      </c>
      <c r="W6" s="5">
        <v>1</v>
      </c>
    </row>
    <row r="7" spans="1:23" ht="22" x14ac:dyDescent="0.3">
      <c r="A7">
        <v>108.84</v>
      </c>
      <c r="B7">
        <v>7</v>
      </c>
      <c r="C7" s="1">
        <f t="shared" si="0"/>
        <v>0.63636363636363635</v>
      </c>
      <c r="D7" s="1">
        <f t="shared" si="1"/>
        <v>0.54545454545454541</v>
      </c>
      <c r="E7" s="1">
        <f t="shared" si="2"/>
        <v>0.35811235016179066</v>
      </c>
      <c r="F7" s="1">
        <f t="shared" si="3"/>
        <v>0.18734219529275475</v>
      </c>
      <c r="H7" t="s">
        <v>31</v>
      </c>
      <c r="I7" s="1">
        <f>MAX(F3:F13)</f>
        <v>0.18734219529275475</v>
      </c>
      <c r="K7" s="4" t="s">
        <v>39</v>
      </c>
      <c r="L7" s="4"/>
      <c r="M7" s="4"/>
      <c r="N7" s="4"/>
      <c r="O7" s="4"/>
      <c r="S7" s="5" t="s">
        <v>17</v>
      </c>
      <c r="T7" s="5" t="s">
        <v>15</v>
      </c>
      <c r="U7" s="6">
        <v>-4.4490667112750275</v>
      </c>
      <c r="V7" s="5">
        <f t="shared" si="4"/>
        <v>2.0859999999999999</v>
      </c>
      <c r="W7" s="5">
        <v>1</v>
      </c>
    </row>
    <row r="8" spans="1:23" ht="22" x14ac:dyDescent="0.3">
      <c r="A8">
        <v>109.16</v>
      </c>
      <c r="B8">
        <v>6</v>
      </c>
      <c r="C8" s="1">
        <f t="shared" si="0"/>
        <v>0.54545454545454541</v>
      </c>
      <c r="D8" s="1">
        <f t="shared" si="1"/>
        <v>0.45454545454545453</v>
      </c>
      <c r="E8" s="1">
        <f t="shared" si="2"/>
        <v>0.36666756291537195</v>
      </c>
      <c r="F8" s="1">
        <f t="shared" si="3"/>
        <v>8.7877891630082583E-2</v>
      </c>
      <c r="K8" s="11" t="s">
        <v>40</v>
      </c>
      <c r="L8" s="11"/>
      <c r="M8" s="11"/>
      <c r="N8" s="4">
        <f>(O3+O5)/2</f>
        <v>2683.4605427272695</v>
      </c>
      <c r="O8" s="4"/>
      <c r="S8" s="5" t="s">
        <v>17</v>
      </c>
      <c r="T8" s="5" t="s">
        <v>13</v>
      </c>
      <c r="U8" s="6">
        <v>-2.1962361131509156</v>
      </c>
      <c r="V8" s="5">
        <f t="shared" si="4"/>
        <v>2.0859999999999999</v>
      </c>
      <c r="W8" s="5">
        <v>1</v>
      </c>
    </row>
    <row r="9" spans="1:23" ht="22" x14ac:dyDescent="0.3">
      <c r="A9">
        <v>113.06</v>
      </c>
      <c r="B9">
        <v>5</v>
      </c>
      <c r="C9" s="1">
        <f t="shared" si="0"/>
        <v>0.45454545454545453</v>
      </c>
      <c r="D9" s="1">
        <f t="shared" si="1"/>
        <v>0.36363636363636365</v>
      </c>
      <c r="E9" s="1">
        <f t="shared" si="2"/>
        <v>0.47503620419500775</v>
      </c>
      <c r="F9" s="1">
        <f t="shared" si="3"/>
        <v>0.1113998405586441</v>
      </c>
      <c r="K9" s="11" t="s">
        <v>42</v>
      </c>
      <c r="L9" s="11"/>
      <c r="M9" s="11"/>
      <c r="N9" s="4">
        <f>SQRT(N8*(2/11))</f>
        <v>22.088501915238698</v>
      </c>
      <c r="O9" s="4"/>
      <c r="S9" s="5" t="s">
        <v>17</v>
      </c>
      <c r="T9" s="5" t="s">
        <v>19</v>
      </c>
      <c r="U9" s="6">
        <v>-3.0708883735589243</v>
      </c>
      <c r="V9" s="5">
        <f t="shared" si="4"/>
        <v>2.0859999999999999</v>
      </c>
      <c r="W9" s="5">
        <v>1</v>
      </c>
    </row>
    <row r="10" spans="1:23" ht="22" x14ac:dyDescent="0.3">
      <c r="A10">
        <v>119.21</v>
      </c>
      <c r="B10">
        <v>8</v>
      </c>
      <c r="C10" s="1">
        <f t="shared" si="0"/>
        <v>0.72727272727272729</v>
      </c>
      <c r="D10" s="1">
        <f t="shared" si="1"/>
        <v>0.63636363636363635</v>
      </c>
      <c r="E10" s="1">
        <f t="shared" si="2"/>
        <v>0.64650049666267251</v>
      </c>
      <c r="F10" s="1">
        <f t="shared" si="3"/>
        <v>1.0136860299036154E-2</v>
      </c>
      <c r="K10" s="11" t="s">
        <v>43</v>
      </c>
      <c r="L10" s="11"/>
      <c r="M10" s="11"/>
      <c r="N10" s="4">
        <f>(L2-L4)/N9</f>
        <v>-3.9297697782230632</v>
      </c>
      <c r="O10" s="4"/>
      <c r="S10" s="5" t="s">
        <v>13</v>
      </c>
      <c r="T10" s="5" t="s">
        <v>15</v>
      </c>
      <c r="U10" s="6">
        <v>-3.9297697782230632</v>
      </c>
      <c r="V10" s="5">
        <f t="shared" si="4"/>
        <v>2.0859999999999999</v>
      </c>
      <c r="W10" s="5">
        <v>1</v>
      </c>
    </row>
    <row r="11" spans="1:23" ht="22" x14ac:dyDescent="0.3">
      <c r="A11">
        <v>125.16</v>
      </c>
      <c r="B11">
        <v>9</v>
      </c>
      <c r="C11" s="1">
        <f t="shared" si="0"/>
        <v>0.81818181818181823</v>
      </c>
      <c r="D11" s="1">
        <f t="shared" si="1"/>
        <v>0.72727272727272729</v>
      </c>
      <c r="E11" s="1">
        <f t="shared" si="2"/>
        <v>0.78818359727573539</v>
      </c>
      <c r="F11" s="1">
        <f t="shared" si="3"/>
        <v>6.09108700030081E-2</v>
      </c>
      <c r="K11" s="4"/>
      <c r="L11" s="4"/>
      <c r="M11" s="4"/>
      <c r="N11" s="4"/>
      <c r="O11" s="4"/>
    </row>
    <row r="12" spans="1:23" ht="22" x14ac:dyDescent="0.3">
      <c r="A12">
        <v>134.16999999999999</v>
      </c>
      <c r="B12">
        <v>10</v>
      </c>
      <c r="C12" s="1">
        <f t="shared" si="0"/>
        <v>0.90909090909090906</v>
      </c>
      <c r="D12" s="1">
        <f t="shared" si="1"/>
        <v>0.81818181818181823</v>
      </c>
      <c r="E12" s="1">
        <f t="shared" si="2"/>
        <v>0.92542817399276878</v>
      </c>
      <c r="F12" s="1">
        <f t="shared" si="3"/>
        <v>0.10724635581095054</v>
      </c>
      <c r="K12" s="11" t="s">
        <v>44</v>
      </c>
      <c r="L12" s="11"/>
      <c r="M12" s="11"/>
      <c r="N12" s="4">
        <v>2.0859999999999999</v>
      </c>
      <c r="O12" s="4"/>
    </row>
    <row r="13" spans="1:23" ht="22" x14ac:dyDescent="0.3">
      <c r="A13">
        <v>139.24</v>
      </c>
      <c r="B13">
        <v>11</v>
      </c>
      <c r="C13" s="1">
        <f t="shared" si="0"/>
        <v>1</v>
      </c>
      <c r="D13" s="1">
        <f t="shared" si="1"/>
        <v>0.90909090909090906</v>
      </c>
      <c r="E13" s="1">
        <f t="shared" si="2"/>
        <v>0.96438924019876504</v>
      </c>
      <c r="F13" s="1">
        <f t="shared" si="3"/>
        <v>5.529833110785598E-2</v>
      </c>
      <c r="K13" s="4"/>
      <c r="L13" s="4"/>
      <c r="M13" s="4"/>
      <c r="N13" s="4"/>
      <c r="O13" s="4"/>
    </row>
    <row r="14" spans="1:23" ht="22" x14ac:dyDescent="0.3">
      <c r="K14" s="4"/>
      <c r="L14" s="4"/>
      <c r="M14" s="4"/>
      <c r="N14" s="4"/>
      <c r="O14" s="4"/>
    </row>
    <row r="15" spans="1:23" x14ac:dyDescent="0.2">
      <c r="I15" t="s">
        <v>34</v>
      </c>
    </row>
    <row r="16" spans="1:23" x14ac:dyDescent="0.2">
      <c r="A16">
        <v>89.42</v>
      </c>
      <c r="B16">
        <v>1</v>
      </c>
      <c r="C16">
        <f>B16/$I$16</f>
        <v>9.0909090909090912E-2</v>
      </c>
      <c r="D16">
        <f>(B16-1)/$I$16</f>
        <v>0</v>
      </c>
      <c r="E16">
        <f>_xlfn.NORM.DIST(A16,$I$17,$I$18,TRUE)</f>
        <v>6.0789200468359436E-2</v>
      </c>
      <c r="F16">
        <f>ABS(E16-D16)</f>
        <v>6.0789200468359436E-2</v>
      </c>
      <c r="H16" t="s">
        <v>28</v>
      </c>
      <c r="I16">
        <f>COUNT(A16:A26)</f>
        <v>11</v>
      </c>
    </row>
    <row r="17" spans="1:9" x14ac:dyDescent="0.2">
      <c r="A17">
        <v>103.97</v>
      </c>
      <c r="B17">
        <v>2</v>
      </c>
      <c r="C17">
        <f t="shared" ref="C17:C26" si="5">B17/$I$16</f>
        <v>0.18181818181818182</v>
      </c>
      <c r="D17">
        <f t="shared" ref="D17:D26" si="6">(B17-1)/$I$16</f>
        <v>9.0909090909090912E-2</v>
      </c>
      <c r="E17">
        <f t="shared" ref="E17:E26" si="7">_xlfn.NORM.DIST(A17,$I$17,$I$18,TRUE)</f>
        <v>8.9178682931375208E-2</v>
      </c>
      <c r="F17">
        <f t="shared" ref="F17:F26" si="8">ABS(E17-D17)</f>
        <v>1.7304079777157033E-3</v>
      </c>
      <c r="H17" t="s">
        <v>29</v>
      </c>
      <c r="I17">
        <f>AVERAGE(A16:A26)</f>
        <v>200.7409090909091</v>
      </c>
    </row>
    <row r="18" spans="1:9" x14ac:dyDescent="0.2">
      <c r="A18">
        <v>131.27000000000001</v>
      </c>
      <c r="B18">
        <v>3</v>
      </c>
      <c r="C18">
        <f t="shared" si="5"/>
        <v>0.27272727272727271</v>
      </c>
      <c r="D18">
        <f t="shared" si="6"/>
        <v>0.18181818181818182</v>
      </c>
      <c r="E18">
        <f t="shared" si="7"/>
        <v>0.16698245487019756</v>
      </c>
      <c r="F18">
        <f t="shared" si="8"/>
        <v>1.4835726947984268E-2</v>
      </c>
      <c r="H18" t="s">
        <v>30</v>
      </c>
      <c r="I18">
        <f>_xlfn.STDEV.S(A16:A26)</f>
        <v>71.904262106574052</v>
      </c>
    </row>
    <row r="19" spans="1:9" x14ac:dyDescent="0.2">
      <c r="A19">
        <v>164.22</v>
      </c>
      <c r="B19">
        <v>4</v>
      </c>
      <c r="C19">
        <f t="shared" si="5"/>
        <v>0.36363636363636365</v>
      </c>
      <c r="D19">
        <f t="shared" si="6"/>
        <v>0.27272727272727271</v>
      </c>
      <c r="E19">
        <f t="shared" si="7"/>
        <v>0.30575815597281059</v>
      </c>
      <c r="F19">
        <f t="shared" si="8"/>
        <v>3.3030883245537879E-2</v>
      </c>
    </row>
    <row r="20" spans="1:9" x14ac:dyDescent="0.2">
      <c r="A20">
        <v>180.75</v>
      </c>
      <c r="B20">
        <v>5</v>
      </c>
      <c r="C20">
        <f t="shared" si="5"/>
        <v>0.45454545454545453</v>
      </c>
      <c r="D20">
        <f t="shared" si="6"/>
        <v>0.36363636363636365</v>
      </c>
      <c r="E20">
        <f t="shared" si="7"/>
        <v>0.39049804318225606</v>
      </c>
      <c r="F20">
        <f t="shared" si="8"/>
        <v>2.6861679545892414E-2</v>
      </c>
      <c r="H20" t="s">
        <v>31</v>
      </c>
      <c r="I20">
        <f>MAX(F16:F26)</f>
        <v>0.12239347173510506</v>
      </c>
    </row>
    <row r="21" spans="1:9" x14ac:dyDescent="0.2">
      <c r="A21">
        <v>211.29</v>
      </c>
      <c r="B21">
        <v>6</v>
      </c>
      <c r="C21">
        <f t="shared" si="5"/>
        <v>0.54545454545454541</v>
      </c>
      <c r="D21">
        <f t="shared" si="6"/>
        <v>0.45454545454545453</v>
      </c>
      <c r="E21">
        <f t="shared" si="7"/>
        <v>0.55831962861945206</v>
      </c>
      <c r="F21">
        <f t="shared" si="8"/>
        <v>0.10377417407399753</v>
      </c>
    </row>
    <row r="22" spans="1:9" x14ac:dyDescent="0.2">
      <c r="A22">
        <v>231.89</v>
      </c>
      <c r="B22">
        <v>7</v>
      </c>
      <c r="C22">
        <f t="shared" si="5"/>
        <v>0.63636363636363635</v>
      </c>
      <c r="D22">
        <f t="shared" si="6"/>
        <v>0.54545454545454541</v>
      </c>
      <c r="E22">
        <f t="shared" si="7"/>
        <v>0.66756609182477922</v>
      </c>
      <c r="F22">
        <f t="shared" si="8"/>
        <v>0.1221115463702338</v>
      </c>
    </row>
    <row r="23" spans="1:9" x14ac:dyDescent="0.2">
      <c r="A23">
        <v>251.24</v>
      </c>
      <c r="B23">
        <v>8</v>
      </c>
      <c r="C23">
        <f t="shared" si="5"/>
        <v>0.72727272727272729</v>
      </c>
      <c r="D23">
        <f t="shared" si="6"/>
        <v>0.63636363636363635</v>
      </c>
      <c r="E23">
        <f t="shared" si="7"/>
        <v>0.75875710809874142</v>
      </c>
      <c r="F23">
        <f t="shared" si="8"/>
        <v>0.12239347173510506</v>
      </c>
    </row>
    <row r="24" spans="1:9" x14ac:dyDescent="0.2">
      <c r="A24">
        <v>269.33999999999997</v>
      </c>
      <c r="B24">
        <v>9</v>
      </c>
      <c r="C24">
        <f t="shared" si="5"/>
        <v>0.81818181818181823</v>
      </c>
      <c r="D24">
        <f t="shared" si="6"/>
        <v>0.72727272727272729</v>
      </c>
      <c r="E24">
        <f t="shared" si="7"/>
        <v>0.82996671385509024</v>
      </c>
      <c r="F24">
        <f t="shared" si="8"/>
        <v>0.10269398658236295</v>
      </c>
    </row>
    <row r="25" spans="1:9" x14ac:dyDescent="0.2">
      <c r="A25">
        <v>283.17</v>
      </c>
      <c r="B25">
        <v>10</v>
      </c>
      <c r="C25">
        <f t="shared" si="5"/>
        <v>0.90909090909090906</v>
      </c>
      <c r="D25">
        <f t="shared" si="6"/>
        <v>0.81818181818181823</v>
      </c>
      <c r="E25">
        <f t="shared" si="7"/>
        <v>0.87417953568932483</v>
      </c>
      <c r="F25">
        <f t="shared" si="8"/>
        <v>5.5997717507506595E-2</v>
      </c>
    </row>
    <row r="26" spans="1:9" x14ac:dyDescent="0.2">
      <c r="A26">
        <v>291.58999999999997</v>
      </c>
      <c r="B26">
        <v>11</v>
      </c>
      <c r="C26">
        <f t="shared" si="5"/>
        <v>1</v>
      </c>
      <c r="D26">
        <f t="shared" si="6"/>
        <v>0.90909090909090906</v>
      </c>
      <c r="E26">
        <f t="shared" si="7"/>
        <v>0.89679037093833291</v>
      </c>
      <c r="F26">
        <f t="shared" si="8"/>
        <v>1.2300538152576146E-2</v>
      </c>
    </row>
    <row r="28" spans="1:9" x14ac:dyDescent="0.2">
      <c r="I28" t="s">
        <v>33</v>
      </c>
    </row>
    <row r="29" spans="1:9" x14ac:dyDescent="0.2">
      <c r="A29">
        <v>98.27</v>
      </c>
      <c r="B29">
        <v>1</v>
      </c>
      <c r="C29">
        <f>B29/$I$29</f>
        <v>9.0909090909090912E-2</v>
      </c>
      <c r="D29">
        <f>(B29-1)/$I$29</f>
        <v>0</v>
      </c>
      <c r="E29">
        <f>_xlfn.NORM.DIST(A29,$I$30,$I$31,TRUE)</f>
        <v>0.13376346062836647</v>
      </c>
      <c r="F29">
        <f>ABS(E29-D29)</f>
        <v>0.13376346062836647</v>
      </c>
      <c r="H29" t="s">
        <v>28</v>
      </c>
      <c r="I29">
        <v>11</v>
      </c>
    </row>
    <row r="30" spans="1:9" x14ac:dyDescent="0.2">
      <c r="A30">
        <v>98.81</v>
      </c>
      <c r="B30">
        <v>2</v>
      </c>
      <c r="C30">
        <f t="shared" ref="C30:C39" si="9">B30/$I$29</f>
        <v>0.18181818181818182</v>
      </c>
      <c r="D30">
        <f t="shared" ref="D30:D39" si="10">(B30-1)/$I$29</f>
        <v>9.0909090909090912E-2</v>
      </c>
      <c r="E30">
        <f t="shared" ref="E30:E39" si="11">_xlfn.NORM.DIST(A30,$I$30,$I$31,TRUE)</f>
        <v>0.15747403532657472</v>
      </c>
      <c r="F30">
        <f t="shared" ref="F30:F39" si="12">ABS(E30-D30)</f>
        <v>6.6564944417483812E-2</v>
      </c>
      <c r="H30" t="s">
        <v>29</v>
      </c>
      <c r="I30">
        <f>AVERAGE(A29:A39)</f>
        <v>104.03363636363635</v>
      </c>
    </row>
    <row r="31" spans="1:9" x14ac:dyDescent="0.2">
      <c r="A31">
        <v>99.24</v>
      </c>
      <c r="B31">
        <v>3</v>
      </c>
      <c r="C31">
        <f t="shared" si="9"/>
        <v>0.27272727272727271</v>
      </c>
      <c r="D31">
        <f t="shared" si="10"/>
        <v>0.18181818181818182</v>
      </c>
      <c r="E31">
        <f t="shared" si="11"/>
        <v>0.17821925974226602</v>
      </c>
      <c r="F31">
        <f t="shared" si="12"/>
        <v>3.5989220759158058E-3</v>
      </c>
      <c r="H31" t="s">
        <v>30</v>
      </c>
      <c r="I31">
        <f>_xlfn.STDEV.S(A29:A39)</f>
        <v>5.1981982892676832</v>
      </c>
    </row>
    <row r="32" spans="1:9" x14ac:dyDescent="0.2">
      <c r="A32">
        <v>100.24</v>
      </c>
      <c r="B32">
        <v>4</v>
      </c>
      <c r="C32">
        <f t="shared" si="9"/>
        <v>0.36363636363636365</v>
      </c>
      <c r="D32">
        <f t="shared" si="10"/>
        <v>0.27272727272727271</v>
      </c>
      <c r="E32">
        <f t="shared" si="11"/>
        <v>0.2327567366502559</v>
      </c>
      <c r="F32">
        <f t="shared" si="12"/>
        <v>3.9970536077016811E-2</v>
      </c>
    </row>
    <row r="33" spans="1:9" x14ac:dyDescent="0.2">
      <c r="A33">
        <v>101.58</v>
      </c>
      <c r="B33">
        <v>5</v>
      </c>
      <c r="C33">
        <f t="shared" si="9"/>
        <v>0.45454545454545453</v>
      </c>
      <c r="D33">
        <f t="shared" si="10"/>
        <v>0.36363636363636365</v>
      </c>
      <c r="E33">
        <f t="shared" si="11"/>
        <v>0.31845743693674156</v>
      </c>
      <c r="F33">
        <f t="shared" si="12"/>
        <v>4.5178926699622091E-2</v>
      </c>
      <c r="H33" t="s">
        <v>31</v>
      </c>
      <c r="I33">
        <f>MAX(F29:F39)</f>
        <v>0.13376346062836647</v>
      </c>
    </row>
    <row r="34" spans="1:9" x14ac:dyDescent="0.2">
      <c r="A34">
        <v>102.18</v>
      </c>
      <c r="B34">
        <v>6</v>
      </c>
      <c r="C34">
        <f t="shared" si="9"/>
        <v>0.54545454545454541</v>
      </c>
      <c r="D34">
        <f t="shared" si="10"/>
        <v>0.45454545454545453</v>
      </c>
      <c r="E34">
        <f t="shared" si="11"/>
        <v>0.36069860203913195</v>
      </c>
      <c r="F34">
        <f t="shared" si="12"/>
        <v>9.3846852506322576E-2</v>
      </c>
    </row>
    <row r="35" spans="1:9" x14ac:dyDescent="0.2">
      <c r="A35">
        <v>104.18</v>
      </c>
      <c r="B35">
        <v>7</v>
      </c>
      <c r="C35">
        <f t="shared" si="9"/>
        <v>0.63636363636363635</v>
      </c>
      <c r="D35">
        <f t="shared" si="10"/>
        <v>0.54545454545454541</v>
      </c>
      <c r="E35">
        <f t="shared" si="11"/>
        <v>0.51123137772538074</v>
      </c>
      <c r="F35">
        <f t="shared" si="12"/>
        <v>3.4223167729164672E-2</v>
      </c>
    </row>
    <row r="36" spans="1:9" x14ac:dyDescent="0.2">
      <c r="A36">
        <v>106.81</v>
      </c>
      <c r="B36">
        <v>8</v>
      </c>
      <c r="C36">
        <f t="shared" si="9"/>
        <v>0.72727272727272729</v>
      </c>
      <c r="D36">
        <f t="shared" si="10"/>
        <v>0.63636363636363635</v>
      </c>
      <c r="E36">
        <f t="shared" si="11"/>
        <v>0.70336421973565821</v>
      </c>
      <c r="F36">
        <f t="shared" si="12"/>
        <v>6.700058337202186E-2</v>
      </c>
    </row>
    <row r="37" spans="1:9" x14ac:dyDescent="0.2">
      <c r="A37">
        <v>108.74</v>
      </c>
      <c r="B37">
        <v>9</v>
      </c>
      <c r="C37">
        <f t="shared" si="9"/>
        <v>0.81818181818181823</v>
      </c>
      <c r="D37">
        <f t="shared" si="10"/>
        <v>0.72727272727272729</v>
      </c>
      <c r="E37">
        <f t="shared" si="11"/>
        <v>0.81736890744537272</v>
      </c>
      <c r="F37">
        <f t="shared" si="12"/>
        <v>9.0096180172645424E-2</v>
      </c>
    </row>
    <row r="38" spans="1:9" x14ac:dyDescent="0.2">
      <c r="A38">
        <v>111.48</v>
      </c>
      <c r="B38">
        <v>10</v>
      </c>
      <c r="C38">
        <f t="shared" si="9"/>
        <v>0.90909090909090906</v>
      </c>
      <c r="D38">
        <f t="shared" si="10"/>
        <v>0.81818181818181823</v>
      </c>
      <c r="E38">
        <f t="shared" si="11"/>
        <v>0.92399808663218597</v>
      </c>
      <c r="F38">
        <f t="shared" si="12"/>
        <v>0.10581626845036773</v>
      </c>
    </row>
    <row r="39" spans="1:9" x14ac:dyDescent="0.2">
      <c r="A39">
        <v>112.84</v>
      </c>
      <c r="B39">
        <v>11</v>
      </c>
      <c r="C39">
        <f t="shared" si="9"/>
        <v>1</v>
      </c>
      <c r="D39">
        <f t="shared" si="10"/>
        <v>0.90909090909090906</v>
      </c>
      <c r="E39">
        <f t="shared" si="11"/>
        <v>0.95487861161129772</v>
      </c>
      <c r="F39">
        <f t="shared" si="12"/>
        <v>4.5787702520388662E-2</v>
      </c>
    </row>
    <row r="41" spans="1:9" x14ac:dyDescent="0.2">
      <c r="I41" t="s">
        <v>19</v>
      </c>
    </row>
    <row r="42" spans="1:9" x14ac:dyDescent="0.2">
      <c r="A42">
        <v>98.4</v>
      </c>
      <c r="B42">
        <v>1</v>
      </c>
      <c r="C42">
        <f>B42/$I$42</f>
        <v>9.0909090909090912E-2</v>
      </c>
      <c r="D42">
        <f>(B42-1)/$I$42</f>
        <v>0</v>
      </c>
      <c r="E42">
        <f>_xlfn.NORM.DIST(A42,$I$43,$I$44,TRUE)</f>
        <v>0.1535910820571999</v>
      </c>
      <c r="F42">
        <f>ABS(E42-D42)</f>
        <v>0.1535910820571999</v>
      </c>
      <c r="H42" t="s">
        <v>28</v>
      </c>
      <c r="I42">
        <v>11</v>
      </c>
    </row>
    <row r="43" spans="1:9" x14ac:dyDescent="0.2">
      <c r="A43">
        <v>101.47</v>
      </c>
      <c r="B43">
        <v>2</v>
      </c>
      <c r="C43">
        <f t="shared" ref="C43:C52" si="13">B43/$I$42</f>
        <v>0.18181818181818182</v>
      </c>
      <c r="D43">
        <f t="shared" ref="D43:D52" si="14">(B43-1)/$I$42</f>
        <v>9.0909090909090912E-2</v>
      </c>
      <c r="E43">
        <f t="shared" ref="E43:E52" si="15">_xlfn.NORM.DIST(A43,$I$43,$I$44,TRUE)</f>
        <v>0.16575887523669169</v>
      </c>
      <c r="F43">
        <f t="shared" ref="F43:F52" si="16">ABS(E43-D43)</f>
        <v>7.4849784327600782E-2</v>
      </c>
      <c r="H43" t="s">
        <v>29</v>
      </c>
      <c r="I43">
        <f>AVERAGE(A42:A52)</f>
        <v>160.98454545454547</v>
      </c>
    </row>
    <row r="44" spans="1:9" x14ac:dyDescent="0.2">
      <c r="A44">
        <v>108.34</v>
      </c>
      <c r="B44">
        <v>3</v>
      </c>
      <c r="C44">
        <f t="shared" si="13"/>
        <v>0.27272727272727271</v>
      </c>
      <c r="D44">
        <f t="shared" si="14"/>
        <v>0.18181818181818182</v>
      </c>
      <c r="E44">
        <f t="shared" si="15"/>
        <v>0.19517912711452493</v>
      </c>
      <c r="F44">
        <f t="shared" si="16"/>
        <v>1.3360945296343102E-2</v>
      </c>
      <c r="H44" t="s">
        <v>30</v>
      </c>
      <c r="I44">
        <f>_xlfn.STDEV.S(A42:A52)</f>
        <v>61.288144263574502</v>
      </c>
    </row>
    <row r="45" spans="1:9" x14ac:dyDescent="0.2">
      <c r="A45">
        <v>117</v>
      </c>
      <c r="B45">
        <v>4</v>
      </c>
      <c r="C45">
        <f t="shared" si="13"/>
        <v>0.36363636363636365</v>
      </c>
      <c r="D45">
        <f t="shared" si="14"/>
        <v>0.27272727272727271</v>
      </c>
      <c r="E45">
        <f t="shared" si="15"/>
        <v>0.23648098144362392</v>
      </c>
      <c r="F45">
        <f t="shared" si="16"/>
        <v>3.6246291283648785E-2</v>
      </c>
    </row>
    <row r="46" spans="1:9" x14ac:dyDescent="0.2">
      <c r="A46">
        <v>134.36000000000001</v>
      </c>
      <c r="B46">
        <v>5</v>
      </c>
      <c r="C46">
        <f t="shared" si="13"/>
        <v>0.45454545454545453</v>
      </c>
      <c r="D46">
        <f t="shared" si="14"/>
        <v>0.36363636363636365</v>
      </c>
      <c r="E46">
        <f t="shared" si="15"/>
        <v>0.33199322029330719</v>
      </c>
      <c r="F46">
        <f t="shared" si="16"/>
        <v>3.1643143343056457E-2</v>
      </c>
      <c r="H46" t="s">
        <v>31</v>
      </c>
      <c r="I46">
        <f>MAX(F42:F52)</f>
        <v>0.1535910820571999</v>
      </c>
    </row>
    <row r="47" spans="1:9" x14ac:dyDescent="0.2">
      <c r="A47">
        <v>147.81</v>
      </c>
      <c r="B47">
        <v>6</v>
      </c>
      <c r="C47">
        <f t="shared" si="13"/>
        <v>0.54545454545454541</v>
      </c>
      <c r="D47">
        <f t="shared" si="14"/>
        <v>0.45454545454545453</v>
      </c>
      <c r="E47">
        <f t="shared" si="15"/>
        <v>0.41489896008804311</v>
      </c>
      <c r="F47">
        <f t="shared" si="16"/>
        <v>3.9646494457411419E-2</v>
      </c>
    </row>
    <row r="48" spans="1:9" x14ac:dyDescent="0.2">
      <c r="A48">
        <v>162.59</v>
      </c>
      <c r="B48">
        <v>7</v>
      </c>
      <c r="C48">
        <f t="shared" si="13"/>
        <v>0.63636363636363635</v>
      </c>
      <c r="D48">
        <f t="shared" si="14"/>
        <v>0.54545454545454541</v>
      </c>
      <c r="E48">
        <f t="shared" si="15"/>
        <v>0.51044917355516972</v>
      </c>
      <c r="F48">
        <f t="shared" si="16"/>
        <v>3.5005371899375692E-2</v>
      </c>
    </row>
    <row r="49" spans="1:6" x14ac:dyDescent="0.2">
      <c r="A49">
        <v>178.85</v>
      </c>
      <c r="B49">
        <v>8</v>
      </c>
      <c r="C49">
        <f t="shared" si="13"/>
        <v>0.72727272727272729</v>
      </c>
      <c r="D49">
        <f t="shared" si="14"/>
        <v>0.63636363636363635</v>
      </c>
      <c r="E49">
        <f t="shared" si="15"/>
        <v>0.61466528159460232</v>
      </c>
      <c r="F49">
        <f t="shared" si="16"/>
        <v>2.1698354769034034E-2</v>
      </c>
    </row>
    <row r="50" spans="1:6" x14ac:dyDescent="0.2">
      <c r="A50">
        <v>197.45</v>
      </c>
      <c r="B50">
        <v>9</v>
      </c>
      <c r="C50">
        <f t="shared" si="13"/>
        <v>0.81818181818181823</v>
      </c>
      <c r="D50">
        <f t="shared" si="14"/>
        <v>0.72727272727272729</v>
      </c>
      <c r="E50">
        <f t="shared" si="15"/>
        <v>0.72407285868920113</v>
      </c>
      <c r="F50">
        <f t="shared" si="16"/>
        <v>3.1998685835261664E-3</v>
      </c>
    </row>
    <row r="51" spans="1:6" x14ac:dyDescent="0.2">
      <c r="A51">
        <v>228.06</v>
      </c>
      <c r="B51">
        <v>10</v>
      </c>
      <c r="C51">
        <f t="shared" si="13"/>
        <v>0.90909090909090906</v>
      </c>
      <c r="D51">
        <f t="shared" si="14"/>
        <v>0.81818181818181823</v>
      </c>
      <c r="E51">
        <f t="shared" si="15"/>
        <v>0.86311632176770892</v>
      </c>
      <c r="F51">
        <f t="shared" si="16"/>
        <v>4.4934503585890684E-2</v>
      </c>
    </row>
    <row r="52" spans="1:6" x14ac:dyDescent="0.2">
      <c r="A52">
        <v>296.5</v>
      </c>
      <c r="B52">
        <v>11</v>
      </c>
      <c r="C52">
        <f t="shared" si="13"/>
        <v>1</v>
      </c>
      <c r="D52">
        <f t="shared" si="14"/>
        <v>0.90909090909090906</v>
      </c>
      <c r="E52">
        <f t="shared" si="15"/>
        <v>0.98648624318046096</v>
      </c>
      <c r="F52">
        <f t="shared" si="16"/>
        <v>7.7395334089551904E-2</v>
      </c>
    </row>
  </sheetData>
  <sortState xmlns:xlrd2="http://schemas.microsoft.com/office/spreadsheetml/2017/richdata2" ref="S5:W10">
    <sortCondition descending="1" ref="S5:S10"/>
  </sortState>
  <mergeCells count="4">
    <mergeCell ref="K8:M8"/>
    <mergeCell ref="K9:M9"/>
    <mergeCell ref="K10:M10"/>
    <mergeCell ref="K12:M1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</vt:lpstr>
      <vt:lpstr>Sheet1</vt:lpstr>
      <vt:lpstr>Sheet2</vt:lpstr>
      <vt:lpstr>data_source</vt:lpstr>
      <vt:lpstr>Normality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Shiyun Qin</dc:creator>
  <cp:lastModifiedBy>Shiyun Qin</cp:lastModifiedBy>
  <dcterms:created xsi:type="dcterms:W3CDTF">2020-10-15T20:16:52Z</dcterms:created>
  <dcterms:modified xsi:type="dcterms:W3CDTF">2020-10-23T02:02:16Z</dcterms:modified>
</cp:coreProperties>
</file>